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3.xml" ContentType="application/vnd.openxmlformats-officedocument.drawing+xml"/>
  <Override PartName="/xl/comments43.xml" ContentType="application/vnd.openxmlformats-officedocument.spreadsheetml.comments+xml"/>
  <Override PartName="/xl/drawings/drawing4.xml" ContentType="application/vnd.openxmlformats-officedocument.drawing+xml"/>
  <Override PartName="/xl/comments44.xml" ContentType="application/vnd.openxmlformats-officedocument.spreadsheetml.comments+xml"/>
  <Override PartName="/xl/drawings/drawing5.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drawings/drawing6.xml" ContentType="application/vnd.openxmlformats-officedocument.drawing+xml"/>
  <Override PartName="/xl/comments4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updateLinks="never" codeName="ThisWorkbook"/>
  <mc:AlternateContent xmlns:mc="http://schemas.openxmlformats.org/markup-compatibility/2006">
    <mc:Choice Requires="x15">
      <x15ac:absPath xmlns:x15ac="http://schemas.microsoft.com/office/spreadsheetml/2010/11/ac" url="S:\SAD\LGSB\WEBSITE FILES\ACCOUNTING-FINANCIAL-REPORTING\AFRs\FY2021\"/>
    </mc:Choice>
  </mc:AlternateContent>
  <xr:revisionPtr revIDLastSave="0" documentId="8_{02F1F30D-6318-4347-917A-047F0FF7364F}" xr6:coauthVersionLast="47" xr6:coauthVersionMax="47" xr10:uidLastSave="{00000000-0000-0000-0000-000000000000}"/>
  <bookViews>
    <workbookView xWindow="390" yWindow="390" windowWidth="24600" windowHeight="14745" firstSheet="1" activeTab="1" xr2:uid="{00000000-000D-0000-FFFF-FFFF00000000}"/>
  </bookViews>
  <sheets>
    <sheet name="Instructions" sheetId="142" r:id="rId1"/>
    <sheet name="COVER PAGE" sheetId="2" r:id="rId2"/>
    <sheet name="FILING FEE FORM" sheetId="3" r:id="rId3"/>
    <sheet name="TABLE OF CONTENTS" sheetId="4" r:id="rId4"/>
    <sheet name="INTROD. SECT. COVER" sheetId="5" r:id="rId5"/>
    <sheet name="LTR. OF TRANSMITTAL" sheetId="6" r:id="rId6"/>
    <sheet name="ELECTED OFFICIALS-SIGNATURE PG" sheetId="7" r:id="rId7"/>
    <sheet name="FIN. SECTION COVER" sheetId="8" r:id="rId8"/>
    <sheet name="MD&amp;A COVER" sheetId="9" r:id="rId9"/>
    <sheet name="BASIC FS COVER" sheetId="10" r:id="rId10"/>
    <sheet name="GW-STATEMENT NET POSITION(13)" sheetId="11" r:id="rId11"/>
    <sheet name="GW-STATEMENT OF ACTIVITIES(14)" sheetId="12" r:id="rId12"/>
    <sheet name="GOVERNMENTAL FUNDS - BS(15)" sheetId="13" r:id="rId13"/>
    <sheet name="GOVERMENTAL FUNDS-OPERATING(16)" sheetId="14" r:id="rId14"/>
    <sheet name="RECONCILIATION OF OPERATING(17)" sheetId="15" r:id="rId15"/>
    <sheet name="NET POSITION-PROPRIETARY(18)" sheetId="16" r:id="rId16"/>
    <sheet name="CHANGE NET POSITION-PROP.(19)" sheetId="17" r:id="rId17"/>
    <sheet name="ST. OF CASH FLOWS-PROP.(20)" sheetId="18" r:id="rId18"/>
    <sheet name="NET POSITION-FIDUCIARY(21)" sheetId="19" r:id="rId19"/>
    <sheet name="CHANGE NET POSITION-FIDUC(22)" sheetId="20" r:id="rId20"/>
    <sheet name="NOTE TO FIN ST (23)" sheetId="124" r:id="rId21"/>
    <sheet name="NOTES TO FIN ST (24)" sheetId="143" r:id="rId22"/>
    <sheet name="NOTES TO FIN ST (25)" sheetId="126" r:id="rId23"/>
    <sheet name="NOTES TO FIN ST (26)" sheetId="127" r:id="rId24"/>
    <sheet name="NOTES TO FIN ST (27)" sheetId="128" r:id="rId25"/>
    <sheet name="NOTES TO FIN ST (28)" sheetId="129" r:id="rId26"/>
    <sheet name="NOTES TO FIN ST (29)" sheetId="27" r:id="rId27"/>
    <sheet name="NOTES TO FIN ST (30)" sheetId="130" r:id="rId28"/>
    <sheet name="NOTES TO FIN ST (31)" sheetId="131" r:id="rId29"/>
    <sheet name="NOTES TO FIN ST (32)" sheetId="28" r:id="rId30"/>
    <sheet name="NOTES TO FIN ST (33A)" sheetId="29" r:id="rId31"/>
    <sheet name="NOTES TO FIN ST (33B)" sheetId="112" r:id="rId32"/>
    <sheet name="NOTES TO FIN ST (34)" sheetId="132" r:id="rId33"/>
    <sheet name="NOTES TO FIN ST (35) - AMM" sheetId="133" r:id="rId34"/>
    <sheet name="NOTES TO FIN ST (35) -ACT" sheetId="134" r:id="rId35"/>
    <sheet name="NOTES TO FIN ST (36)" sheetId="85" r:id="rId36"/>
    <sheet name="NOTES TO FIN ST (37)" sheetId="86" r:id="rId37"/>
    <sheet name="NOTES TO FIN ST (38)" sheetId="87" r:id="rId38"/>
    <sheet name="NOTES TO FIN ST (39)" sheetId="88" r:id="rId39"/>
    <sheet name="NOTES TO FIN ST (40)" sheetId="90" r:id="rId40"/>
    <sheet name="NOTE TO FIN ST (41)" sheetId="135" r:id="rId41"/>
    <sheet name="NOTE TO FIN ST (42)" sheetId="136" r:id="rId42"/>
    <sheet name="NOTES TO FIN ST (43)" sheetId="137" r:id="rId43"/>
    <sheet name="NOTES TO FIN ST (44) " sheetId="138" r:id="rId44"/>
    <sheet name="NOTES TO FIN ST (45A)" sheetId="139" r:id="rId45"/>
    <sheet name="NOTES TO FIN ST (45B)" sheetId="37" r:id="rId46"/>
    <sheet name="NOTE TO FIN ST (46)" sheetId="140" r:id="rId47"/>
    <sheet name="NOTES TO FIN ST (47)" sheetId="38" r:id="rId48"/>
    <sheet name="RSI COVER" sheetId="39" r:id="rId49"/>
    <sheet name="GENERAL FUND-OPERATING(48-53)" sheetId="40" r:id="rId50"/>
    <sheet name="OPER-MAJOR SP. REVENUE(54-56)" sheetId="41" r:id="rId51"/>
    <sheet name="OPER.-MAJOR SP. REV. (B)(57-59)" sheetId="42" r:id="rId52"/>
    <sheet name="RSI-OPEB (60)" sheetId="106" r:id="rId53"/>
    <sheet name="RSI-PERS (61-A)" sheetId="119" r:id="rId54"/>
    <sheet name="RSI-FURS (61-B)" sheetId="120" r:id="rId55"/>
    <sheet name="RSI-MPORS (61-C)" sheetId="121" r:id="rId56"/>
    <sheet name="RSI-SRS (61-D)" sheetId="122" r:id="rId57"/>
    <sheet name="RSI-TRS (61-E)" sheetId="123" r:id="rId58"/>
    <sheet name="RSI-FDRA&amp;GASB78 (62)" sheetId="97" r:id="rId59"/>
    <sheet name="OTHER SUPP. INFO. COVER" sheetId="44" r:id="rId60"/>
    <sheet name="BS-NONMAJOR SP. REVENUE(63-64) " sheetId="45" r:id="rId61"/>
    <sheet name="OPER.-NONMAJOR SP. REVENUE(65)" sheetId="46" r:id="rId62"/>
    <sheet name="OPER.-NONMAJOR SP. REVE (B)(66)" sheetId="47" r:id="rId63"/>
    <sheet name="BS-NONMAJOR DEBT SERVICE(67-68)" sheetId="48" r:id="rId64"/>
    <sheet name="OPER.-NONMAJOR DEBT SER.(69-70)" sheetId="49" r:id="rId65"/>
    <sheet name="BS-NONMAJOR CAP. PROJ.(71-72)" sheetId="50" r:id="rId66"/>
    <sheet name="OPER.-NONMAJOR CAP. PROJ(73-74)" sheetId="51" r:id="rId67"/>
    <sheet name="BS-PERMANENT FUNDS(75-76)" sheetId="52" r:id="rId68"/>
    <sheet name="OPER.-PERMANENT FUNDS(77-78)" sheetId="53" r:id="rId69"/>
    <sheet name="NET POSIT-NONMAJOR ENTERPR(79)" sheetId="54" r:id="rId70"/>
    <sheet name="CHG. IN NP-NONMAJOR ENTERPR(80)" sheetId="55" r:id="rId71"/>
    <sheet name="NONMAJOR ENTERPR. CASH FLOW(81)" sheetId="56" r:id="rId72"/>
    <sheet name="COMB. NET POS-IN. SER.(82)" sheetId="57" r:id="rId73"/>
    <sheet name="COMB. CHGE IN NP IN. SERV.(83)" sheetId="58" r:id="rId74"/>
    <sheet name="ST. OF CASH FLOWS-INT.SER.(84)" sheetId="59" r:id="rId75"/>
    <sheet name="FED.-ST. INTERGOVERNMENTAL(85)" sheetId="60" r:id="rId76"/>
    <sheet name="SCHEDULE OF REC. &amp; DISB." sheetId="65" r:id="rId77"/>
    <sheet name="CASH RECONCILIATION(89)" sheetId="61" r:id="rId78"/>
    <sheet name="GEN. INFO.  SECT. COVER" sheetId="62" r:id="rId79"/>
    <sheet name="GENERAL INFORMATION(90)" sheetId="63" r:id="rId80"/>
    <sheet name="Worksheets" sheetId="64" r:id="rId81"/>
    <sheet name="BS Conversion" sheetId="66" r:id="rId82"/>
    <sheet name="OP Conversion" sheetId="67" r:id="rId83"/>
    <sheet name="Revenue Analysis" sheetId="68" r:id="rId84"/>
    <sheet name="GOV CAP ASSETS-9000(GCAAG)" sheetId="69" r:id="rId85"/>
    <sheet name="GOV DEBT-9500(GLTDAG)" sheetId="70" r:id="rId86"/>
    <sheet name="Depr.-General" sheetId="71" r:id="rId87"/>
    <sheet name="Depr.-Water Enterprise" sheetId="72" r:id="rId88"/>
    <sheet name="Depr.-Sewer Enterprise" sheetId="73" r:id="rId89"/>
    <sheet name="Depr.-Solid Waste Enterprise" sheetId="74" r:id="rId90"/>
    <sheet name="Compensated Absences" sheetId="75" r:id="rId91"/>
    <sheet name="Balance Check Page" sheetId="77" r:id="rId92"/>
    <sheet name="LedgerLoad Assist" sheetId="80" state="hidden" r:id="rId93"/>
    <sheet name="Ledger Load Template LGSvcs TEM" sheetId="81" state="hidden" r:id="rId94"/>
    <sheet name="DLL Balance Check" sheetId="83" state="hidden" r:id="rId95"/>
    <sheet name="Update Log" sheetId="78" state="hidden" r:id="rId96"/>
    <sheet name="Sheet3" sheetId="82" state="hidden"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Ent2" localSheetId="94">#REF!</definedName>
    <definedName name="___Ent2" localSheetId="0">#REF!</definedName>
    <definedName name="___Ent2" localSheetId="20">#REF!</definedName>
    <definedName name="___Ent2" localSheetId="40">#REF!</definedName>
    <definedName name="___Ent2" localSheetId="41">#REF!</definedName>
    <definedName name="___Ent2" localSheetId="46">#REF!</definedName>
    <definedName name="___Ent2" localSheetId="27">#REF!</definedName>
    <definedName name="___Ent2" localSheetId="28">#REF!</definedName>
    <definedName name="___Ent2" localSheetId="32">#REF!</definedName>
    <definedName name="___Ent2" localSheetId="33">#REF!</definedName>
    <definedName name="___Ent2" localSheetId="34">#REF!</definedName>
    <definedName name="___Ent2" localSheetId="35">#REF!</definedName>
    <definedName name="___Ent2" localSheetId="36">#REF!</definedName>
    <definedName name="___Ent2" localSheetId="37">#REF!</definedName>
    <definedName name="___Ent2" localSheetId="38">#REF!</definedName>
    <definedName name="___Ent2" localSheetId="39">#REF!</definedName>
    <definedName name="___Ent2" localSheetId="58">#REF!</definedName>
    <definedName name="___Ent2" localSheetId="55">#REF!</definedName>
    <definedName name="___Ent2" localSheetId="52">#REF!</definedName>
    <definedName name="___Ent2">#REF!</definedName>
    <definedName name="___Ent3" localSheetId="94">#REF!</definedName>
    <definedName name="___Ent3" localSheetId="0">#REF!</definedName>
    <definedName name="___Ent3" localSheetId="20">#REF!</definedName>
    <definedName name="___Ent3" localSheetId="40">#REF!</definedName>
    <definedName name="___Ent3" localSheetId="41">#REF!</definedName>
    <definedName name="___Ent3" localSheetId="46">#REF!</definedName>
    <definedName name="___Ent3" localSheetId="27">#REF!</definedName>
    <definedName name="___Ent3" localSheetId="28">#REF!</definedName>
    <definedName name="___Ent3" localSheetId="32">#REF!</definedName>
    <definedName name="___Ent3" localSheetId="33">#REF!</definedName>
    <definedName name="___Ent3" localSheetId="34">#REF!</definedName>
    <definedName name="___Ent3" localSheetId="35">#REF!</definedName>
    <definedName name="___Ent3" localSheetId="36">#REF!</definedName>
    <definedName name="___Ent3" localSheetId="37">#REF!</definedName>
    <definedName name="___Ent3" localSheetId="38">#REF!</definedName>
    <definedName name="___Ent3" localSheetId="39">#REF!</definedName>
    <definedName name="___Ent3" localSheetId="58">#REF!</definedName>
    <definedName name="___Ent3" localSheetId="55">#REF!</definedName>
    <definedName name="___Ent3" localSheetId="52">#REF!</definedName>
    <definedName name="___Ent3">#REF!</definedName>
    <definedName name="___Ent4" localSheetId="94">#REF!</definedName>
    <definedName name="___Ent4" localSheetId="0">#REF!</definedName>
    <definedName name="___Ent4" localSheetId="20">#REF!</definedName>
    <definedName name="___Ent4" localSheetId="40">#REF!</definedName>
    <definedName name="___Ent4" localSheetId="41">#REF!</definedName>
    <definedName name="___Ent4" localSheetId="46">#REF!</definedName>
    <definedName name="___Ent4" localSheetId="27">#REF!</definedName>
    <definedName name="___Ent4" localSheetId="28">#REF!</definedName>
    <definedName name="___Ent4" localSheetId="32">#REF!</definedName>
    <definedName name="___Ent4" localSheetId="33">#REF!</definedName>
    <definedName name="___Ent4" localSheetId="34">#REF!</definedName>
    <definedName name="___Ent4" localSheetId="35">#REF!</definedName>
    <definedName name="___Ent4" localSheetId="36">#REF!</definedName>
    <definedName name="___Ent4" localSheetId="37">#REF!</definedName>
    <definedName name="___Ent4" localSheetId="38">#REF!</definedName>
    <definedName name="___Ent4" localSheetId="39">#REF!</definedName>
    <definedName name="___Ent4" localSheetId="58">#REF!</definedName>
    <definedName name="___Ent4" localSheetId="55">#REF!</definedName>
    <definedName name="___Ent4" localSheetId="52">#REF!</definedName>
    <definedName name="___Ent4">#REF!</definedName>
    <definedName name="___Ent5" localSheetId="94">#REF!</definedName>
    <definedName name="___Ent5" localSheetId="20">#REF!</definedName>
    <definedName name="___Ent5" localSheetId="40">#REF!</definedName>
    <definedName name="___Ent5" localSheetId="41">#REF!</definedName>
    <definedName name="___Ent5" localSheetId="46">#REF!</definedName>
    <definedName name="___Ent5" localSheetId="27">#REF!</definedName>
    <definedName name="___Ent5" localSheetId="28">#REF!</definedName>
    <definedName name="___Ent5" localSheetId="33">#REF!</definedName>
    <definedName name="___Ent5" localSheetId="34">#REF!</definedName>
    <definedName name="___Ent5" localSheetId="35">#REF!</definedName>
    <definedName name="___Ent5" localSheetId="36">#REF!</definedName>
    <definedName name="___Ent5" localSheetId="37">#REF!</definedName>
    <definedName name="___Ent5" localSheetId="38">#REF!</definedName>
    <definedName name="___Ent5" localSheetId="39">#REF!</definedName>
    <definedName name="___Ent5" localSheetId="58">#REF!</definedName>
    <definedName name="___Ent5" localSheetId="55">#REF!</definedName>
    <definedName name="___Ent5" localSheetId="52">#REF!</definedName>
    <definedName name="___Ent5">#REF!</definedName>
    <definedName name="__Ent6" localSheetId="94">'[1]Cash Flow Wksht'!#REF!</definedName>
    <definedName name="__Ent6" localSheetId="20">'[1]Cash Flow Wksht'!#REF!</definedName>
    <definedName name="__Ent6" localSheetId="40">'[1]Cash Flow Wksht'!#REF!</definedName>
    <definedName name="__Ent6" localSheetId="41">'[1]Cash Flow Wksht'!#REF!</definedName>
    <definedName name="__Ent6" localSheetId="46">'[1]Cash Flow Wksht'!#REF!</definedName>
    <definedName name="__Ent6" localSheetId="27">'[1]Cash Flow Wksht'!#REF!</definedName>
    <definedName name="__Ent6" localSheetId="28">'[1]Cash Flow Wksht'!#REF!</definedName>
    <definedName name="__Ent6" localSheetId="33">'[1]Cash Flow Wksht'!#REF!</definedName>
    <definedName name="__Ent6" localSheetId="34">'[1]Cash Flow Wksht'!#REF!</definedName>
    <definedName name="__Ent6" localSheetId="35">'[1]Cash Flow Wksht'!#REF!</definedName>
    <definedName name="__Ent6" localSheetId="36">'[1]Cash Flow Wksht'!#REF!</definedName>
    <definedName name="__Ent6" localSheetId="37">'[1]Cash Flow Wksht'!#REF!</definedName>
    <definedName name="__Ent6" localSheetId="38">'[1]Cash Flow Wksht'!#REF!</definedName>
    <definedName name="__Ent6" localSheetId="39">'[1]Cash Flow Wksht'!#REF!</definedName>
    <definedName name="__Ent6" localSheetId="58">'[1]Cash Flow Wksht'!#REF!</definedName>
    <definedName name="__Ent6" localSheetId="55">'[1]Cash Flow Wksht'!#REF!</definedName>
    <definedName name="__Ent6" localSheetId="52">'[1]Cash Flow Wksht'!#REF!</definedName>
    <definedName name="__Ent6">'[1]Cash Flow Wksht'!#REF!</definedName>
    <definedName name="_C" localSheetId="0">#REF!</definedName>
    <definedName name="_C" localSheetId="20">#REF!</definedName>
    <definedName name="_C" localSheetId="40">#REF!</definedName>
    <definedName name="_C" localSheetId="41">#REF!</definedName>
    <definedName name="_C" localSheetId="46">#REF!</definedName>
    <definedName name="_C" localSheetId="27">#REF!</definedName>
    <definedName name="_C" localSheetId="28">#REF!</definedName>
    <definedName name="_C" localSheetId="32">#REF!</definedName>
    <definedName name="_C" localSheetId="33">#REF!</definedName>
    <definedName name="_C" localSheetId="34">#REF!</definedName>
    <definedName name="_C" localSheetId="38">#REF!</definedName>
    <definedName name="_C" localSheetId="39">#REF!</definedName>
    <definedName name="_C" localSheetId="58">#REF!</definedName>
    <definedName name="_C" localSheetId="55">#REF!</definedName>
    <definedName name="_C" localSheetId="52">#REF!</definedName>
    <definedName name="_C">#REF!</definedName>
    <definedName name="_Ent2" localSheetId="94">#REF!</definedName>
    <definedName name="_Ent2" localSheetId="0">#REF!</definedName>
    <definedName name="_Ent2" localSheetId="20">#REF!</definedName>
    <definedName name="_Ent2" localSheetId="40">#REF!</definedName>
    <definedName name="_Ent2" localSheetId="41">#REF!</definedName>
    <definedName name="_Ent2" localSheetId="46">#REF!</definedName>
    <definedName name="_Ent2" localSheetId="27">#REF!</definedName>
    <definedName name="_Ent2" localSheetId="28">#REF!</definedName>
    <definedName name="_Ent2" localSheetId="32">#REF!</definedName>
    <definedName name="_Ent2" localSheetId="33">#REF!</definedName>
    <definedName name="_Ent2" localSheetId="34">#REF!</definedName>
    <definedName name="_Ent2" localSheetId="35">#REF!</definedName>
    <definedName name="_Ent2" localSheetId="36">#REF!</definedName>
    <definedName name="_Ent2" localSheetId="37">#REF!</definedName>
    <definedName name="_Ent2" localSheetId="38">#REF!</definedName>
    <definedName name="_Ent2" localSheetId="39">#REF!</definedName>
    <definedName name="_Ent2" localSheetId="58">#REF!</definedName>
    <definedName name="_Ent2" localSheetId="55">#REF!</definedName>
    <definedName name="_Ent2" localSheetId="52">#REF!</definedName>
    <definedName name="_Ent2">#REF!</definedName>
    <definedName name="_Ent3" localSheetId="94">#REF!</definedName>
    <definedName name="_Ent3" localSheetId="0">#REF!</definedName>
    <definedName name="_Ent3" localSheetId="20">#REF!</definedName>
    <definedName name="_Ent3" localSheetId="40">#REF!</definedName>
    <definedName name="_Ent3" localSheetId="41">#REF!</definedName>
    <definedName name="_Ent3" localSheetId="46">#REF!</definedName>
    <definedName name="_Ent3" localSheetId="27">#REF!</definedName>
    <definedName name="_Ent3" localSheetId="28">#REF!</definedName>
    <definedName name="_Ent3" localSheetId="32">#REF!</definedName>
    <definedName name="_Ent3" localSheetId="33">#REF!</definedName>
    <definedName name="_Ent3" localSheetId="34">#REF!</definedName>
    <definedName name="_Ent3" localSheetId="35">#REF!</definedName>
    <definedName name="_Ent3" localSheetId="36">#REF!</definedName>
    <definedName name="_Ent3" localSheetId="37">#REF!</definedName>
    <definedName name="_Ent3" localSheetId="38">#REF!</definedName>
    <definedName name="_Ent3" localSheetId="39">#REF!</definedName>
    <definedName name="_Ent3" localSheetId="58">#REF!</definedName>
    <definedName name="_Ent3" localSheetId="55">#REF!</definedName>
    <definedName name="_Ent3" localSheetId="52">#REF!</definedName>
    <definedName name="_Ent3">#REF!</definedName>
    <definedName name="_Ent4" localSheetId="94">#REF!</definedName>
    <definedName name="_Ent4" localSheetId="20">#REF!</definedName>
    <definedName name="_Ent4" localSheetId="40">#REF!</definedName>
    <definedName name="_Ent4" localSheetId="41">#REF!</definedName>
    <definedName name="_Ent4" localSheetId="46">#REF!</definedName>
    <definedName name="_Ent4" localSheetId="27">#REF!</definedName>
    <definedName name="_Ent4" localSheetId="28">#REF!</definedName>
    <definedName name="_Ent4" localSheetId="33">#REF!</definedName>
    <definedName name="_Ent4" localSheetId="34">#REF!</definedName>
    <definedName name="_Ent4" localSheetId="35">#REF!</definedName>
    <definedName name="_Ent4" localSheetId="36">#REF!</definedName>
    <definedName name="_Ent4" localSheetId="37">#REF!</definedName>
    <definedName name="_Ent4" localSheetId="38">#REF!</definedName>
    <definedName name="_Ent4" localSheetId="39">#REF!</definedName>
    <definedName name="_Ent4" localSheetId="58">#REF!</definedName>
    <definedName name="_Ent4" localSheetId="55">#REF!</definedName>
    <definedName name="_Ent4" localSheetId="52">#REF!</definedName>
    <definedName name="_Ent4">#REF!</definedName>
    <definedName name="_Ent5" localSheetId="94">#REF!</definedName>
    <definedName name="_Ent5" localSheetId="20">#REF!</definedName>
    <definedName name="_Ent5" localSheetId="40">#REF!</definedName>
    <definedName name="_Ent5" localSheetId="41">#REF!</definedName>
    <definedName name="_Ent5" localSheetId="46">#REF!</definedName>
    <definedName name="_Ent5" localSheetId="27">#REF!</definedName>
    <definedName name="_Ent5" localSheetId="28">#REF!</definedName>
    <definedName name="_Ent5" localSheetId="33">#REF!</definedName>
    <definedName name="_Ent5" localSheetId="34">#REF!</definedName>
    <definedName name="_Ent5" localSheetId="35">#REF!</definedName>
    <definedName name="_Ent5" localSheetId="36">#REF!</definedName>
    <definedName name="_Ent5" localSheetId="37">#REF!</definedName>
    <definedName name="_Ent5" localSheetId="38">#REF!</definedName>
    <definedName name="_Ent5" localSheetId="39">#REF!</definedName>
    <definedName name="_Ent5" localSheetId="58">#REF!</definedName>
    <definedName name="_Ent5" localSheetId="55">#REF!</definedName>
    <definedName name="_Ent5" localSheetId="52">#REF!</definedName>
    <definedName name="_Ent5">#REF!</definedName>
    <definedName name="_Ent6" localSheetId="94">'[1]Cash Flow Wksht'!#REF!</definedName>
    <definedName name="_Ent6" localSheetId="20">'[1]Cash Flow Wksht'!#REF!</definedName>
    <definedName name="_Ent6" localSheetId="40">'[1]Cash Flow Wksht'!#REF!</definedName>
    <definedName name="_Ent6" localSheetId="41">'[1]Cash Flow Wksht'!#REF!</definedName>
    <definedName name="_Ent6" localSheetId="46">'[1]Cash Flow Wksht'!#REF!</definedName>
    <definedName name="_Ent6" localSheetId="27">'[1]Cash Flow Wksht'!#REF!</definedName>
    <definedName name="_Ent6" localSheetId="28">'[1]Cash Flow Wksht'!#REF!</definedName>
    <definedName name="_Ent6" localSheetId="33">'[1]Cash Flow Wksht'!#REF!</definedName>
    <definedName name="_Ent6" localSheetId="34">'[1]Cash Flow Wksht'!#REF!</definedName>
    <definedName name="_Ent6" localSheetId="35">'[1]Cash Flow Wksht'!#REF!</definedName>
    <definedName name="_Ent6" localSheetId="36">'[1]Cash Flow Wksht'!#REF!</definedName>
    <definedName name="_Ent6" localSheetId="37">'[1]Cash Flow Wksht'!#REF!</definedName>
    <definedName name="_Ent6" localSheetId="38">'[1]Cash Flow Wksht'!#REF!</definedName>
    <definedName name="_Ent6" localSheetId="39">'[1]Cash Flow Wksht'!#REF!</definedName>
    <definedName name="_Ent6" localSheetId="58">'[1]Cash Flow Wksht'!#REF!</definedName>
    <definedName name="_Ent6" localSheetId="55">'[1]Cash Flow Wksht'!#REF!</definedName>
    <definedName name="_Ent6" localSheetId="52">'[1]Cash Flow Wksht'!#REF!</definedName>
    <definedName name="_Ent6">'[1]Cash Flow Wksht'!#REF!</definedName>
    <definedName name="_xlnm._FilterDatabase" localSheetId="92" hidden="1">'LedgerLoad Assist'!$A$184:$D$366</definedName>
    <definedName name="_Tax" localSheetId="0">#REF!</definedName>
    <definedName name="_Tax" localSheetId="41">#REF!</definedName>
    <definedName name="_Tax" localSheetId="32">#REF!</definedName>
    <definedName name="_Tax" localSheetId="54">#REF!</definedName>
    <definedName name="_Tax" localSheetId="55">#REF!</definedName>
    <definedName name="_Tax" localSheetId="56">#REF!</definedName>
    <definedName name="_Tax" localSheetId="57">#REF!</definedName>
    <definedName name="_Tax">#REF!</definedName>
    <definedName name="AdjCPFunds" localSheetId="94">'[2]Auto Gov''tMajor Funds-Fund Stmt'!#REF!</definedName>
    <definedName name="AdjCPFunds" localSheetId="20">'[2]Auto Gov''tMajor Funds-Fund Stmt'!#REF!</definedName>
    <definedName name="AdjCPFunds" localSheetId="40">'[2]Auto Gov''tMajor Funds-Fund Stmt'!#REF!</definedName>
    <definedName name="AdjCPFunds" localSheetId="41">'[2]Auto Gov''tMajor Funds-Fund Stmt'!#REF!</definedName>
    <definedName name="AdjCPFunds" localSheetId="46">'[2]Auto Gov''tMajor Funds-Fund Stmt'!#REF!</definedName>
    <definedName name="AdjCPFunds" localSheetId="27">'[2]Auto Gov''tMajor Funds-Fund Stmt'!#REF!</definedName>
    <definedName name="AdjCPFunds" localSheetId="28">'[2]Auto Gov''tMajor Funds-Fund Stmt'!#REF!</definedName>
    <definedName name="AdjCPFunds" localSheetId="33">'[3]Auto Gov''tMajor Funds-Fund Stmt'!#REF!</definedName>
    <definedName name="AdjCPFunds" localSheetId="34">'[3]Auto Gov''tMajor Funds-Fund Stmt'!#REF!</definedName>
    <definedName name="AdjCPFunds" localSheetId="35">'[2]Auto Gov''tMajor Funds-Fund Stmt'!#REF!</definedName>
    <definedName name="AdjCPFunds" localSheetId="36">'[2]Auto Gov''tMajor Funds-Fund Stmt'!#REF!</definedName>
    <definedName name="AdjCPFunds" localSheetId="37">'[2]Auto Gov''tMajor Funds-Fund Stmt'!#REF!</definedName>
    <definedName name="AdjCPFunds" localSheetId="38">'[2]Auto Gov''tMajor Funds-Fund Stmt'!#REF!</definedName>
    <definedName name="AdjCPFunds" localSheetId="39">'[2]Auto Gov''tMajor Funds-Fund Stmt'!#REF!</definedName>
    <definedName name="AdjCPFunds" localSheetId="58">'[2]Auto Gov''tMajor Funds-Fund Stmt'!#REF!</definedName>
    <definedName name="AdjCPFunds" localSheetId="55">'[3]Auto Gov''tMajor Funds-Fund Stmt'!#REF!</definedName>
    <definedName name="AdjCPFunds" localSheetId="52">'[3]Auto Gov''tMajor Funds-Fund Stmt'!#REF!</definedName>
    <definedName name="AdjCPFunds">'[3]Auto Gov''tMajor Funds-Fund Stmt'!#REF!</definedName>
    <definedName name="AdjDSFunds" localSheetId="94">'[2]Auto Gov''tMajor Funds-Fund Stmt'!#REF!</definedName>
    <definedName name="AdjDSFunds" localSheetId="20">'[2]Auto Gov''tMajor Funds-Fund Stmt'!#REF!</definedName>
    <definedName name="AdjDSFunds" localSheetId="40">'[2]Auto Gov''tMajor Funds-Fund Stmt'!#REF!</definedName>
    <definedName name="AdjDSFunds" localSheetId="41">'[2]Auto Gov''tMajor Funds-Fund Stmt'!#REF!</definedName>
    <definedName name="AdjDSFunds" localSheetId="46">'[2]Auto Gov''tMajor Funds-Fund Stmt'!#REF!</definedName>
    <definedName name="AdjDSFunds" localSheetId="27">'[2]Auto Gov''tMajor Funds-Fund Stmt'!#REF!</definedName>
    <definedName name="AdjDSFunds" localSheetId="28">'[2]Auto Gov''tMajor Funds-Fund Stmt'!#REF!</definedName>
    <definedName name="AdjDSFunds" localSheetId="33">'[3]Auto Gov''tMajor Funds-Fund Stmt'!#REF!</definedName>
    <definedName name="AdjDSFunds" localSheetId="34">'[3]Auto Gov''tMajor Funds-Fund Stmt'!#REF!</definedName>
    <definedName name="AdjDSFunds" localSheetId="35">'[2]Auto Gov''tMajor Funds-Fund Stmt'!#REF!</definedName>
    <definedName name="AdjDSFunds" localSheetId="36">'[2]Auto Gov''tMajor Funds-Fund Stmt'!#REF!</definedName>
    <definedName name="AdjDSFunds" localSheetId="37">'[2]Auto Gov''tMajor Funds-Fund Stmt'!#REF!</definedName>
    <definedName name="AdjDSFunds" localSheetId="38">'[2]Auto Gov''tMajor Funds-Fund Stmt'!#REF!</definedName>
    <definedName name="AdjDSFunds" localSheetId="39">'[2]Auto Gov''tMajor Funds-Fund Stmt'!#REF!</definedName>
    <definedName name="AdjDSFunds" localSheetId="58">'[2]Auto Gov''tMajor Funds-Fund Stmt'!#REF!</definedName>
    <definedName name="AdjDSFunds" localSheetId="55">'[3]Auto Gov''tMajor Funds-Fund Stmt'!#REF!</definedName>
    <definedName name="AdjDSFunds" localSheetId="52">'[3]Auto Gov''tMajor Funds-Fund Stmt'!#REF!</definedName>
    <definedName name="AdjDSFunds">'[3]Auto Gov''tMajor Funds-Fund Stmt'!#REF!</definedName>
    <definedName name="AdjPermFunds" localSheetId="94">'[2]Auto Gov''tMajor Funds-Fund Stmt'!#REF!</definedName>
    <definedName name="AdjPermFunds" localSheetId="20">'[2]Auto Gov''tMajor Funds-Fund Stmt'!#REF!</definedName>
    <definedName name="AdjPermFunds" localSheetId="40">'[2]Auto Gov''tMajor Funds-Fund Stmt'!#REF!</definedName>
    <definedName name="AdjPermFunds" localSheetId="41">'[2]Auto Gov''tMajor Funds-Fund Stmt'!#REF!</definedName>
    <definedName name="AdjPermFunds" localSheetId="46">'[2]Auto Gov''tMajor Funds-Fund Stmt'!#REF!</definedName>
    <definedName name="AdjPermFunds" localSheetId="27">'[2]Auto Gov''tMajor Funds-Fund Stmt'!#REF!</definedName>
    <definedName name="AdjPermFunds" localSheetId="28">'[2]Auto Gov''tMajor Funds-Fund Stmt'!#REF!</definedName>
    <definedName name="AdjPermFunds" localSheetId="33">'[3]Auto Gov''tMajor Funds-Fund Stmt'!#REF!</definedName>
    <definedName name="AdjPermFunds" localSheetId="34">'[3]Auto Gov''tMajor Funds-Fund Stmt'!#REF!</definedName>
    <definedName name="AdjPermFunds" localSheetId="35">'[2]Auto Gov''tMajor Funds-Fund Stmt'!#REF!</definedName>
    <definedName name="AdjPermFunds" localSheetId="36">'[2]Auto Gov''tMajor Funds-Fund Stmt'!#REF!</definedName>
    <definedName name="AdjPermFunds" localSheetId="37">'[2]Auto Gov''tMajor Funds-Fund Stmt'!#REF!</definedName>
    <definedName name="AdjPermFunds" localSheetId="38">'[2]Auto Gov''tMajor Funds-Fund Stmt'!#REF!</definedName>
    <definedName name="AdjPermFunds" localSheetId="39">'[2]Auto Gov''tMajor Funds-Fund Stmt'!#REF!</definedName>
    <definedName name="AdjPermFunds" localSheetId="58">'[2]Auto Gov''tMajor Funds-Fund Stmt'!#REF!</definedName>
    <definedName name="AdjPermFunds" localSheetId="55">'[3]Auto Gov''tMajor Funds-Fund Stmt'!#REF!</definedName>
    <definedName name="AdjPermFunds" localSheetId="52">'[3]Auto Gov''tMajor Funds-Fund Stmt'!#REF!</definedName>
    <definedName name="AdjPermFunds">'[3]Auto Gov''tMajor Funds-Fund Stmt'!#REF!</definedName>
    <definedName name="AllIntSvc" localSheetId="94">#REF!</definedName>
    <definedName name="AllIntSvc" localSheetId="0">#REF!</definedName>
    <definedName name="AllIntSvc" localSheetId="20">#REF!</definedName>
    <definedName name="AllIntSvc" localSheetId="40">#REF!</definedName>
    <definedName name="AllIntSvc" localSheetId="41">#REF!</definedName>
    <definedName name="AllIntSvc" localSheetId="46">#REF!</definedName>
    <definedName name="AllIntSvc" localSheetId="27">#REF!</definedName>
    <definedName name="AllIntSvc" localSheetId="28">#REF!</definedName>
    <definedName name="AllIntSvc" localSheetId="32">#REF!</definedName>
    <definedName name="AllIntSvc" localSheetId="33">#REF!</definedName>
    <definedName name="AllIntSvc" localSheetId="34">#REF!</definedName>
    <definedName name="AllIntSvc" localSheetId="35">#REF!</definedName>
    <definedName name="AllIntSvc" localSheetId="36">#REF!</definedName>
    <definedName name="AllIntSvc" localSheetId="37">#REF!</definedName>
    <definedName name="AllIntSvc" localSheetId="38">#REF!</definedName>
    <definedName name="AllIntSvc" localSheetId="39">#REF!</definedName>
    <definedName name="AllIntSvc" localSheetId="58">#REF!</definedName>
    <definedName name="AllIntSvc" localSheetId="55">#REF!</definedName>
    <definedName name="AllIntSvc" localSheetId="52">#REF!</definedName>
    <definedName name="AllIntSvc">#REF!</definedName>
    <definedName name="countycodetable" localSheetId="94">'[4]LedgerLoad Assist'!$A$185:$C$367</definedName>
    <definedName name="countycodetable" localSheetId="0">'[5]LedgerLoad Assist'!$A$185:$C$367</definedName>
    <definedName name="countycodetable" localSheetId="20">'[6]LedgerLoad Assist'!$A$185:$C$367</definedName>
    <definedName name="countycodetable" localSheetId="40">'[6]LedgerLoad Assist'!$A$185:$C$367</definedName>
    <definedName name="countycodetable" localSheetId="41">'[6]LedgerLoad Assist'!$A$185:$C$367</definedName>
    <definedName name="countycodetable" localSheetId="46">'[6]LedgerLoad Assist'!$A$185:$C$367</definedName>
    <definedName name="countycodetable" localSheetId="21">'[7]LedgerLoad Assist'!$A$186:$C$368</definedName>
    <definedName name="countycodetable" localSheetId="22">'[7]LedgerLoad Assist'!$A$186:$C$368</definedName>
    <definedName name="countycodetable" localSheetId="23">'[7]LedgerLoad Assist'!$A$186:$C$368</definedName>
    <definedName name="countycodetable" localSheetId="24">'[7]LedgerLoad Assist'!$A$186:$C$368</definedName>
    <definedName name="countycodetable" localSheetId="25">'[7]LedgerLoad Assist'!$A$186:$C$368</definedName>
    <definedName name="countycodetable" localSheetId="27">'[7]LedgerLoad Assist'!$A$186:$C$368</definedName>
    <definedName name="countycodetable" localSheetId="28">'[7]LedgerLoad Assist'!$A$186:$C$368</definedName>
    <definedName name="countycodetable" localSheetId="32">'[8]LedgerLoad Assist'!$A$185:$C$367</definedName>
    <definedName name="countycodetable" localSheetId="33">'[9]LedgerLoad Assist'!$A$185:$C$367</definedName>
    <definedName name="countycodetable" localSheetId="34">'[9]LedgerLoad Assist'!$A$185:$C$367</definedName>
    <definedName name="countycodetable" localSheetId="42">'[7]LedgerLoad Assist'!$A$186:$C$368</definedName>
    <definedName name="countycodetable" localSheetId="43">'[7]LedgerLoad Assist'!$A$186:$C$368</definedName>
    <definedName name="countycodetable" localSheetId="44">'[7]LedgerLoad Assist'!$A$186:$C$368</definedName>
    <definedName name="countycodetable" localSheetId="58">'[6]LedgerLoad Assist'!$A$185:$C$367</definedName>
    <definedName name="countycodetable" localSheetId="54">'[10]LedgerLoad Assist'!$A$186:$C$368</definedName>
    <definedName name="countycodetable" localSheetId="55">'[10]LedgerLoad Assist'!$A$186:$C$368</definedName>
    <definedName name="countycodetable" localSheetId="52">'[9]LedgerLoad Assist'!$A$185:$C$367</definedName>
    <definedName name="countycodetable" localSheetId="53">'[10]LedgerLoad Assist'!$A$186:$C$368</definedName>
    <definedName name="countycodetable" localSheetId="56">'[10]LedgerLoad Assist'!$A$186:$C$368</definedName>
    <definedName name="countycodetable" localSheetId="57">'[10]LedgerLoad Assist'!$A$186:$C$368</definedName>
    <definedName name="countycodetable">'LedgerLoad Assist'!$A$186:$C$366</definedName>
    <definedName name="CPFunds" localSheetId="94">#REF!</definedName>
    <definedName name="CPFunds" localSheetId="0">#REF!</definedName>
    <definedName name="CPFunds" localSheetId="20">#REF!</definedName>
    <definedName name="CPFunds" localSheetId="40">#REF!</definedName>
    <definedName name="CPFunds" localSheetId="41">#REF!</definedName>
    <definedName name="CPFunds" localSheetId="46">#REF!</definedName>
    <definedName name="CPFunds" localSheetId="27">#REF!</definedName>
    <definedName name="CPFunds" localSheetId="28">#REF!</definedName>
    <definedName name="CPFunds" localSheetId="32">#REF!</definedName>
    <definedName name="CPFunds" localSheetId="33">#REF!</definedName>
    <definedName name="CPFunds" localSheetId="34">#REF!</definedName>
    <definedName name="CPFunds" localSheetId="35">#REF!</definedName>
    <definedName name="CPFunds" localSheetId="36">#REF!</definedName>
    <definedName name="CPFunds" localSheetId="37">#REF!</definedName>
    <definedName name="CPFunds" localSheetId="38">#REF!</definedName>
    <definedName name="CPFunds" localSheetId="39">#REF!</definedName>
    <definedName name="CPFunds" localSheetId="58">#REF!</definedName>
    <definedName name="CPFunds" localSheetId="55">#REF!</definedName>
    <definedName name="CPFunds" localSheetId="52">#REF!</definedName>
    <definedName name="CPFunds">#REF!</definedName>
    <definedName name="DSFunds" localSheetId="94">#REF!</definedName>
    <definedName name="DSFunds" localSheetId="0">#REF!</definedName>
    <definedName name="DSFunds" localSheetId="20">#REF!</definedName>
    <definedName name="DSFunds" localSheetId="40">#REF!</definedName>
    <definedName name="DSFunds" localSheetId="41">#REF!</definedName>
    <definedName name="DSFunds" localSheetId="46">#REF!</definedName>
    <definedName name="DSFunds" localSheetId="27">#REF!</definedName>
    <definedName name="DSFunds" localSheetId="28">#REF!</definedName>
    <definedName name="DSFunds" localSheetId="32">#REF!</definedName>
    <definedName name="DSFunds" localSheetId="33">#REF!</definedName>
    <definedName name="DSFunds" localSheetId="34">#REF!</definedName>
    <definedName name="DSFunds" localSheetId="35">#REF!</definedName>
    <definedName name="DSFunds" localSheetId="36">#REF!</definedName>
    <definedName name="DSFunds" localSheetId="37">#REF!</definedName>
    <definedName name="DSFunds" localSheetId="38">#REF!</definedName>
    <definedName name="DSFunds" localSheetId="39">#REF!</definedName>
    <definedName name="DSFunds" localSheetId="58">#REF!</definedName>
    <definedName name="DSFunds" localSheetId="55">#REF!</definedName>
    <definedName name="DSFunds" localSheetId="52">#REF!</definedName>
    <definedName name="DSFunds">#REF!</definedName>
    <definedName name="Eligibility_for_benefit" localSheetId="35">'NOTES TO FIN ST (36)'!$C$89</definedName>
    <definedName name="entityname" localSheetId="94">'[11]List-County &amp; Entity Codes  '!$A$5:$D$189</definedName>
    <definedName name="entityname">'LedgerLoad Assist'!$A$186:$D$366</definedName>
    <definedName name="entitynumber" localSheetId="94">'[4]LedgerLoad Assist'!$A$185:$B$367</definedName>
    <definedName name="entitynumber" localSheetId="0">'[5]LedgerLoad Assist'!$A$185:$B$367</definedName>
    <definedName name="entitynumber" localSheetId="20">'[6]LedgerLoad Assist'!$A$185:$B$367</definedName>
    <definedName name="entitynumber" localSheetId="40">'[6]LedgerLoad Assist'!$A$185:$B$367</definedName>
    <definedName name="entitynumber" localSheetId="41">'[6]LedgerLoad Assist'!$A$185:$B$367</definedName>
    <definedName name="entitynumber" localSheetId="46">'[6]LedgerLoad Assist'!$A$185:$B$367</definedName>
    <definedName name="entitynumber" localSheetId="21">'[7]LedgerLoad Assist'!$A$186:$B$368</definedName>
    <definedName name="entitynumber" localSheetId="22">'[7]LedgerLoad Assist'!$A$186:$B$368</definedName>
    <definedName name="entitynumber" localSheetId="23">'[7]LedgerLoad Assist'!$A$186:$B$368</definedName>
    <definedName name="entitynumber" localSheetId="24">'[7]LedgerLoad Assist'!$A$186:$B$368</definedName>
    <definedName name="entitynumber" localSheetId="25">'[7]LedgerLoad Assist'!$A$186:$B$368</definedName>
    <definedName name="entitynumber" localSheetId="27">'[7]LedgerLoad Assist'!$A$186:$B$368</definedName>
    <definedName name="entitynumber" localSheetId="28">'[7]LedgerLoad Assist'!$A$186:$B$368</definedName>
    <definedName name="entitynumber" localSheetId="32">'[8]LedgerLoad Assist'!$A$185:$B$367</definedName>
    <definedName name="entitynumber" localSheetId="33">'[9]LedgerLoad Assist'!$A$185:$B$367</definedName>
    <definedName name="entitynumber" localSheetId="34">'[9]LedgerLoad Assist'!$A$185:$B$367</definedName>
    <definedName name="entitynumber" localSheetId="42">'[7]LedgerLoad Assist'!$A$186:$B$368</definedName>
    <definedName name="entitynumber" localSheetId="43">'[7]LedgerLoad Assist'!$A$186:$B$368</definedName>
    <definedName name="entitynumber" localSheetId="44">'[7]LedgerLoad Assist'!$A$186:$B$368</definedName>
    <definedName name="entitynumber" localSheetId="58">'[6]LedgerLoad Assist'!$A$185:$B$367</definedName>
    <definedName name="entitynumber" localSheetId="54">'[10]LedgerLoad Assist'!$A$186:$B$368</definedName>
    <definedName name="entitynumber" localSheetId="55">'[10]LedgerLoad Assist'!$A$186:$B$368</definedName>
    <definedName name="entitynumber" localSheetId="52">'[9]LedgerLoad Assist'!$A$185:$B$367</definedName>
    <definedName name="entitynumber" localSheetId="53">'[10]LedgerLoad Assist'!$A$186:$B$368</definedName>
    <definedName name="entitynumber" localSheetId="56">'[10]LedgerLoad Assist'!$A$186:$B$368</definedName>
    <definedName name="entitynumber" localSheetId="57">'[10]LedgerLoad Assist'!$A$186:$B$368</definedName>
    <definedName name="entitynumber">'LedgerLoad Assist'!$A$186:$B$366</definedName>
    <definedName name="FAQ" localSheetId="94">'[1]Cash Flow Wksht'!#REF!</definedName>
    <definedName name="FAQ" localSheetId="0">'[1]Cash Flow Wksht'!#REF!</definedName>
    <definedName name="FAQ" localSheetId="20">'[1]Cash Flow Wksht'!#REF!</definedName>
    <definedName name="FAQ" localSheetId="40">'[1]Cash Flow Wksht'!#REF!</definedName>
    <definedName name="FAQ" localSheetId="41">'[1]Cash Flow Wksht'!#REF!</definedName>
    <definedName name="FAQ" localSheetId="46">'[1]Cash Flow Wksht'!#REF!</definedName>
    <definedName name="FAQ" localSheetId="27">'[1]Cash Flow Wksht'!#REF!</definedName>
    <definedName name="FAQ" localSheetId="28">'[1]Cash Flow Wksht'!#REF!</definedName>
    <definedName name="FAQ" localSheetId="32">'[1]Cash Flow Wksht'!#REF!</definedName>
    <definedName name="FAQ" localSheetId="33">'[1]Cash Flow Wksht'!#REF!</definedName>
    <definedName name="FAQ" localSheetId="34">'[1]Cash Flow Wksht'!#REF!</definedName>
    <definedName name="FAQ" localSheetId="35">'[1]Cash Flow Wksht'!#REF!</definedName>
    <definedName name="FAQ" localSheetId="36">'[1]Cash Flow Wksht'!#REF!</definedName>
    <definedName name="FAQ" localSheetId="37">'[1]Cash Flow Wksht'!#REF!</definedName>
    <definedName name="FAQ" localSheetId="38">'[1]Cash Flow Wksht'!#REF!</definedName>
    <definedName name="FAQ" localSheetId="39">'[1]Cash Flow Wksht'!#REF!</definedName>
    <definedName name="FAQ" localSheetId="58">'[1]Cash Flow Wksht'!#REF!</definedName>
    <definedName name="FAQ" localSheetId="55">'[1]Cash Flow Wksht'!#REF!</definedName>
    <definedName name="FAQ" localSheetId="52">'[1]Cash Flow Wksht'!#REF!</definedName>
    <definedName name="FAQ">'[1]Cash Flow Wksht'!#REF!</definedName>
    <definedName name="majorfunds" localSheetId="94">'[4]LedgerLoad Assist'!$A$38:$B$41</definedName>
    <definedName name="majorfunds" localSheetId="0">'[5]LedgerLoad Assist'!$A$38:$B$41</definedName>
    <definedName name="majorfunds" localSheetId="20">'[6]LedgerLoad Assist'!$A$38:$B$41</definedName>
    <definedName name="majorfunds" localSheetId="40">'[6]LedgerLoad Assist'!$A$38:$B$41</definedName>
    <definedName name="majorfunds" localSheetId="41">'[6]LedgerLoad Assist'!$A$38:$B$41</definedName>
    <definedName name="majorfunds" localSheetId="46">'[6]LedgerLoad Assist'!$A$38:$B$41</definedName>
    <definedName name="majorfunds" localSheetId="21">'[7]LedgerLoad Assist'!$A$38:$B$41</definedName>
    <definedName name="majorfunds" localSheetId="22">'[7]LedgerLoad Assist'!$A$38:$B$41</definedName>
    <definedName name="majorfunds" localSheetId="23">'[7]LedgerLoad Assist'!$A$38:$B$41</definedName>
    <definedName name="majorfunds" localSheetId="24">'[7]LedgerLoad Assist'!$A$38:$B$41</definedName>
    <definedName name="majorfunds" localSheetId="25">'[7]LedgerLoad Assist'!$A$38:$B$41</definedName>
    <definedName name="majorfunds" localSheetId="27">'[7]LedgerLoad Assist'!$A$38:$B$41</definedName>
    <definedName name="majorfunds" localSheetId="28">'[7]LedgerLoad Assist'!$A$38:$B$41</definedName>
    <definedName name="majorfunds" localSheetId="32">'[8]LedgerLoad Assist'!$A$38:$B$41</definedName>
    <definedName name="majorfunds" localSheetId="33">'[9]LedgerLoad Assist'!$A$38:$B$41</definedName>
    <definedName name="majorfunds" localSheetId="34">'[9]LedgerLoad Assist'!$A$38:$B$41</definedName>
    <definedName name="majorfunds" localSheetId="42">'[7]LedgerLoad Assist'!$A$38:$B$41</definedName>
    <definedName name="majorfunds" localSheetId="43">'[7]LedgerLoad Assist'!$A$38:$B$41</definedName>
    <definedName name="majorfunds" localSheetId="44">'[7]LedgerLoad Assist'!$A$38:$B$41</definedName>
    <definedName name="majorfunds" localSheetId="58">'[6]LedgerLoad Assist'!$A$38:$B$41</definedName>
    <definedName name="majorfunds" localSheetId="54">'[10]LedgerLoad Assist'!$A$38:$B$41</definedName>
    <definedName name="majorfunds" localSheetId="55">'[10]LedgerLoad Assist'!$A$38:$B$41</definedName>
    <definedName name="majorfunds" localSheetId="52">'[9]LedgerLoad Assist'!$A$38:$B$41</definedName>
    <definedName name="majorfunds" localSheetId="53">'[10]LedgerLoad Assist'!$A$38:$B$41</definedName>
    <definedName name="majorfunds" localSheetId="56">'[10]LedgerLoad Assist'!$A$38:$B$41</definedName>
    <definedName name="majorfunds" localSheetId="57">'[10]LedgerLoad Assist'!$A$38:$B$41</definedName>
    <definedName name="majorfunds">'LedgerLoad Assist'!$A$38:$B$41</definedName>
    <definedName name="majorfundstable" localSheetId="94">'[11]List-County &amp; Entity Codes  '!#REF!</definedName>
    <definedName name="majorfundstable">'LedgerLoad Assist'!$A$38:$B$41</definedName>
    <definedName name="majorfundtable2" localSheetId="0">'[12]List-County &amp; Entity Codes  '!#REF!</definedName>
    <definedName name="majorfundtable2" localSheetId="20">'[11]List-County &amp; Entity Codes  '!#REF!</definedName>
    <definedName name="majorfundtable2" localSheetId="40">'[11]List-County &amp; Entity Codes  '!#REF!</definedName>
    <definedName name="majorfundtable2" localSheetId="41">'[11]List-County &amp; Entity Codes  '!#REF!</definedName>
    <definedName name="majorfundtable2" localSheetId="46">'[11]List-County &amp; Entity Codes  '!#REF!</definedName>
    <definedName name="majorfundtable2" localSheetId="27">'[11]List-County &amp; Entity Codes  '!#REF!</definedName>
    <definedName name="majorfundtable2" localSheetId="28">'[11]List-County &amp; Entity Codes  '!#REF!</definedName>
    <definedName name="majorfundtable2" localSheetId="32">'[12]List-County &amp; Entity Codes  '!#REF!</definedName>
    <definedName name="majorfundtable2" localSheetId="33">'[12]List-County &amp; Entity Codes  '!#REF!</definedName>
    <definedName name="majorfundtable2" localSheetId="34">'[12]List-County &amp; Entity Codes  '!#REF!</definedName>
    <definedName name="majorfundtable2" localSheetId="35">'[11]List-County &amp; Entity Codes  '!#REF!</definedName>
    <definedName name="majorfundtable2" localSheetId="36">'[11]List-County &amp; Entity Codes  '!#REF!</definedName>
    <definedName name="majorfundtable2" localSheetId="37">'[11]List-County &amp; Entity Codes  '!#REF!</definedName>
    <definedName name="majorfundtable2" localSheetId="38">'[11]List-County &amp; Entity Codes  '!#REF!</definedName>
    <definedName name="majorfundtable2" localSheetId="39">'[11]List-County &amp; Entity Codes  '!#REF!</definedName>
    <definedName name="majorfundtable2" localSheetId="58">'[11]List-County &amp; Entity Codes  '!#REF!</definedName>
    <definedName name="majorfundtable2" localSheetId="55">'[12]List-County &amp; Entity Codes  '!#REF!</definedName>
    <definedName name="majorfundtable2" localSheetId="52">'[12]List-County &amp; Entity Codes  '!#REF!</definedName>
    <definedName name="majorfundtable2">'[12]List-County &amp; Entity Codes  '!#REF!</definedName>
    <definedName name="mpr" localSheetId="0">#REF!</definedName>
    <definedName name="mpr" localSheetId="54">#REF!</definedName>
    <definedName name="mpr" localSheetId="55">#REF!</definedName>
    <definedName name="mpr" localSheetId="53">#REF!</definedName>
    <definedName name="mpr" localSheetId="56">#REF!</definedName>
    <definedName name="mpr" localSheetId="57">#REF!</definedName>
    <definedName name="mpr">#REF!</definedName>
    <definedName name="Note" localSheetId="0">#REF!</definedName>
    <definedName name="Note" localSheetId="20">#REF!</definedName>
    <definedName name="Note" localSheetId="40">#REF!</definedName>
    <definedName name="Note" localSheetId="41">#REF!</definedName>
    <definedName name="Note" localSheetId="46">#REF!</definedName>
    <definedName name="Note" localSheetId="27">#REF!</definedName>
    <definedName name="Note" localSheetId="28">#REF!</definedName>
    <definedName name="Note" localSheetId="32">#REF!</definedName>
    <definedName name="Note" localSheetId="33">#REF!</definedName>
    <definedName name="Note" localSheetId="34">#REF!</definedName>
    <definedName name="Note" localSheetId="37">#REF!</definedName>
    <definedName name="Note" localSheetId="38">#REF!</definedName>
    <definedName name="Note" localSheetId="39">#REF!</definedName>
    <definedName name="Note" localSheetId="58">#REF!</definedName>
    <definedName name="Note" localSheetId="55">#REF!</definedName>
    <definedName name="Note" localSheetId="52">#REF!</definedName>
    <definedName name="Note">#REF!</definedName>
    <definedName name="NotEnt3" localSheetId="94">'[1]Cash Flow Wksht'!#REF!</definedName>
    <definedName name="NotEnt3" localSheetId="0">'[1]Cash Flow Wksht'!#REF!</definedName>
    <definedName name="NotEnt3" localSheetId="20">'[1]Cash Flow Wksht'!#REF!</definedName>
    <definedName name="NotEnt3" localSheetId="40">'[1]Cash Flow Wksht'!#REF!</definedName>
    <definedName name="NotEnt3" localSheetId="41">'[1]Cash Flow Wksht'!#REF!</definedName>
    <definedName name="NotEnt3" localSheetId="46">'[1]Cash Flow Wksht'!#REF!</definedName>
    <definedName name="NotEnt3" localSheetId="27">'[1]Cash Flow Wksht'!#REF!</definedName>
    <definedName name="NotEnt3" localSheetId="28">'[1]Cash Flow Wksht'!#REF!</definedName>
    <definedName name="NotEnt3" localSheetId="32">'[1]Cash Flow Wksht'!#REF!</definedName>
    <definedName name="NotEnt3" localSheetId="33">'[1]Cash Flow Wksht'!#REF!</definedName>
    <definedName name="NotEnt3" localSheetId="34">'[1]Cash Flow Wksht'!#REF!</definedName>
    <definedName name="NotEnt3" localSheetId="35">'[1]Cash Flow Wksht'!#REF!</definedName>
    <definedName name="NotEnt3" localSheetId="36">'[1]Cash Flow Wksht'!#REF!</definedName>
    <definedName name="NotEnt3" localSheetId="37">'[1]Cash Flow Wksht'!#REF!</definedName>
    <definedName name="NotEnt3" localSheetId="38">'[1]Cash Flow Wksht'!#REF!</definedName>
    <definedName name="NotEnt3" localSheetId="39">'[1]Cash Flow Wksht'!#REF!</definedName>
    <definedName name="NotEnt3" localSheetId="58">'[1]Cash Flow Wksht'!#REF!</definedName>
    <definedName name="NotEnt3" localSheetId="55">'[1]Cash Flow Wksht'!#REF!</definedName>
    <definedName name="NotEnt3" localSheetId="52">'[1]Cash Flow Wksht'!#REF!</definedName>
    <definedName name="NotEnt3">'[1]Cash Flow Wksht'!#REF!</definedName>
    <definedName name="OtherEnt" localSheetId="94">#REF!</definedName>
    <definedName name="OtherEnt" localSheetId="0">#REF!</definedName>
    <definedName name="OtherEnt" localSheetId="20">#REF!</definedName>
    <definedName name="OtherEnt" localSheetId="40">#REF!</definedName>
    <definedName name="OtherEnt" localSheetId="41">#REF!</definedName>
    <definedName name="OtherEnt" localSheetId="46">#REF!</definedName>
    <definedName name="OtherEnt" localSheetId="27">#REF!</definedName>
    <definedName name="OtherEnt" localSheetId="28">#REF!</definedName>
    <definedName name="OtherEnt" localSheetId="32">#REF!</definedName>
    <definedName name="OtherEnt" localSheetId="33">#REF!</definedName>
    <definedName name="OtherEnt" localSheetId="34">#REF!</definedName>
    <definedName name="OtherEnt" localSheetId="35">#REF!</definedName>
    <definedName name="OtherEnt" localSheetId="36">#REF!</definedName>
    <definedName name="OtherEnt" localSheetId="37">#REF!</definedName>
    <definedName name="OtherEnt" localSheetId="38">#REF!</definedName>
    <definedName name="OtherEnt" localSheetId="39">#REF!</definedName>
    <definedName name="OtherEnt" localSheetId="58">#REF!</definedName>
    <definedName name="OtherEnt" localSheetId="55">#REF!</definedName>
    <definedName name="OtherEnt" localSheetId="52">#REF!</definedName>
    <definedName name="OtherEnt">#REF!</definedName>
    <definedName name="PermFunds" localSheetId="94">#REF!</definedName>
    <definedName name="PermFunds" localSheetId="0">#REF!</definedName>
    <definedName name="PermFunds" localSheetId="20">#REF!</definedName>
    <definedName name="PermFunds" localSheetId="40">#REF!</definedName>
    <definedName name="PermFunds" localSheetId="41">#REF!</definedName>
    <definedName name="PermFunds" localSheetId="46">#REF!</definedName>
    <definedName name="PermFunds" localSheetId="27">#REF!</definedName>
    <definedName name="PermFunds" localSheetId="28">#REF!</definedName>
    <definedName name="PermFunds" localSheetId="32">#REF!</definedName>
    <definedName name="PermFunds" localSheetId="33">#REF!</definedName>
    <definedName name="PermFunds" localSheetId="34">#REF!</definedName>
    <definedName name="PermFunds" localSheetId="35">#REF!</definedName>
    <definedName name="PermFunds" localSheetId="36">#REF!</definedName>
    <definedName name="PermFunds" localSheetId="37">#REF!</definedName>
    <definedName name="PermFunds" localSheetId="38">#REF!</definedName>
    <definedName name="PermFunds" localSheetId="39">#REF!</definedName>
    <definedName name="PermFunds" localSheetId="58">#REF!</definedName>
    <definedName name="PermFunds" localSheetId="55">#REF!</definedName>
    <definedName name="PermFunds" localSheetId="52">#REF!</definedName>
    <definedName name="PermFunds">#REF!</definedName>
    <definedName name="_xlnm.Print_Area" localSheetId="65">'BS-NONMAJOR CAP. PROJ.(71-72)'!$A$1:$N$60</definedName>
    <definedName name="_xlnm.Print_Area" localSheetId="63">'BS-NONMAJOR DEBT SERVICE(67-68)'!$A$1:$M$60</definedName>
    <definedName name="_xlnm.Print_Area" localSheetId="70">'CHG. IN NP-NONMAJOR ENTERPR(80)'!$A$1:$H$50</definedName>
    <definedName name="_xlnm.Print_Area" localSheetId="90">'Compensated Absences'!$A$1:$AA$20</definedName>
    <definedName name="_xlnm.Print_Area" localSheetId="1">'COVER PAGE'!$A$1:$J$51</definedName>
    <definedName name="_xlnm.Print_Area" localSheetId="86">'Depr.-General'!$B$1:$S$38</definedName>
    <definedName name="_xlnm.Print_Area" localSheetId="6">'ELECTED OFFICIALS-SIGNATURE PG'!$A$1:$C$66</definedName>
    <definedName name="_xlnm.Print_Area" localSheetId="75">'FED.-ST. INTERGOVERNMENTAL(85)'!$A$1:$D$68</definedName>
    <definedName name="_xlnm.Print_Area" localSheetId="2">'FILING FEE FORM'!$A$1:$G$98</definedName>
    <definedName name="_xlnm.Print_Area" localSheetId="78">'GEN. INFO.  SECT. COVER'!$A$1:$J$8</definedName>
    <definedName name="_xlnm.Print_Area" localSheetId="49">'GENERAL FUND-OPERATING(48-53)'!$A$11:$F$316</definedName>
    <definedName name="_xlnm.Print_Area" localSheetId="12">'GOVERNMENTAL FUNDS - BS(15)'!$A$1:$M$94</definedName>
    <definedName name="_xlnm.Print_Area" localSheetId="10">'GW-STATEMENT NET POSITION(13)'!$A$1:$G$73</definedName>
    <definedName name="_xlnm.Print_Area" localSheetId="0">Instructions!$A$2:$N$235</definedName>
    <definedName name="_xlnm.Print_Area" localSheetId="4">'INTROD. SECT. COVER'!$A$1:$J$8</definedName>
    <definedName name="_xlnm.Print_Area" localSheetId="8">'MD&amp;A COVER'!$A$1:$J$16</definedName>
    <definedName name="_xlnm.Print_Area" localSheetId="15">'NET POSITION-PROPRIETARY(18)'!$A$1:$I$93</definedName>
    <definedName name="_xlnm.Print_Area" localSheetId="69">'NET POSIT-NONMAJOR ENTERPR(79)'!$A$1:$H$88</definedName>
    <definedName name="_xlnm.Print_Area" localSheetId="41">'NOTE TO FIN ST (42)'!$A$1:$O$50</definedName>
    <definedName name="_xlnm.Print_Area" localSheetId="26">'NOTES TO FIN ST (29)'!$A$1:$L$58</definedName>
    <definedName name="_xlnm.Print_Area" localSheetId="27">'NOTES TO FIN ST (30)'!$A$1:$O$52</definedName>
    <definedName name="_xlnm.Print_Area" localSheetId="28">'NOTES TO FIN ST (31)'!$A$1:$O$75</definedName>
    <definedName name="_xlnm.Print_Area" localSheetId="29">'NOTES TO FIN ST (32)'!$A$1:$N$72</definedName>
    <definedName name="_xlnm.Print_Area" localSheetId="30">'NOTES TO FIN ST (33A)'!$A$1:$M$62</definedName>
    <definedName name="_xlnm.Print_Area" localSheetId="31">'NOTES TO FIN ST (33B)'!$A$1:$F$59</definedName>
    <definedName name="_xlnm.Print_Area" localSheetId="32">'NOTES TO FIN ST (34)'!$A$1:$O$71</definedName>
    <definedName name="_xlnm.Print_Area" localSheetId="34">'NOTES TO FIN ST (35) -ACT'!$A$1:$O$106</definedName>
    <definedName name="_xlnm.Print_Area" localSheetId="47">'NOTES TO FIN ST (47)'!$A$1:$O$78</definedName>
    <definedName name="_xlnm.Print_Area" localSheetId="51">'OPER.-MAJOR SP. REV. (B)(57-59)'!$A$1:$AD$61</definedName>
    <definedName name="_xlnm.Print_Area" localSheetId="66">'OPER.-NONMAJOR CAP. PROJ(73-74)'!$A$1:$AX$54</definedName>
    <definedName name="_xlnm.Print_Area" localSheetId="64">'OPER.-NONMAJOR DEBT SER.(69-70)'!$A$1:$AT$51</definedName>
    <definedName name="_xlnm.Print_Area" localSheetId="62">'OPER.-NONMAJOR SP. REVE (B)(66)'!$A$1:$IT$61</definedName>
    <definedName name="_xlnm.Print_Area" localSheetId="61">'OPER.-NONMAJOR SP. REVENUE(65)'!$A$2:$IT$41</definedName>
    <definedName name="_xlnm.Print_Area" localSheetId="68">'OPER.-PERMANENT FUNDS(77-78)'!$A$1:$H$54</definedName>
    <definedName name="_xlnm.Print_Area" localSheetId="50">'OPER-MAJOR SP. REVENUE(54-56)'!$A$1:$AD$41</definedName>
    <definedName name="_xlnm.Print_Area" localSheetId="14">'RECONCILIATION OF OPERATING(17)'!$A$1:$C$60</definedName>
    <definedName name="_xlnm.Print_Area" localSheetId="54">'RSI-FURS (61-B)'!$A$1:$J$109</definedName>
    <definedName name="_xlnm.Print_Area" localSheetId="55">'RSI-MPORS (61-C)'!$A$1:$J$108</definedName>
    <definedName name="_xlnm.Print_Area" localSheetId="53">'RSI-PERS (61-A)'!$A$1:$J$82</definedName>
    <definedName name="_xlnm.Print_Area" localSheetId="56">'RSI-SRS (61-D)'!$A$1:$J$105</definedName>
    <definedName name="_xlnm.Print_Area" localSheetId="57">'RSI-TRS (61-E)'!$A$1:$J$148</definedName>
    <definedName name="_xlnm.Print_Area" localSheetId="3">'TABLE OF CONTENTS'!$A$1:$C$64</definedName>
    <definedName name="_xlnm.Print_Titles" localSheetId="65">'BS-NONMAJOR CAP. PROJ.(71-72)'!$A:$B</definedName>
    <definedName name="_xlnm.Print_Titles" localSheetId="63">'BS-NONMAJOR DEBT SERVICE(67-68)'!$A:$B</definedName>
    <definedName name="_xlnm.Print_Titles" localSheetId="60">'BS-NONMAJOR SP. REVENUE(63-64) '!$A:$B</definedName>
    <definedName name="_xlnm.Print_Titles" localSheetId="67">'BS-PERMANENT FUNDS(75-76)'!$A:$B</definedName>
    <definedName name="_xlnm.Print_Titles" localSheetId="86">'Depr.-General'!$1:$4</definedName>
    <definedName name="_xlnm.Print_Titles" localSheetId="49">'GENERAL FUND-OPERATING(48-53)'!$1:$10</definedName>
    <definedName name="_xlnm.Print_Titles" localSheetId="0">Instructions!$1:$1</definedName>
    <definedName name="_xlnm.Print_Titles" localSheetId="51">'OPER.-MAJOR SP. REV. (B)(57-59)'!$A:$B</definedName>
    <definedName name="_xlnm.Print_Titles" localSheetId="66">'OPER.-NONMAJOR CAP. PROJ(73-74)'!$A:$B</definedName>
    <definedName name="_xlnm.Print_Titles" localSheetId="64">'OPER.-NONMAJOR DEBT SER.(69-70)'!$A:$B</definedName>
    <definedName name="_xlnm.Print_Titles" localSheetId="62">'OPER.-NONMAJOR SP. REVE (B)(66)'!$A:$B</definedName>
    <definedName name="_xlnm.Print_Titles" localSheetId="61">'OPER.-NONMAJOR SP. REVENUE(65)'!$A:$B</definedName>
    <definedName name="_xlnm.Print_Titles" localSheetId="68">'OPER.-PERMANENT FUNDS(77-78)'!$A:$B</definedName>
    <definedName name="_xlnm.Print_Titles" localSheetId="50">'OPER-MAJOR SP. REVENUE(54-56)'!$A:$B</definedName>
    <definedName name="_xlnm.Print_Titles" localSheetId="76">'SCHEDULE OF REC. &amp; DISB.'!$1:$5</definedName>
    <definedName name="Print_Titles_MI" localSheetId="33">#REF!</definedName>
    <definedName name="Print_Titles_MI" localSheetId="34">#REF!</definedName>
    <definedName name="Print_Titles_MI" localSheetId="52">#REF!</definedName>
    <definedName name="Print_Titles_MI">'Depr.-General'!$1:$4</definedName>
    <definedName name="sample" localSheetId="94">'[1]Cash Flow Wksht'!#REF!</definedName>
    <definedName name="sample" localSheetId="20">'[1]Cash Flow Wksht'!#REF!</definedName>
    <definedName name="sample" localSheetId="40">'[1]Cash Flow Wksht'!#REF!</definedName>
    <definedName name="sample" localSheetId="41">'[1]Cash Flow Wksht'!#REF!</definedName>
    <definedName name="sample" localSheetId="46">'[1]Cash Flow Wksht'!#REF!</definedName>
    <definedName name="sample" localSheetId="27">'[1]Cash Flow Wksht'!#REF!</definedName>
    <definedName name="sample" localSheetId="28">'[1]Cash Flow Wksht'!#REF!</definedName>
    <definedName name="sample" localSheetId="32">'[1]Cash Flow Wksht'!#REF!</definedName>
    <definedName name="sample" localSheetId="33">'[1]Cash Flow Wksht'!#REF!</definedName>
    <definedName name="sample" localSheetId="34">'[1]Cash Flow Wksht'!#REF!</definedName>
    <definedName name="sample" localSheetId="35">'[1]Cash Flow Wksht'!#REF!</definedName>
    <definedName name="sample" localSheetId="36">'[1]Cash Flow Wksht'!#REF!</definedName>
    <definedName name="sample" localSheetId="37">'[1]Cash Flow Wksht'!#REF!</definedName>
    <definedName name="sample" localSheetId="38">'[1]Cash Flow Wksht'!#REF!</definedName>
    <definedName name="sample" localSheetId="39">'[1]Cash Flow Wksht'!#REF!</definedName>
    <definedName name="sample" localSheetId="58">'[1]Cash Flow Wksht'!#REF!</definedName>
    <definedName name="sample" localSheetId="55">'[1]Cash Flow Wksht'!#REF!</definedName>
    <definedName name="sample" localSheetId="52">'[1]Cash Flow Wksht'!#REF!</definedName>
    <definedName name="sample">'[1]Cash Flow Wksht'!#REF!</definedName>
    <definedName name="Year" localSheetId="94">'[4]LedgerLoad Assist'!$A$7:$B$33</definedName>
    <definedName name="Year" localSheetId="0">'[5]LedgerLoad Assist'!$A$7:$B$33</definedName>
    <definedName name="Year" localSheetId="20">'[6]LedgerLoad Assist'!$A$7:$B$33</definedName>
    <definedName name="Year" localSheetId="40">'[6]LedgerLoad Assist'!$A$7:$B$33</definedName>
    <definedName name="Year" localSheetId="41">'[6]LedgerLoad Assist'!$A$7:$B$33</definedName>
    <definedName name="Year" localSheetId="46">'[6]LedgerLoad Assist'!$A$7:$B$33</definedName>
    <definedName name="Year" localSheetId="21">'[7]LedgerLoad Assist'!$A$7:$B$33</definedName>
    <definedName name="Year" localSheetId="22">'[7]LedgerLoad Assist'!$A$7:$B$33</definedName>
    <definedName name="Year" localSheetId="23">'[7]LedgerLoad Assist'!$A$7:$B$33</definedName>
    <definedName name="Year" localSheetId="24">'[7]LedgerLoad Assist'!$A$7:$B$33</definedName>
    <definedName name="Year" localSheetId="25">'[7]LedgerLoad Assist'!$A$7:$B$33</definedName>
    <definedName name="Year" localSheetId="27">'[7]LedgerLoad Assist'!$A$7:$B$33</definedName>
    <definedName name="Year" localSheetId="28">'[7]LedgerLoad Assist'!$A$7:$B$33</definedName>
    <definedName name="Year" localSheetId="32">'[8]LedgerLoad Assist'!$A$7:$B$33</definedName>
    <definedName name="Year" localSheetId="33">'[9]LedgerLoad Assist'!$A$7:$B$33</definedName>
    <definedName name="Year" localSheetId="34">'[9]LedgerLoad Assist'!$A$7:$B$33</definedName>
    <definedName name="Year" localSheetId="42">'[7]LedgerLoad Assist'!$A$7:$B$33</definedName>
    <definedName name="Year" localSheetId="43">'[7]LedgerLoad Assist'!$A$7:$B$33</definedName>
    <definedName name="Year" localSheetId="44">'[7]LedgerLoad Assist'!$A$7:$B$33</definedName>
    <definedName name="Year" localSheetId="58">'[6]LedgerLoad Assist'!$A$7:$B$33</definedName>
    <definedName name="Year" localSheetId="54">'[10]LedgerLoad Assist'!$A$7:$B$33</definedName>
    <definedName name="Year" localSheetId="55">'[10]LedgerLoad Assist'!$A$7:$B$33</definedName>
    <definedName name="Year" localSheetId="52">'[9]LedgerLoad Assist'!$A$7:$B$33</definedName>
    <definedName name="Year" localSheetId="53">'[10]LedgerLoad Assist'!$A$7:$B$33</definedName>
    <definedName name="Year" localSheetId="56">'[10]LedgerLoad Assist'!$A$7:$B$33</definedName>
    <definedName name="Year" localSheetId="57">'[10]LedgerLoad Assist'!$A$7:$B$33</definedName>
    <definedName name="Year">'LedgerLoad Assist'!$A$7:$B$33</definedName>
    <definedName name="Z_FC3B3501_CA52_40D7_B049_0E027A15B235_.wvu.Cols" localSheetId="60" hidden="1">'BS-NONMAJOR SP. REVENUE(63-64) '!$BM:$BM</definedName>
    <definedName name="Z_FC3B3501_CA52_40D7_B049_0E027A15B235_.wvu.Cols" localSheetId="93" hidden="1">'Ledger Load Template LGSvcs TEM'!$H:$I,'Ledger Load Template LGSvcs TEM'!$K:$P,'Ledger Load Template LGSvcs TEM'!$R:$S,'Ledger Load Template LGSvcs TEM'!$U:$V,'Ledger Load Template LGSvcs TEM'!$X:$X</definedName>
    <definedName name="Z_FC3B3501_CA52_40D7_B049_0E027A15B235_.wvu.PrintArea" localSheetId="65" hidden="1">'BS-NONMAJOR CAP. PROJ.(71-72)'!$A$1:$N$60</definedName>
    <definedName name="Z_FC3B3501_CA52_40D7_B049_0E027A15B235_.wvu.PrintArea" localSheetId="63" hidden="1">'BS-NONMAJOR DEBT SERVICE(67-68)'!$A$1:$M$60</definedName>
    <definedName name="Z_FC3B3501_CA52_40D7_B049_0E027A15B235_.wvu.PrintArea" localSheetId="70" hidden="1">'CHG. IN NP-NONMAJOR ENTERPR(80)'!$A$1:$H$50</definedName>
    <definedName name="Z_FC3B3501_CA52_40D7_B049_0E027A15B235_.wvu.PrintArea" localSheetId="90" hidden="1">'Compensated Absences'!$A$1:$AA$20</definedName>
    <definedName name="Z_FC3B3501_CA52_40D7_B049_0E027A15B235_.wvu.PrintArea" localSheetId="1" hidden="1">'COVER PAGE'!$A$1:$J$51</definedName>
    <definedName name="Z_FC3B3501_CA52_40D7_B049_0E027A15B235_.wvu.PrintArea" localSheetId="86" hidden="1">'Depr.-General'!$B$1:$S$38</definedName>
    <definedName name="Z_FC3B3501_CA52_40D7_B049_0E027A15B235_.wvu.PrintArea" localSheetId="6" hidden="1">'ELECTED OFFICIALS-SIGNATURE PG'!$A$1:$C$66</definedName>
    <definedName name="Z_FC3B3501_CA52_40D7_B049_0E027A15B235_.wvu.PrintArea" localSheetId="75" hidden="1">'FED.-ST. INTERGOVERNMENTAL(85)'!$A$1:$D$68</definedName>
    <definedName name="Z_FC3B3501_CA52_40D7_B049_0E027A15B235_.wvu.PrintArea" localSheetId="78" hidden="1">'GEN. INFO.  SECT. COVER'!$A$1:$J$8</definedName>
    <definedName name="Z_FC3B3501_CA52_40D7_B049_0E027A15B235_.wvu.PrintArea" localSheetId="49" hidden="1">'GENERAL FUND-OPERATING(48-53)'!$A$11:$F$316</definedName>
    <definedName name="Z_FC3B3501_CA52_40D7_B049_0E027A15B235_.wvu.PrintArea" localSheetId="12" hidden="1">'GOVERNMENTAL FUNDS - BS(15)'!$A$1:$M$94</definedName>
    <definedName name="Z_FC3B3501_CA52_40D7_B049_0E027A15B235_.wvu.PrintArea" localSheetId="10" hidden="1">'GW-STATEMENT NET POSITION(13)'!$A$1:$G$73</definedName>
    <definedName name="Z_FC3B3501_CA52_40D7_B049_0E027A15B235_.wvu.PrintArea" localSheetId="0" hidden="1">Instructions!$A$1:$N$223</definedName>
    <definedName name="Z_FC3B3501_CA52_40D7_B049_0E027A15B235_.wvu.PrintArea" localSheetId="4" hidden="1">'INTROD. SECT. COVER'!$A$1:$J$8</definedName>
    <definedName name="Z_FC3B3501_CA52_40D7_B049_0E027A15B235_.wvu.PrintArea" localSheetId="8" hidden="1">'MD&amp;A COVER'!$A$1:$J$16</definedName>
    <definedName name="Z_FC3B3501_CA52_40D7_B049_0E027A15B235_.wvu.PrintArea" localSheetId="15" hidden="1">'NET POSITION-PROPRIETARY(18)'!$A$1:$I$93</definedName>
    <definedName name="Z_FC3B3501_CA52_40D7_B049_0E027A15B235_.wvu.PrintArea" localSheetId="69" hidden="1">'NET POSIT-NONMAJOR ENTERPR(79)'!$A$1:$H$88</definedName>
    <definedName name="Z_FC3B3501_CA52_40D7_B049_0E027A15B235_.wvu.PrintArea" localSheetId="26" hidden="1">'NOTES TO FIN ST (29)'!$A$1:$L$58</definedName>
    <definedName name="Z_FC3B3501_CA52_40D7_B049_0E027A15B235_.wvu.PrintArea" localSheetId="27" hidden="1">'NOTES TO FIN ST (30)'!$A$1:$L$52</definedName>
    <definedName name="Z_FC3B3501_CA52_40D7_B049_0E027A15B235_.wvu.PrintArea" localSheetId="28" hidden="1">'NOTES TO FIN ST (31)'!$A$1:$L$75</definedName>
    <definedName name="Z_FC3B3501_CA52_40D7_B049_0E027A15B235_.wvu.PrintArea" localSheetId="29" hidden="1">'NOTES TO FIN ST (32)'!$A$1:$N$72</definedName>
    <definedName name="Z_FC3B3501_CA52_40D7_B049_0E027A15B235_.wvu.PrintArea" localSheetId="30" hidden="1">'NOTES TO FIN ST (33A)'!$A$1:$M$62</definedName>
    <definedName name="Z_FC3B3501_CA52_40D7_B049_0E027A15B235_.wvu.PrintArea" localSheetId="47" hidden="1">'NOTES TO FIN ST (47)'!$A$1:$O$78</definedName>
    <definedName name="Z_FC3B3501_CA52_40D7_B049_0E027A15B235_.wvu.PrintArea" localSheetId="51" hidden="1">'OPER.-MAJOR SP. REV. (B)(57-59)'!$A$1:$AD$61</definedName>
    <definedName name="Z_FC3B3501_CA52_40D7_B049_0E027A15B235_.wvu.PrintArea" localSheetId="66" hidden="1">'OPER.-NONMAJOR CAP. PROJ(73-74)'!$A$1:$AX$54</definedName>
    <definedName name="Z_FC3B3501_CA52_40D7_B049_0E027A15B235_.wvu.PrintArea" localSheetId="64" hidden="1">'OPER.-NONMAJOR DEBT SER.(69-70)'!$A$1:$AT$51</definedName>
    <definedName name="Z_FC3B3501_CA52_40D7_B049_0E027A15B235_.wvu.PrintArea" localSheetId="62" hidden="1">'OPER.-NONMAJOR SP. REVE (B)(66)'!$A$1:$IT$61</definedName>
    <definedName name="Z_FC3B3501_CA52_40D7_B049_0E027A15B235_.wvu.PrintArea" localSheetId="61" hidden="1">'OPER.-NONMAJOR SP. REVENUE(65)'!$A$2:$IT$41</definedName>
    <definedName name="Z_FC3B3501_CA52_40D7_B049_0E027A15B235_.wvu.PrintArea" localSheetId="68" hidden="1">'OPER.-PERMANENT FUNDS(77-78)'!$A$1:$H$54</definedName>
    <definedName name="Z_FC3B3501_CA52_40D7_B049_0E027A15B235_.wvu.PrintArea" localSheetId="50" hidden="1">'OPER-MAJOR SP. REVENUE(54-56)'!$A$1:$AD$41</definedName>
    <definedName name="Z_FC3B3501_CA52_40D7_B049_0E027A15B235_.wvu.PrintArea" localSheetId="14" hidden="1">'RECONCILIATION OF OPERATING(17)'!$A$1:$C$60</definedName>
    <definedName name="Z_FC3B3501_CA52_40D7_B049_0E027A15B235_.wvu.PrintArea" localSheetId="3" hidden="1">'TABLE OF CONTENTS'!$A$1:$C$64</definedName>
    <definedName name="Z_FC3B3501_CA52_40D7_B049_0E027A15B235_.wvu.PrintTitles" localSheetId="65" hidden="1">'BS-NONMAJOR CAP. PROJ.(71-72)'!$A:$B</definedName>
    <definedName name="Z_FC3B3501_CA52_40D7_B049_0E027A15B235_.wvu.PrintTitles" localSheetId="63" hidden="1">'BS-NONMAJOR DEBT SERVICE(67-68)'!$A:$B</definedName>
    <definedName name="Z_FC3B3501_CA52_40D7_B049_0E027A15B235_.wvu.PrintTitles" localSheetId="60" hidden="1">'BS-NONMAJOR SP. REVENUE(63-64) '!$A:$B</definedName>
    <definedName name="Z_FC3B3501_CA52_40D7_B049_0E027A15B235_.wvu.PrintTitles" localSheetId="67" hidden="1">'BS-PERMANENT FUNDS(75-76)'!$A:$B</definedName>
    <definedName name="Z_FC3B3501_CA52_40D7_B049_0E027A15B235_.wvu.PrintTitles" localSheetId="86" hidden="1">'Depr.-General'!$1:$4</definedName>
    <definedName name="Z_FC3B3501_CA52_40D7_B049_0E027A15B235_.wvu.PrintTitles" localSheetId="49" hidden="1">'GENERAL FUND-OPERATING(48-53)'!$1:$10</definedName>
    <definedName name="Z_FC3B3501_CA52_40D7_B049_0E027A15B235_.wvu.PrintTitles" localSheetId="0" hidden="1">Instructions!$1:$1</definedName>
    <definedName name="Z_FC3B3501_CA52_40D7_B049_0E027A15B235_.wvu.PrintTitles" localSheetId="51" hidden="1">'OPER.-MAJOR SP. REV. (B)(57-59)'!$A:$B</definedName>
    <definedName name="Z_FC3B3501_CA52_40D7_B049_0E027A15B235_.wvu.PrintTitles" localSheetId="66" hidden="1">'OPER.-NONMAJOR CAP. PROJ(73-74)'!$A:$B</definedName>
    <definedName name="Z_FC3B3501_CA52_40D7_B049_0E027A15B235_.wvu.PrintTitles" localSheetId="64" hidden="1">'OPER.-NONMAJOR DEBT SER.(69-70)'!$A:$B</definedName>
    <definedName name="Z_FC3B3501_CA52_40D7_B049_0E027A15B235_.wvu.PrintTitles" localSheetId="62" hidden="1">'OPER.-NONMAJOR SP. REVE (B)(66)'!$A:$B</definedName>
    <definedName name="Z_FC3B3501_CA52_40D7_B049_0E027A15B235_.wvu.PrintTitles" localSheetId="61" hidden="1">'OPER.-NONMAJOR SP. REVENUE(65)'!$A:$B</definedName>
    <definedName name="Z_FC3B3501_CA52_40D7_B049_0E027A15B235_.wvu.PrintTitles" localSheetId="68" hidden="1">'OPER.-PERMANENT FUNDS(77-78)'!$A:$B</definedName>
    <definedName name="Z_FC3B3501_CA52_40D7_B049_0E027A15B235_.wvu.PrintTitles" localSheetId="50" hidden="1">'OPER-MAJOR SP. REVENUE(54-56)'!$A:$B</definedName>
    <definedName name="Z_FC3B3501_CA52_40D7_B049_0E027A15B235_.wvu.PrintTitles" localSheetId="76" hidden="1">'SCHEDULE OF REC. &amp; DISB.'!$1:$5</definedName>
    <definedName name="Z_FC3B3501_CA52_40D7_B049_0E027A15B235_.wvu.Rows" localSheetId="91" hidden="1">'Balance Check Page'!$2:$18</definedName>
    <definedName name="Z_FC3B3501_CA52_40D7_B049_0E027A15B235_.wvu.Rows" localSheetId="60" hidden="1">'BS-NONMAJOR SP. REVENUE(63-64) '!$1:$2</definedName>
    <definedName name="Z_FC3B3501_CA52_40D7_B049_0E027A15B235_.wvu.Rows" localSheetId="75" hidden="1">'FED.-ST. INTERGOVERNMENTAL(85)'!$65:$66</definedName>
    <definedName name="Z_FC3B3501_CA52_40D7_B049_0E027A15B235_.wvu.Rows" localSheetId="0" hidden="1">Instructions!#REF!</definedName>
    <definedName name="Z_FC3B3501_CA52_40D7_B049_0E027A15B235_.wvu.Rows" localSheetId="93" hidden="1">'Ledger Load Template LGSvcs TEM'!$1:$1</definedName>
    <definedName name="Z_FC3B3501_CA52_40D7_B049_0E027A15B235_.wvu.Rows" localSheetId="18"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22" l="1"/>
  <c r="A37" i="59"/>
  <c r="A36" i="59"/>
  <c r="F42" i="27"/>
  <c r="J37" i="27"/>
  <c r="I37" i="27"/>
  <c r="H37" i="27"/>
  <c r="F37" i="27"/>
  <c r="F26" i="27"/>
  <c r="I14" i="27"/>
  <c r="I12" i="27"/>
  <c r="A3" i="143"/>
  <c r="A1" i="143"/>
  <c r="L60" i="12" l="1"/>
  <c r="M60" i="12" s="1"/>
  <c r="M35" i="12"/>
  <c r="L35" i="12"/>
  <c r="M24" i="12"/>
  <c r="L24" i="12"/>
  <c r="A3" i="139"/>
  <c r="A1" i="139"/>
  <c r="A3" i="140"/>
  <c r="A1" i="140"/>
  <c r="A3" i="138"/>
  <c r="A1" i="138"/>
  <c r="A3" i="137"/>
  <c r="A1" i="137"/>
  <c r="F42" i="137"/>
  <c r="A3" i="136"/>
  <c r="A1" i="136"/>
  <c r="A2" i="136"/>
  <c r="A3" i="135"/>
  <c r="A1" i="135"/>
  <c r="F33" i="135"/>
  <c r="F34" i="135" s="1"/>
  <c r="F35" i="135" s="1"/>
  <c r="F36" i="135" s="1"/>
  <c r="A2" i="135"/>
  <c r="A3" i="134"/>
  <c r="A1" i="134"/>
  <c r="K95" i="134"/>
  <c r="H95" i="134"/>
  <c r="J61" i="134"/>
  <c r="J62" i="134" s="1"/>
  <c r="K31" i="134"/>
  <c r="A3" i="133"/>
  <c r="A1" i="133"/>
  <c r="L108" i="133"/>
  <c r="I108" i="133"/>
  <c r="K72" i="133"/>
  <c r="K73" i="133" s="1"/>
  <c r="K33" i="133"/>
  <c r="A3" i="132"/>
  <c r="A1" i="132"/>
  <c r="K66" i="132"/>
  <c r="I66" i="132"/>
  <c r="G66" i="132"/>
  <c r="E66" i="132"/>
  <c r="C61" i="132"/>
  <c r="C62" i="132" s="1"/>
  <c r="C63" i="132" s="1"/>
  <c r="C60" i="132"/>
  <c r="K53" i="132"/>
  <c r="I53" i="132"/>
  <c r="G53" i="132"/>
  <c r="E53" i="132"/>
  <c r="C47" i="132"/>
  <c r="C48" i="132" s="1"/>
  <c r="C49" i="132" s="1"/>
  <c r="C50" i="132" s="1"/>
  <c r="O27" i="132"/>
  <c r="M27" i="132"/>
  <c r="K27" i="132"/>
  <c r="I27" i="132"/>
  <c r="G27" i="132"/>
  <c r="M26" i="132"/>
  <c r="M25" i="132"/>
  <c r="M24" i="132"/>
  <c r="O21" i="132"/>
  <c r="K21" i="132"/>
  <c r="I21" i="132"/>
  <c r="G21" i="132"/>
  <c r="M20" i="132"/>
  <c r="M19" i="132"/>
  <c r="M21" i="132" s="1"/>
  <c r="M18" i="132"/>
  <c r="M17" i="132"/>
  <c r="M16" i="132"/>
  <c r="A3" i="28"/>
  <c r="A1" i="28"/>
  <c r="A3" i="131"/>
  <c r="A1" i="131"/>
  <c r="L72" i="131"/>
  <c r="F72" i="131"/>
  <c r="A3" i="130"/>
  <c r="A1" i="130"/>
  <c r="A3" i="27"/>
  <c r="A1" i="27"/>
  <c r="A3" i="129"/>
  <c r="A1" i="129"/>
  <c r="A3" i="128"/>
  <c r="A1" i="128"/>
  <c r="A3" i="127"/>
  <c r="A1" i="127"/>
  <c r="A3" i="126"/>
  <c r="A1" i="126"/>
  <c r="A3" i="124"/>
  <c r="A1" i="124"/>
  <c r="F44" i="97"/>
  <c r="E44" i="97"/>
  <c r="D44" i="97"/>
  <c r="C44" i="97"/>
  <c r="B44" i="97"/>
  <c r="F15" i="97"/>
  <c r="E15" i="97"/>
  <c r="D11" i="97"/>
  <c r="E11" i="97" s="1"/>
  <c r="F11" i="97" s="1"/>
  <c r="C11" i="97"/>
  <c r="A2" i="123"/>
  <c r="A1" i="123"/>
  <c r="A43" i="123" s="1"/>
  <c r="J14" i="123"/>
  <c r="I14" i="123"/>
  <c r="H14" i="123"/>
  <c r="G14" i="123"/>
  <c r="F14" i="123"/>
  <c r="E14" i="123"/>
  <c r="D14" i="123"/>
  <c r="A2" i="122"/>
  <c r="A1" i="122"/>
  <c r="A26" i="122" s="1"/>
  <c r="A49" i="122"/>
  <c r="J37" i="122"/>
  <c r="I37" i="122"/>
  <c r="H37" i="122"/>
  <c r="G37" i="122"/>
  <c r="F37" i="122"/>
  <c r="E37" i="122"/>
  <c r="J14" i="122"/>
  <c r="I14" i="122"/>
  <c r="H14" i="122"/>
  <c r="G14" i="122"/>
  <c r="F14" i="122"/>
  <c r="E14" i="122"/>
  <c r="D14" i="122"/>
  <c r="A2" i="121"/>
  <c r="A1" i="121"/>
  <c r="A25" i="121" s="1"/>
  <c r="J15" i="121"/>
  <c r="I15" i="121"/>
  <c r="H15" i="121"/>
  <c r="G15" i="121"/>
  <c r="F15" i="121"/>
  <c r="E15" i="121"/>
  <c r="D15" i="121"/>
  <c r="A2" i="120"/>
  <c r="A1" i="120"/>
  <c r="A46" i="120" s="1"/>
  <c r="J15" i="120"/>
  <c r="I15" i="120"/>
  <c r="H15" i="120"/>
  <c r="G15" i="120"/>
  <c r="F15" i="120"/>
  <c r="E15" i="120"/>
  <c r="D15" i="120"/>
  <c r="A1" i="119"/>
  <c r="A24" i="119" s="1"/>
  <c r="A2" i="119"/>
  <c r="J14" i="119"/>
  <c r="I14" i="119"/>
  <c r="H14" i="119"/>
  <c r="G14" i="119"/>
  <c r="F14" i="119"/>
  <c r="E14" i="119"/>
  <c r="D14" i="119"/>
  <c r="D10" i="106"/>
  <c r="E10" i="106" s="1"/>
  <c r="F10" i="106" s="1"/>
  <c r="C10" i="106"/>
  <c r="G102" i="77"/>
  <c r="F102" i="77"/>
  <c r="G101" i="77"/>
  <c r="F101" i="77"/>
  <c r="H9" i="20"/>
  <c r="H8" i="20"/>
  <c r="A24" i="123" l="1"/>
  <c r="A48" i="122"/>
  <c r="A45" i="121"/>
  <c r="A25" i="120"/>
  <c r="A44" i="119"/>
  <c r="E802" i="83"/>
  <c r="E799" i="83"/>
  <c r="E810" i="83"/>
  <c r="AA702" i="81"/>
  <c r="E784" i="83"/>
  <c r="E781" i="83"/>
  <c r="E791" i="83"/>
  <c r="AA655" i="81"/>
  <c r="AA627" i="81"/>
  <c r="AA620" i="81"/>
  <c r="AA717" i="81"/>
  <c r="AC717" i="81" s="1"/>
  <c r="AA716" i="81"/>
  <c r="AB716" i="81" s="1"/>
  <c r="AA715" i="81"/>
  <c r="AB715" i="81" s="1"/>
  <c r="AA712" i="81"/>
  <c r="AB712" i="81" s="1"/>
  <c r="AA710" i="81"/>
  <c r="AB710" i="81" s="1"/>
  <c r="AA704" i="81"/>
  <c r="AB704" i="81" s="1"/>
  <c r="AA703" i="81"/>
  <c r="AA701" i="81"/>
  <c r="E788" i="83" s="1"/>
  <c r="AA700" i="81"/>
  <c r="H34" i="19"/>
  <c r="G34" i="19"/>
  <c r="AA721" i="81"/>
  <c r="AC721" i="81" s="1"/>
  <c r="AA698" i="81"/>
  <c r="AC698" i="81" s="1"/>
  <c r="AA694" i="81"/>
  <c r="AA693" i="81"/>
  <c r="AA692" i="81"/>
  <c r="AA691" i="81"/>
  <c r="AA613" i="81"/>
  <c r="AC613" i="81" s="1"/>
  <c r="AA609" i="81"/>
  <c r="AC609" i="81" s="1"/>
  <c r="AA606" i="81"/>
  <c r="E801" i="83" l="1"/>
  <c r="E800" i="83"/>
  <c r="E798" i="83"/>
  <c r="E803" i="83"/>
  <c r="AC704" i="81"/>
  <c r="AB721" i="81"/>
  <c r="AB717" i="81"/>
  <c r="AB698" i="81"/>
  <c r="AC716" i="81"/>
  <c r="AC710" i="81"/>
  <c r="AC712" i="81"/>
  <c r="AC715" i="81"/>
  <c r="AB613" i="81"/>
  <c r="AB609" i="81"/>
  <c r="H35" i="20" l="1"/>
  <c r="G35" i="20"/>
  <c r="H30" i="20"/>
  <c r="G30" i="20"/>
  <c r="H20" i="20"/>
  <c r="G20" i="20"/>
  <c r="H21" i="19"/>
  <c r="H43" i="19" l="1"/>
  <c r="H32" i="20"/>
  <c r="H36" i="20" s="1"/>
  <c r="G32" i="20"/>
  <c r="G36" i="20" s="1"/>
  <c r="H44" i="19" l="1"/>
  <c r="H42" i="19"/>
  <c r="AA708" i="81"/>
  <c r="AB708" i="81" l="1"/>
  <c r="E795" i="83"/>
  <c r="AC708" i="81"/>
  <c r="F366" i="80"/>
  <c r="F365" i="80"/>
  <c r="F364" i="80"/>
  <c r="F363" i="80"/>
  <c r="F362" i="80"/>
  <c r="F361" i="80"/>
  <c r="F360" i="80"/>
  <c r="F359" i="80"/>
  <c r="F358" i="80"/>
  <c r="F357" i="80"/>
  <c r="F356" i="80"/>
  <c r="F355" i="80"/>
  <c r="F354" i="80"/>
  <c r="F353" i="80"/>
  <c r="F352" i="80"/>
  <c r="F351" i="80"/>
  <c r="F350" i="80"/>
  <c r="F349" i="80"/>
  <c r="F348" i="80"/>
  <c r="F347" i="80"/>
  <c r="F346" i="80"/>
  <c r="F345" i="80"/>
  <c r="F344" i="80"/>
  <c r="F343" i="80"/>
  <c r="F342" i="80"/>
  <c r="F341" i="80"/>
  <c r="F340" i="80"/>
  <c r="F339" i="80"/>
  <c r="F338" i="80"/>
  <c r="F337" i="80"/>
  <c r="F336" i="80"/>
  <c r="F335" i="80"/>
  <c r="F334" i="80"/>
  <c r="F333" i="80"/>
  <c r="F332" i="80"/>
  <c r="F331" i="80"/>
  <c r="F330" i="80"/>
  <c r="F329" i="80"/>
  <c r="F328" i="80"/>
  <c r="F327" i="80"/>
  <c r="F326" i="80"/>
  <c r="F325" i="80"/>
  <c r="F324" i="80"/>
  <c r="F323" i="80"/>
  <c r="F322" i="80"/>
  <c r="F321" i="80"/>
  <c r="F320" i="80"/>
  <c r="F319" i="80"/>
  <c r="F318" i="80"/>
  <c r="F317" i="80"/>
  <c r="F316" i="80"/>
  <c r="F315" i="80"/>
  <c r="F314" i="80"/>
  <c r="F313" i="80"/>
  <c r="F312" i="80"/>
  <c r="F311" i="80"/>
  <c r="F310" i="80"/>
  <c r="F309" i="80"/>
  <c r="F308" i="80"/>
  <c r="F307" i="80"/>
  <c r="F306" i="80"/>
  <c r="F305" i="80"/>
  <c r="F304" i="80"/>
  <c r="F303" i="80"/>
  <c r="F302" i="80"/>
  <c r="F301" i="80"/>
  <c r="F300" i="80"/>
  <c r="F299" i="80"/>
  <c r="F298" i="80"/>
  <c r="F297" i="80"/>
  <c r="F296" i="80"/>
  <c r="F295" i="80"/>
  <c r="F294" i="80"/>
  <c r="F293" i="80"/>
  <c r="F292" i="80"/>
  <c r="F291" i="80"/>
  <c r="F290" i="80"/>
  <c r="F289" i="80"/>
  <c r="F288" i="80"/>
  <c r="F287" i="80"/>
  <c r="F286" i="80"/>
  <c r="F285" i="80"/>
  <c r="F284" i="80"/>
  <c r="F283" i="80"/>
  <c r="F282" i="80"/>
  <c r="F281" i="80"/>
  <c r="F280" i="80"/>
  <c r="F279" i="80"/>
  <c r="F278" i="80"/>
  <c r="F277" i="80"/>
  <c r="F276" i="80"/>
  <c r="F275" i="80"/>
  <c r="F274" i="80"/>
  <c r="F273" i="80"/>
  <c r="F272" i="80"/>
  <c r="F271" i="80"/>
  <c r="F270" i="80"/>
  <c r="F269" i="80"/>
  <c r="F268" i="80"/>
  <c r="F267" i="80"/>
  <c r="F266" i="80"/>
  <c r="F265" i="80"/>
  <c r="F264" i="80"/>
  <c r="F263" i="80"/>
  <c r="F262" i="80"/>
  <c r="F261" i="80"/>
  <c r="F260" i="80"/>
  <c r="F259" i="80"/>
  <c r="F258" i="80"/>
  <c r="F257" i="80"/>
  <c r="F256" i="80"/>
  <c r="F255" i="80"/>
  <c r="F254" i="80"/>
  <c r="F253" i="80"/>
  <c r="F252" i="80"/>
  <c r="F251" i="80"/>
  <c r="F250" i="80"/>
  <c r="F249" i="80"/>
  <c r="F248" i="80"/>
  <c r="F247" i="80"/>
  <c r="F246" i="80"/>
  <c r="F245" i="80"/>
  <c r="F244" i="80"/>
  <c r="F243" i="80"/>
  <c r="F242" i="80"/>
  <c r="F241" i="80"/>
  <c r="F240" i="80"/>
  <c r="F239" i="80"/>
  <c r="F238" i="80"/>
  <c r="F237" i="80"/>
  <c r="F236" i="80"/>
  <c r="F235" i="80"/>
  <c r="F234" i="80"/>
  <c r="F233" i="80"/>
  <c r="F232" i="80"/>
  <c r="F231" i="80"/>
  <c r="F230" i="80"/>
  <c r="F229" i="80"/>
  <c r="F228" i="80"/>
  <c r="F227" i="80"/>
  <c r="F226" i="80"/>
  <c r="F225" i="80"/>
  <c r="F224" i="80"/>
  <c r="F223" i="80"/>
  <c r="F222" i="80"/>
  <c r="F221" i="80"/>
  <c r="F220" i="80"/>
  <c r="F219" i="80"/>
  <c r="F218" i="80"/>
  <c r="F217" i="80"/>
  <c r="F216" i="80"/>
  <c r="F215" i="80"/>
  <c r="F214" i="80"/>
  <c r="F213" i="80"/>
  <c r="F212" i="80"/>
  <c r="F211" i="80"/>
  <c r="F210" i="80"/>
  <c r="F209" i="80"/>
  <c r="F208" i="80"/>
  <c r="F207" i="80"/>
  <c r="F206" i="80"/>
  <c r="F205" i="80"/>
  <c r="F204" i="80"/>
  <c r="F203" i="80"/>
  <c r="F202" i="80"/>
  <c r="F201" i="80"/>
  <c r="F200" i="80"/>
  <c r="F199" i="80"/>
  <c r="F198" i="80"/>
  <c r="F197" i="80"/>
  <c r="F196" i="80"/>
  <c r="F195" i="80"/>
  <c r="F194" i="80"/>
  <c r="F193" i="80"/>
  <c r="F192" i="80"/>
  <c r="F191" i="80"/>
  <c r="F190" i="80"/>
  <c r="F189" i="80"/>
  <c r="F188" i="80"/>
  <c r="F187" i="80"/>
  <c r="F186" i="80"/>
  <c r="B30" i="12" l="1"/>
  <c r="B29" i="12"/>
  <c r="B28" i="12"/>
  <c r="B27" i="12"/>
  <c r="D68" i="66" l="1"/>
  <c r="L49" i="66"/>
  <c r="K49" i="66"/>
  <c r="J49" i="66"/>
  <c r="I49" i="66"/>
  <c r="H49" i="66"/>
  <c r="E49" i="66"/>
  <c r="F74" i="57" l="1"/>
  <c r="I75" i="16" s="1"/>
  <c r="F42" i="57"/>
  <c r="I43" i="16" s="1"/>
  <c r="H74" i="54"/>
  <c r="G75" i="16" s="1"/>
  <c r="H75" i="16" s="1"/>
  <c r="C49" i="11" s="1"/>
  <c r="H42" i="54"/>
  <c r="G43" i="16" s="1"/>
  <c r="H43" i="16" s="1"/>
  <c r="C30" i="11" s="1"/>
  <c r="M52" i="66"/>
  <c r="B49" i="11" s="1"/>
  <c r="M29" i="66"/>
  <c r="B30" i="11" s="1"/>
  <c r="D49" i="11" l="1"/>
  <c r="D30" i="1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B14" i="97" l="1"/>
  <c r="K14" i="97"/>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A3" i="29" l="1"/>
  <c r="A3" i="86" s="1"/>
  <c r="A3" i="87" s="1"/>
  <c r="A3" i="88" s="1"/>
  <c r="A3" i="90" s="1"/>
  <c r="D27" i="29" l="1"/>
  <c r="D26" i="29"/>
  <c r="D25" i="29"/>
  <c r="D24" i="29"/>
  <c r="A1" i="29" l="1"/>
  <c r="A1" i="86" s="1"/>
  <c r="A1" i="87" s="1"/>
  <c r="A1" i="88" s="1"/>
  <c r="A1" i="90" s="1"/>
  <c r="E37" i="57" l="1"/>
  <c r="D37" i="57"/>
  <c r="C37"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2" i="66" l="1"/>
  <c r="D54" i="67" l="1"/>
  <c r="D73" i="66"/>
  <c r="AS47" i="49" l="1"/>
  <c r="AS46" i="49"/>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G45" i="11" l="1"/>
  <c r="F45" i="11"/>
  <c r="AA804" i="81" l="1"/>
  <c r="AA803" i="81"/>
  <c r="AA802" i="81"/>
  <c r="AA801" i="81"/>
  <c r="AA800" i="81"/>
  <c r="AA799" i="81"/>
  <c r="AA798" i="81"/>
  <c r="AA797" i="81"/>
  <c r="AA791" i="81"/>
  <c r="AA790" i="81"/>
  <c r="AA789" i="81"/>
  <c r="AA788" i="81"/>
  <c r="AA786" i="81"/>
  <c r="AA785" i="81"/>
  <c r="AA784" i="81"/>
  <c r="AA782" i="81"/>
  <c r="AA777" i="81"/>
  <c r="AA770" i="81"/>
  <c r="AA769" i="81"/>
  <c r="AA766" i="81"/>
  <c r="AA763" i="81"/>
  <c r="AA760" i="81"/>
  <c r="AA757" i="81"/>
  <c r="AA756" i="81"/>
  <c r="AA755" i="81"/>
  <c r="AA752" i="81"/>
  <c r="AA664" i="81"/>
  <c r="AA660" i="81"/>
  <c r="AA636" i="81"/>
  <c r="AA619" i="81"/>
  <c r="AA617" i="81"/>
  <c r="AA616" i="81"/>
  <c r="AA375" i="81"/>
  <c r="AA374" i="81"/>
  <c r="AA373" i="81"/>
  <c r="AA372" i="81"/>
  <c r="AA371" i="81"/>
  <c r="AA370" i="81"/>
  <c r="AA369" i="81"/>
  <c r="AA368" i="81"/>
  <c r="AA362" i="81"/>
  <c r="AA361" i="81"/>
  <c r="AA360" i="81"/>
  <c r="AA359" i="81"/>
  <c r="AA357" i="81"/>
  <c r="AA356" i="81"/>
  <c r="AA355" i="81"/>
  <c r="AA353" i="81"/>
  <c r="AA341" i="81"/>
  <c r="AA340" i="81"/>
  <c r="AA337" i="81"/>
  <c r="AA334" i="81"/>
  <c r="AA331" i="81"/>
  <c r="AA328" i="81"/>
  <c r="AA327" i="81"/>
  <c r="AA326" i="81"/>
  <c r="AA242" i="81"/>
  <c r="AA241" i="81"/>
  <c r="AA240" i="81"/>
  <c r="AA239" i="81"/>
  <c r="AA238" i="81"/>
  <c r="AA237" i="81"/>
  <c r="AA236" i="81"/>
  <c r="AA235" i="81"/>
  <c r="AA229" i="81"/>
  <c r="AA228" i="81"/>
  <c r="AA227" i="81"/>
  <c r="AA226" i="81"/>
  <c r="AA224" i="81"/>
  <c r="AA223" i="81"/>
  <c r="AA222" i="81"/>
  <c r="AA221" i="81"/>
  <c r="AA220" i="81"/>
  <c r="AA219" i="81"/>
  <c r="AA218" i="81"/>
  <c r="AA215" i="81"/>
  <c r="AA208" i="81"/>
  <c r="AA207" i="81"/>
  <c r="AA204" i="81"/>
  <c r="AA201" i="81"/>
  <c r="AA198" i="81"/>
  <c r="AA195" i="81"/>
  <c r="AA194" i="81"/>
  <c r="AA193" i="81"/>
  <c r="AA44" i="81"/>
  <c r="AA43" i="81"/>
  <c r="AA42" i="81"/>
  <c r="AA41" i="81"/>
  <c r="AA40" i="81"/>
  <c r="AA39" i="81"/>
  <c r="AA38" i="81"/>
  <c r="AA37" i="81"/>
  <c r="AA36" i="81"/>
  <c r="AA35" i="81"/>
  <c r="AA34" i="81"/>
  <c r="AA33" i="81"/>
  <c r="AA32" i="81"/>
  <c r="AA31" i="81"/>
  <c r="AA30" i="81"/>
  <c r="AA29" i="81"/>
  <c r="AA28" i="81"/>
  <c r="AA27" i="81"/>
  <c r="AA26" i="81"/>
  <c r="AA25" i="81"/>
  <c r="AA24" i="81"/>
  <c r="AA23" i="81"/>
  <c r="AA22" i="81"/>
  <c r="AA21" i="81"/>
  <c r="AA19" i="81"/>
  <c r="AA16" i="81"/>
  <c r="AA15" i="81"/>
  <c r="F38" i="70" l="1"/>
  <c r="G47" i="66" s="1"/>
  <c r="M47" i="66" l="1"/>
  <c r="B43" i="11" s="1"/>
  <c r="F66" i="57" l="1"/>
  <c r="AA537" i="81" s="1"/>
  <c r="F65" i="57"/>
  <c r="AA536" i="81" s="1"/>
  <c r="H65" i="54"/>
  <c r="G66" i="16" s="1"/>
  <c r="H66" i="16" s="1"/>
  <c r="I66" i="16" l="1"/>
  <c r="C43" i="11"/>
  <c r="D43" i="11" s="1"/>
  <c r="AA451" i="81"/>
  <c r="E633" i="83"/>
  <c r="AB537" i="81"/>
  <c r="AC537" i="81" s="1"/>
  <c r="I67" i="16"/>
  <c r="E632" i="83"/>
  <c r="AB536" i="81"/>
  <c r="AC536" i="81" s="1"/>
  <c r="E935" i="83"/>
  <c r="E934" i="83"/>
  <c r="E836" i="83"/>
  <c r="E707" i="83"/>
  <c r="E706" i="83"/>
  <c r="E705" i="83"/>
  <c r="E704" i="83"/>
  <c r="E695" i="83"/>
  <c r="E612" i="83"/>
  <c r="E597" i="83"/>
  <c r="E531" i="83"/>
  <c r="E530" i="83"/>
  <c r="E529" i="83"/>
  <c r="E527" i="83"/>
  <c r="E525" i="83"/>
  <c r="E524" i="83"/>
  <c r="E522" i="83"/>
  <c r="E426" i="83"/>
  <c r="E425" i="83"/>
  <c r="E410" i="83"/>
  <c r="E279" i="83"/>
  <c r="E214" i="83"/>
  <c r="E17" i="83"/>
  <c r="H791" i="83"/>
  <c r="E6" i="83"/>
  <c r="E5" i="83"/>
  <c r="E549" i="83" l="1"/>
  <c r="AB451" i="81"/>
  <c r="AC451" i="81" s="1"/>
  <c r="E33" i="56"/>
  <c r="E34" i="56" s="1"/>
  <c r="D33" i="56"/>
  <c r="C33" i="56"/>
  <c r="B33" i="56"/>
  <c r="E42" i="56"/>
  <c r="D42" i="56"/>
  <c r="C42" i="56"/>
  <c r="B42" i="56"/>
  <c r="E26" i="56"/>
  <c r="D26" i="56"/>
  <c r="C26" i="56"/>
  <c r="B26" i="56"/>
  <c r="E23" i="56"/>
  <c r="D23" i="56"/>
  <c r="C23" i="56"/>
  <c r="B23" i="56"/>
  <c r="E19" i="56"/>
  <c r="D19" i="56"/>
  <c r="C19" i="56"/>
  <c r="B19" i="56"/>
  <c r="E17" i="56"/>
  <c r="E20" i="56" s="1"/>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E29" i="56"/>
  <c r="F28" i="56"/>
  <c r="F27" i="56"/>
  <c r="F25" i="56"/>
  <c r="F24" i="56"/>
  <c r="F22" i="56"/>
  <c r="F18" i="56"/>
  <c r="F13" i="56"/>
  <c r="AA6" i="81"/>
  <c r="E11" i="83" s="1"/>
  <c r="E327" i="83"/>
  <c r="E326" i="83"/>
  <c r="E324" i="83"/>
  <c r="E323" i="83"/>
  <c r="E322" i="83"/>
  <c r="E321" i="83"/>
  <c r="E320" i="83"/>
  <c r="E318" i="83"/>
  <c r="AM2" i="49"/>
  <c r="AM1" i="49"/>
  <c r="AO48"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8"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8"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8"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6" i="48"/>
  <c r="M55" i="48"/>
  <c r="M54" i="48"/>
  <c r="M53" i="48"/>
  <c r="M49" i="48"/>
  <c r="M48" i="48"/>
  <c r="M43" i="48"/>
  <c r="M42" i="48"/>
  <c r="M41" i="48"/>
  <c r="M40" i="48"/>
  <c r="M39" i="48"/>
  <c r="M38" i="48"/>
  <c r="M37" i="48"/>
  <c r="M36" i="48"/>
  <c r="M35" i="48"/>
  <c r="M44" i="48"/>
  <c r="M34" i="48"/>
  <c r="M30" i="48"/>
  <c r="M29" i="48"/>
  <c r="M25" i="48"/>
  <c r="M24" i="48"/>
  <c r="M23" i="48"/>
  <c r="M22" i="48"/>
  <c r="M21" i="48"/>
  <c r="M20" i="48"/>
  <c r="M19" i="48"/>
  <c r="M18" i="48"/>
  <c r="M17" i="48"/>
  <c r="M16" i="48"/>
  <c r="M15" i="48"/>
  <c r="M14" i="48"/>
  <c r="M13" i="48"/>
  <c r="M11" i="48"/>
  <c r="M10" i="48"/>
  <c r="M9" i="48"/>
  <c r="M8" i="48"/>
  <c r="M7" i="48"/>
  <c r="M6" i="48"/>
  <c r="L50" i="48"/>
  <c r="K50" i="48"/>
  <c r="J50" i="48"/>
  <c r="I50" i="48"/>
  <c r="L45" i="48"/>
  <c r="K45" i="48"/>
  <c r="J45" i="48"/>
  <c r="I45" i="48"/>
  <c r="L31" i="48"/>
  <c r="K31" i="48"/>
  <c r="J31" i="48"/>
  <c r="I31" i="48"/>
  <c r="L26" i="48"/>
  <c r="K26" i="48"/>
  <c r="J26" i="48"/>
  <c r="I26" i="48"/>
  <c r="I57" i="48" s="1"/>
  <c r="I58" i="48" s="1"/>
  <c r="I59" i="48" s="1"/>
  <c r="F33" i="49"/>
  <c r="AA47" i="81"/>
  <c r="E83" i="83" s="1"/>
  <c r="AA46" i="81"/>
  <c r="E80" i="83" s="1"/>
  <c r="AA45" i="81"/>
  <c r="E79" i="83" s="1"/>
  <c r="D23" i="14"/>
  <c r="F96" i="40"/>
  <c r="F95" i="40"/>
  <c r="F94" i="40"/>
  <c r="F80" i="40"/>
  <c r="F79" i="40"/>
  <c r="F78" i="40"/>
  <c r="J57" i="48" l="1"/>
  <c r="J58" i="48" s="1"/>
  <c r="J59" i="48" s="1"/>
  <c r="K57" i="48"/>
  <c r="K58" i="48" s="1"/>
  <c r="K59" i="48" s="1"/>
  <c r="L57" i="48"/>
  <c r="L58" i="48" s="1"/>
  <c r="L59" i="48" s="1"/>
  <c r="AH34" i="49"/>
  <c r="AF35" i="49"/>
  <c r="AO35" i="49"/>
  <c r="AO45" i="49" s="1"/>
  <c r="AO49" i="49" s="1"/>
  <c r="AD27" i="49"/>
  <c r="AC45" i="49"/>
  <c r="AC49" i="49" s="1"/>
  <c r="AA35" i="49"/>
  <c r="AA45" i="49" s="1"/>
  <c r="AL34" i="49"/>
  <c r="AJ35" i="49"/>
  <c r="AB35" i="49"/>
  <c r="AB45" i="49" s="1"/>
  <c r="AI35" i="49"/>
  <c r="AI45" i="49" s="1"/>
  <c r="AK35" i="49"/>
  <c r="AK45" i="49" s="1"/>
  <c r="AK49" i="49" s="1"/>
  <c r="F17" i="56"/>
  <c r="F23" i="56"/>
  <c r="F26" i="56"/>
  <c r="F42" i="56"/>
  <c r="AE35" i="49"/>
  <c r="AE45" i="49" s="1"/>
  <c r="AP27" i="49"/>
  <c r="AP44" i="49"/>
  <c r="AJ45" i="49"/>
  <c r="AH27" i="49"/>
  <c r="AH35" i="49" s="1"/>
  <c r="AF45" i="49"/>
  <c r="AG35" i="49"/>
  <c r="AG45" i="49" s="1"/>
  <c r="AG49" i="49" s="1"/>
  <c r="AL27" i="49"/>
  <c r="AP34" i="49"/>
  <c r="AN35" i="49"/>
  <c r="AN45" i="49" s="1"/>
  <c r="F11" i="56"/>
  <c r="F33" i="56"/>
  <c r="AD34" i="49"/>
  <c r="AD44" i="49"/>
  <c r="AH44" i="49"/>
  <c r="AL44" i="49"/>
  <c r="AM35" i="49"/>
  <c r="AM45" i="49" s="1"/>
  <c r="F19" i="56"/>
  <c r="F12" i="56"/>
  <c r="AP35" i="49"/>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36" i="57"/>
  <c r="E79" i="57" s="1"/>
  <c r="D36" i="57"/>
  <c r="D79" i="57" s="1"/>
  <c r="C36" i="57"/>
  <c r="C79" i="57" s="1"/>
  <c r="AA13" i="81" l="1"/>
  <c r="AC13" i="81" s="1"/>
  <c r="AB13" i="81" l="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89" i="83" l="1"/>
  <c r="E753" i="83"/>
  <c r="E721" i="83"/>
  <c r="E712" i="83"/>
  <c r="H788" i="83" l="1"/>
  <c r="AB627" i="81"/>
  <c r="AC627" i="81"/>
  <c r="E22" i="83"/>
  <c r="E7" i="14" l="1"/>
  <c r="B1" i="71" l="1"/>
  <c r="B1" i="72" s="1"/>
  <c r="B1" i="73" s="1"/>
  <c r="B1" i="74" s="1"/>
  <c r="AB117" i="81" l="1"/>
  <c r="AC117" i="81" s="1"/>
  <c r="AB118" i="81"/>
  <c r="AC118" i="81" s="1"/>
  <c r="AB119" i="81"/>
  <c r="AC119" i="81" s="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B50" i="80" l="1"/>
  <c r="B49" i="80"/>
  <c r="B48" i="80"/>
  <c r="B47" i="80"/>
  <c r="B46" i="80"/>
  <c r="B45" i="80"/>
  <c r="B44" i="80"/>
  <c r="F49" i="80" s="1"/>
  <c r="D62" i="60"/>
  <c r="AB38" i="80" l="1"/>
  <c r="AD38" i="80"/>
  <c r="AA38" i="80"/>
  <c r="AC38" i="80"/>
  <c r="AI38" i="80"/>
  <c r="AK38" i="80"/>
  <c r="AJ38" i="80"/>
  <c r="AH38" i="80"/>
  <c r="N38" i="80"/>
  <c r="O38" i="80"/>
  <c r="M38" i="80"/>
  <c r="P38" i="80"/>
  <c r="AP38" i="80"/>
  <c r="AR38" i="80"/>
  <c r="AQ38" i="80"/>
  <c r="AO38" i="80"/>
  <c r="G38" i="80"/>
  <c r="I38" i="80"/>
  <c r="F38" i="80"/>
  <c r="H38" i="80"/>
  <c r="U38" i="80"/>
  <c r="W38" i="80"/>
  <c r="V38" i="80"/>
  <c r="T38" i="80"/>
  <c r="AW38" i="80"/>
  <c r="AV38" i="80"/>
  <c r="AY38" i="80"/>
  <c r="AX38" i="80"/>
  <c r="E6" i="53"/>
  <c r="G5" i="53"/>
  <c r="G6" i="53"/>
  <c r="F6" i="53"/>
  <c r="G4" i="53"/>
  <c r="F5" i="53"/>
  <c r="F4" i="53"/>
  <c r="E5" i="53"/>
  <c r="D6" i="53"/>
  <c r="C6" i="53"/>
  <c r="D5" i="53"/>
  <c r="E4" i="53"/>
  <c r="D4" i="53"/>
  <c r="C5" i="53"/>
  <c r="C4" i="53"/>
  <c r="AC699" i="81" l="1"/>
  <c r="AB699" i="81"/>
  <c r="AC697" i="81"/>
  <c r="AB697" i="81"/>
  <c r="AC696" i="81"/>
  <c r="AB696" i="81"/>
  <c r="AC695" i="81"/>
  <c r="AB695" i="81"/>
  <c r="AC694" i="81"/>
  <c r="AB694" i="81"/>
  <c r="AC690" i="81"/>
  <c r="AB690" i="81"/>
  <c r="AC689" i="81"/>
  <c r="AB689" i="81"/>
  <c r="AC688" i="81"/>
  <c r="AB688" i="81"/>
  <c r="AC687" i="81"/>
  <c r="AB687" i="81"/>
  <c r="AC686" i="81"/>
  <c r="AB686" i="81"/>
  <c r="AC685" i="81"/>
  <c r="AB685" i="81"/>
  <c r="AC684" i="81"/>
  <c r="AB684" i="81"/>
  <c r="AC683" i="81"/>
  <c r="AB683" i="81"/>
  <c r="AC681" i="81"/>
  <c r="AB681" i="81"/>
  <c r="AC680" i="81"/>
  <c r="AB680" i="81"/>
  <c r="AC679" i="81"/>
  <c r="AB679" i="81"/>
  <c r="AC678" i="81"/>
  <c r="AB678" i="81"/>
  <c r="AC677" i="81"/>
  <c r="AB677" i="81"/>
  <c r="AC676" i="81"/>
  <c r="AB676" i="81"/>
  <c r="AC675" i="81"/>
  <c r="AB675" i="81"/>
  <c r="AC674" i="81"/>
  <c r="AB674" i="81"/>
  <c r="AC673" i="81"/>
  <c r="AB673" i="81"/>
  <c r="AC672" i="81"/>
  <c r="AB672" i="81"/>
  <c r="AC671" i="81"/>
  <c r="AB671" i="81"/>
  <c r="AC670" i="81"/>
  <c r="AB670" i="81"/>
  <c r="AC669" i="81"/>
  <c r="AB669" i="81"/>
  <c r="AC668" i="81"/>
  <c r="AB668" i="81"/>
  <c r="AC667" i="81"/>
  <c r="AB667" i="81"/>
  <c r="AC666" i="81"/>
  <c r="AB666" i="81"/>
  <c r="AC665" i="81"/>
  <c r="AB665" i="81"/>
  <c r="AC664" i="81"/>
  <c r="AB664" i="81"/>
  <c r="AC662" i="81"/>
  <c r="AB662" i="81"/>
  <c r="AC661" i="81"/>
  <c r="AB661" i="81"/>
  <c r="AC659" i="81"/>
  <c r="AB659" i="81"/>
  <c r="AC658" i="81"/>
  <c r="AB658" i="81"/>
  <c r="AC657" i="81"/>
  <c r="AB657" i="81"/>
  <c r="AC656" i="81"/>
  <c r="AB656" i="81"/>
  <c r="AC654" i="81"/>
  <c r="AB654" i="81"/>
  <c r="AC653" i="81"/>
  <c r="AB653" i="81"/>
  <c r="AC652" i="81"/>
  <c r="AB652" i="81"/>
  <c r="AC651" i="81"/>
  <c r="AB651" i="81"/>
  <c r="AC650" i="81"/>
  <c r="AB650" i="81"/>
  <c r="AC649" i="81"/>
  <c r="AB649" i="81"/>
  <c r="AC648" i="81"/>
  <c r="AB648" i="81"/>
  <c r="AC647" i="81"/>
  <c r="AB647" i="81"/>
  <c r="AC646" i="81"/>
  <c r="AB646" i="81"/>
  <c r="AC645" i="81"/>
  <c r="AB645" i="81"/>
  <c r="AC644" i="81"/>
  <c r="AB644" i="81"/>
  <c r="AC643" i="81"/>
  <c r="AB643" i="81"/>
  <c r="AC642" i="81"/>
  <c r="AB642" i="81"/>
  <c r="AC641" i="81"/>
  <c r="AB641" i="81"/>
  <c r="AC640" i="81"/>
  <c r="AB640" i="81"/>
  <c r="AC639" i="81"/>
  <c r="AB639" i="81"/>
  <c r="AC638" i="81"/>
  <c r="AB638" i="81"/>
  <c r="AC637" i="81"/>
  <c r="AB637" i="81"/>
  <c r="AC625" i="81"/>
  <c r="AB625" i="81"/>
  <c r="AC623" i="81"/>
  <c r="AB623" i="81"/>
  <c r="AC622" i="81"/>
  <c r="AB622" i="81"/>
  <c r="AC621" i="81"/>
  <c r="AB621" i="81"/>
  <c r="AC620" i="81"/>
  <c r="AB620" i="81"/>
  <c r="AA72" i="81" l="1"/>
  <c r="E135" i="83" s="1"/>
  <c r="A177" i="80" l="1"/>
  <c r="A180" i="80" s="1"/>
  <c r="A179" i="80" l="1"/>
  <c r="C179" i="80" s="1"/>
  <c r="T6" i="81" s="1"/>
  <c r="T716" i="81" s="1"/>
  <c r="A178" i="80"/>
  <c r="D180" i="80"/>
  <c r="G6" i="81" s="1"/>
  <c r="G716" i="81" s="1"/>
  <c r="K13" i="37"/>
  <c r="J13" i="37"/>
  <c r="I13" i="37"/>
  <c r="H13" i="37"/>
  <c r="G13" i="37"/>
  <c r="F13" i="37"/>
  <c r="E13" i="37"/>
  <c r="E750" i="83"/>
  <c r="E747" i="83"/>
  <c r="E730" i="83"/>
  <c r="E790" i="83"/>
  <c r="H789" i="83" s="1"/>
  <c r="E786" i="83"/>
  <c r="H786" i="83" s="1"/>
  <c r="E780" i="83"/>
  <c r="E779" i="83"/>
  <c r="E778" i="83"/>
  <c r="E713" i="83"/>
  <c r="H712" i="83" s="1"/>
  <c r="E711" i="83"/>
  <c r="H711" i="83" s="1"/>
  <c r="AA615" i="81"/>
  <c r="E709" i="83" s="1"/>
  <c r="H709" i="83" s="1"/>
  <c r="E701" i="83"/>
  <c r="AA608" i="81"/>
  <c r="E703" i="83" s="1"/>
  <c r="AA607" i="81"/>
  <c r="E702" i="83" s="1"/>
  <c r="AB738" i="81"/>
  <c r="AC738" i="81" s="1"/>
  <c r="AB527" i="81"/>
  <c r="AC527" i="81" s="1"/>
  <c r="AB518" i="81"/>
  <c r="AC518" i="81" s="1"/>
  <c r="AB455" i="81"/>
  <c r="AC455" i="81" s="1"/>
  <c r="AB454" i="81"/>
  <c r="AC454" i="81" s="1"/>
  <c r="AB453" i="81"/>
  <c r="AC453" i="81" s="1"/>
  <c r="AB442" i="81"/>
  <c r="AC442" i="81" s="1"/>
  <c r="AB435" i="81"/>
  <c r="AC435" i="81" s="1"/>
  <c r="AB434" i="81"/>
  <c r="AC434" i="81" s="1"/>
  <c r="AB433" i="81"/>
  <c r="AC433" i="81" s="1"/>
  <c r="AB431" i="81"/>
  <c r="AC431" i="81" s="1"/>
  <c r="AB429" i="81"/>
  <c r="AC429" i="81" s="1"/>
  <c r="AB428" i="81"/>
  <c r="AC428" i="81" s="1"/>
  <c r="AB426" i="81"/>
  <c r="AC426" i="81" s="1"/>
  <c r="AB348" i="81"/>
  <c r="AC348" i="81" s="1"/>
  <c r="AB324" i="81"/>
  <c r="AC324" i="81" s="1"/>
  <c r="AB323" i="81"/>
  <c r="AC323" i="81" s="1"/>
  <c r="AB319" i="81"/>
  <c r="AC319" i="81" s="1"/>
  <c r="AB318" i="81"/>
  <c r="AC318" i="81" s="1"/>
  <c r="AB317" i="81"/>
  <c r="AC317" i="81" s="1"/>
  <c r="AB309" i="81"/>
  <c r="AC309" i="81" s="1"/>
  <c r="AB191" i="81"/>
  <c r="AC191" i="81" s="1"/>
  <c r="AB190" i="81"/>
  <c r="AC190" i="81" s="1"/>
  <c r="AB188" i="81"/>
  <c r="AC188" i="81" s="1"/>
  <c r="AB186" i="81"/>
  <c r="AC186" i="81" s="1"/>
  <c r="AB185" i="81"/>
  <c r="AC185" i="81" s="1"/>
  <c r="AB184" i="81"/>
  <c r="AC184" i="81" s="1"/>
  <c r="AB176" i="81"/>
  <c r="AC176" i="81" s="1"/>
  <c r="AB169" i="81"/>
  <c r="AC169" i="81" s="1"/>
  <c r="AB168" i="81"/>
  <c r="AC168" i="81" s="1"/>
  <c r="AB167" i="81"/>
  <c r="AC167" i="81" s="1"/>
  <c r="AB165" i="81"/>
  <c r="AC165" i="81" s="1"/>
  <c r="AB163" i="81"/>
  <c r="AC163" i="81" s="1"/>
  <c r="AB162" i="81"/>
  <c r="AC162" i="81" s="1"/>
  <c r="AB160" i="81"/>
  <c r="AC160" i="81" s="1"/>
  <c r="AB159" i="81"/>
  <c r="AC159" i="81" s="1"/>
  <c r="AB158" i="81"/>
  <c r="AC158" i="81" s="1"/>
  <c r="AB157" i="81"/>
  <c r="AC157" i="81" s="1"/>
  <c r="AB156" i="81"/>
  <c r="AC156" i="81" s="1"/>
  <c r="AB155" i="81"/>
  <c r="AC155" i="81" s="1"/>
  <c r="AB154" i="81"/>
  <c r="AC154" i="81" s="1"/>
  <c r="AB151" i="81"/>
  <c r="AC151" i="81" s="1"/>
  <c r="AB150" i="81"/>
  <c r="AC150" i="81" s="1"/>
  <c r="AB149" i="81"/>
  <c r="AC149" i="81" s="1"/>
  <c r="AB148" i="81"/>
  <c r="AC148" i="81" s="1"/>
  <c r="AB147" i="81"/>
  <c r="AC147" i="81" s="1"/>
  <c r="AB144" i="81"/>
  <c r="AC144" i="81" s="1"/>
  <c r="AB143" i="81"/>
  <c r="AC143" i="81" s="1"/>
  <c r="AB142" i="81"/>
  <c r="AC142" i="81" s="1"/>
  <c r="AB139" i="81"/>
  <c r="AC139" i="81" s="1"/>
  <c r="AB138" i="81"/>
  <c r="AC138" i="81" s="1"/>
  <c r="AB137" i="81"/>
  <c r="AC137" i="81" s="1"/>
  <c r="AB134" i="81"/>
  <c r="AC134" i="81" s="1"/>
  <c r="AB133" i="81"/>
  <c r="AC133" i="81" s="1"/>
  <c r="AB132" i="81"/>
  <c r="AC132" i="81" s="1"/>
  <c r="AB129" i="81"/>
  <c r="AC129" i="81" s="1"/>
  <c r="AB128" i="81"/>
  <c r="AC128" i="81" s="1"/>
  <c r="AB127" i="81"/>
  <c r="AC127" i="81" s="1"/>
  <c r="AB124" i="81"/>
  <c r="AC124" i="81" s="1"/>
  <c r="AB123" i="81"/>
  <c r="AC123" i="81" s="1"/>
  <c r="AB122" i="81"/>
  <c r="AC122" i="81" s="1"/>
  <c r="AB104" i="81"/>
  <c r="AC104" i="81" s="1"/>
  <c r="AB494" i="81"/>
  <c r="AC494" i="81" s="1"/>
  <c r="G706" i="81" l="1"/>
  <c r="G719" i="81"/>
  <c r="G537" i="81"/>
  <c r="G707" i="81"/>
  <c r="G720" i="81"/>
  <c r="G714" i="81"/>
  <c r="G717" i="81"/>
  <c r="G708" i="81"/>
  <c r="G721" i="81"/>
  <c r="G709" i="81"/>
  <c r="G722" i="81"/>
  <c r="G710" i="81"/>
  <c r="G723" i="81"/>
  <c r="G713" i="81"/>
  <c r="G727" i="81"/>
  <c r="G715" i="81"/>
  <c r="G729" i="81"/>
  <c r="G718" i="81"/>
  <c r="G711" i="81"/>
  <c r="G724" i="81"/>
  <c r="G712" i="81"/>
  <c r="G725" i="81"/>
  <c r="G726" i="81"/>
  <c r="G728" i="81"/>
  <c r="G704" i="81"/>
  <c r="G705" i="81"/>
  <c r="G536" i="81"/>
  <c r="T707" i="81"/>
  <c r="T720" i="81"/>
  <c r="T708" i="81"/>
  <c r="T721" i="81"/>
  <c r="T727" i="81"/>
  <c r="T717" i="81"/>
  <c r="T709" i="81"/>
  <c r="T722" i="81"/>
  <c r="T710" i="81"/>
  <c r="T723" i="81"/>
  <c r="T711" i="81"/>
  <c r="T724" i="81"/>
  <c r="T715" i="81"/>
  <c r="T704" i="81"/>
  <c r="T718" i="81"/>
  <c r="T706" i="81"/>
  <c r="T712" i="81"/>
  <c r="T725" i="81"/>
  <c r="T713" i="81"/>
  <c r="T726" i="81"/>
  <c r="T714" i="81"/>
  <c r="T728" i="81"/>
  <c r="T729" i="81"/>
  <c r="T705" i="81"/>
  <c r="T719" i="81"/>
  <c r="T452" i="81"/>
  <c r="T537" i="81"/>
  <c r="G452" i="81"/>
  <c r="H785" i="83"/>
  <c r="H793" i="83" s="1"/>
  <c r="G451" i="81"/>
  <c r="T10" i="81"/>
  <c r="T16" i="81"/>
  <c r="T28" i="81"/>
  <c r="T38" i="81"/>
  <c r="T48" i="81"/>
  <c r="T60" i="81"/>
  <c r="T70" i="81"/>
  <c r="T80" i="81"/>
  <c r="T92" i="81"/>
  <c r="T102" i="81"/>
  <c r="T112" i="81"/>
  <c r="T124" i="81"/>
  <c r="T134" i="81"/>
  <c r="T144" i="81"/>
  <c r="T156" i="81"/>
  <c r="T166" i="81"/>
  <c r="T176" i="81"/>
  <c r="T188" i="81"/>
  <c r="T198" i="81"/>
  <c r="T208" i="81"/>
  <c r="T220" i="81"/>
  <c r="T230" i="81"/>
  <c r="T240" i="81"/>
  <c r="T252" i="81"/>
  <c r="T262" i="81"/>
  <c r="T272" i="81"/>
  <c r="T284" i="81"/>
  <c r="T294" i="81"/>
  <c r="T304" i="81"/>
  <c r="T316" i="81"/>
  <c r="T326" i="81"/>
  <c r="T336" i="81"/>
  <c r="T346" i="81"/>
  <c r="T351" i="81"/>
  <c r="T356" i="81"/>
  <c r="T362" i="81"/>
  <c r="T367" i="81"/>
  <c r="T372" i="81"/>
  <c r="T378" i="81"/>
  <c r="T383" i="81"/>
  <c r="T388" i="81"/>
  <c r="T394" i="81"/>
  <c r="T398" i="81"/>
  <c r="T402" i="81"/>
  <c r="T406" i="81"/>
  <c r="T410" i="81"/>
  <c r="T414" i="81"/>
  <c r="T418" i="81"/>
  <c r="T422" i="81"/>
  <c r="T426" i="81"/>
  <c r="T430" i="81"/>
  <c r="T434" i="81"/>
  <c r="T438" i="81"/>
  <c r="T442" i="81"/>
  <c r="T446" i="81"/>
  <c r="T450" i="81"/>
  <c r="T455" i="81"/>
  <c r="T459" i="81"/>
  <c r="T12" i="81"/>
  <c r="T22" i="81"/>
  <c r="T32" i="81"/>
  <c r="T44" i="81"/>
  <c r="T54" i="81"/>
  <c r="T64" i="81"/>
  <c r="T76" i="81"/>
  <c r="T86" i="81"/>
  <c r="T96" i="81"/>
  <c r="T108" i="81"/>
  <c r="T118" i="81"/>
  <c r="T128" i="81"/>
  <c r="T140" i="81"/>
  <c r="T150" i="81"/>
  <c r="T160" i="81"/>
  <c r="T172" i="81"/>
  <c r="T182" i="81"/>
  <c r="T192" i="81"/>
  <c r="T204" i="81"/>
  <c r="T214" i="81"/>
  <c r="T224" i="81"/>
  <c r="T236" i="81"/>
  <c r="T246" i="81"/>
  <c r="T256" i="81"/>
  <c r="T268" i="81"/>
  <c r="T278" i="81"/>
  <c r="T288" i="81"/>
  <c r="T300" i="81"/>
  <c r="T310" i="81"/>
  <c r="T320" i="81"/>
  <c r="T332" i="81"/>
  <c r="T342" i="81"/>
  <c r="T348" i="81"/>
  <c r="T354" i="81"/>
  <c r="T359" i="81"/>
  <c r="T364" i="81"/>
  <c r="T370" i="81"/>
  <c r="T375" i="81"/>
  <c r="T380" i="81"/>
  <c r="T386" i="81"/>
  <c r="T391" i="81"/>
  <c r="T396" i="81"/>
  <c r="T400" i="81"/>
  <c r="T404" i="81"/>
  <c r="T408" i="81"/>
  <c r="T412" i="81"/>
  <c r="T416" i="81"/>
  <c r="T420" i="81"/>
  <c r="T424" i="81"/>
  <c r="T428" i="81"/>
  <c r="T432" i="81"/>
  <c r="T436" i="81"/>
  <c r="T440" i="81"/>
  <c r="T444" i="81"/>
  <c r="T448" i="81"/>
  <c r="T453" i="81"/>
  <c r="T457" i="81"/>
  <c r="T461" i="81"/>
  <c r="T465" i="81"/>
  <c r="T469" i="81"/>
  <c r="T473" i="81"/>
  <c r="T477" i="81"/>
  <c r="T481" i="81"/>
  <c r="T485" i="81"/>
  <c r="T489" i="81"/>
  <c r="T493" i="81"/>
  <c r="T497" i="81"/>
  <c r="T501" i="81"/>
  <c r="T505" i="81"/>
  <c r="T509" i="81"/>
  <c r="T513" i="81"/>
  <c r="T517" i="81"/>
  <c r="T521" i="81"/>
  <c r="T525" i="81"/>
  <c r="T529" i="81"/>
  <c r="T533" i="81"/>
  <c r="T539" i="81"/>
  <c r="T543" i="81"/>
  <c r="T547" i="81"/>
  <c r="T551" i="81"/>
  <c r="T555" i="81"/>
  <c r="T559" i="81"/>
  <c r="T563" i="81"/>
  <c r="T567" i="81"/>
  <c r="T571" i="81"/>
  <c r="T24" i="81"/>
  <c r="T46" i="81"/>
  <c r="T68" i="81"/>
  <c r="T88" i="81"/>
  <c r="T110" i="81"/>
  <c r="T132" i="81"/>
  <c r="T152" i="81"/>
  <c r="T174" i="81"/>
  <c r="T196" i="81"/>
  <c r="T216" i="81"/>
  <c r="T238" i="81"/>
  <c r="T260" i="81"/>
  <c r="T280" i="81"/>
  <c r="T302" i="81"/>
  <c r="T324" i="81"/>
  <c r="T344" i="81"/>
  <c r="T355" i="81"/>
  <c r="T366" i="81"/>
  <c r="T376" i="81"/>
  <c r="T387" i="81"/>
  <c r="T397" i="81"/>
  <c r="T405" i="81"/>
  <c r="T413" i="81"/>
  <c r="T421" i="81"/>
  <c r="T429" i="81"/>
  <c r="T437" i="81"/>
  <c r="T445" i="81"/>
  <c r="T454" i="81"/>
  <c r="T462" i="81"/>
  <c r="T14" i="81"/>
  <c r="T36" i="81"/>
  <c r="T56" i="81"/>
  <c r="T78" i="81"/>
  <c r="T100" i="81"/>
  <c r="T120" i="81"/>
  <c r="T142" i="81"/>
  <c r="T164" i="81"/>
  <c r="T184" i="81"/>
  <c r="T206" i="81"/>
  <c r="T228" i="81"/>
  <c r="T248" i="81"/>
  <c r="T270" i="81"/>
  <c r="T292" i="81"/>
  <c r="T312" i="81"/>
  <c r="T334" i="81"/>
  <c r="T350" i="81"/>
  <c r="T360" i="81"/>
  <c r="T371" i="81"/>
  <c r="T382" i="81"/>
  <c r="T392" i="81"/>
  <c r="T401" i="81"/>
  <c r="T409" i="81"/>
  <c r="T417" i="81"/>
  <c r="T425" i="81"/>
  <c r="T433" i="81"/>
  <c r="T441" i="81"/>
  <c r="T449" i="81"/>
  <c r="T458" i="81"/>
  <c r="T464" i="81"/>
  <c r="T470" i="81"/>
  <c r="T475" i="81"/>
  <c r="T480" i="81"/>
  <c r="T486" i="81"/>
  <c r="T491" i="81"/>
  <c r="T496" i="81"/>
  <c r="T502" i="81"/>
  <c r="T507" i="81"/>
  <c r="T512" i="81"/>
  <c r="T518" i="81"/>
  <c r="T523" i="81"/>
  <c r="T528" i="81"/>
  <c r="T534" i="81"/>
  <c r="T541" i="81"/>
  <c r="T546" i="81"/>
  <c r="T552" i="81"/>
  <c r="T557" i="81"/>
  <c r="T562" i="81"/>
  <c r="T568" i="81"/>
  <c r="T573" i="81"/>
  <c r="T577" i="81"/>
  <c r="T581" i="81"/>
  <c r="T585" i="81"/>
  <c r="T589" i="81"/>
  <c r="T593" i="81"/>
  <c r="T597" i="81"/>
  <c r="T601" i="81"/>
  <c r="T605" i="81"/>
  <c r="T609" i="81"/>
  <c r="T613" i="81"/>
  <c r="T617" i="81"/>
  <c r="T621" i="81"/>
  <c r="T625" i="81"/>
  <c r="T629" i="81"/>
  <c r="T633" i="81"/>
  <c r="T637" i="81"/>
  <c r="T641" i="81"/>
  <c r="T645" i="81"/>
  <c r="T649" i="81"/>
  <c r="T653" i="81"/>
  <c r="T657" i="81"/>
  <c r="T661" i="81"/>
  <c r="T665" i="81"/>
  <c r="T669" i="81"/>
  <c r="T673" i="81"/>
  <c r="T677" i="81"/>
  <c r="T8" i="81"/>
  <c r="T52" i="81"/>
  <c r="T94" i="81"/>
  <c r="T136" i="81"/>
  <c r="T180" i="81"/>
  <c r="T222" i="81"/>
  <c r="T264" i="81"/>
  <c r="T308" i="81"/>
  <c r="T347" i="81"/>
  <c r="T368" i="81"/>
  <c r="T390" i="81"/>
  <c r="T407" i="81"/>
  <c r="T423" i="81"/>
  <c r="T439" i="81"/>
  <c r="T456" i="81"/>
  <c r="T467" i="81"/>
  <c r="T474" i="81"/>
  <c r="T482" i="81"/>
  <c r="T488" i="81"/>
  <c r="T495" i="81"/>
  <c r="T503" i="81"/>
  <c r="T510" i="81"/>
  <c r="T516" i="81"/>
  <c r="T524" i="81"/>
  <c r="T531" i="81"/>
  <c r="T540" i="81"/>
  <c r="T548" i="81"/>
  <c r="T554" i="81"/>
  <c r="T561" i="81"/>
  <c r="T569" i="81"/>
  <c r="T575" i="81"/>
  <c r="T580" i="81"/>
  <c r="T586" i="81"/>
  <c r="T591" i="81"/>
  <c r="T596" i="81"/>
  <c r="T602" i="81"/>
  <c r="T607" i="81"/>
  <c r="T612" i="81"/>
  <c r="T618" i="81"/>
  <c r="T623" i="81"/>
  <c r="T628" i="81"/>
  <c r="T634" i="81"/>
  <c r="T639" i="81"/>
  <c r="T644" i="81"/>
  <c r="T650" i="81"/>
  <c r="T655" i="81"/>
  <c r="T660" i="81"/>
  <c r="T666" i="81"/>
  <c r="T671" i="81"/>
  <c r="T676" i="81"/>
  <c r="T684" i="81"/>
  <c r="T688" i="81"/>
  <c r="T692" i="81"/>
  <c r="T696" i="81"/>
  <c r="T700" i="81"/>
  <c r="T703" i="81"/>
  <c r="T733" i="81"/>
  <c r="T737" i="81"/>
  <c r="T741" i="81"/>
  <c r="T745" i="81"/>
  <c r="T749" i="81"/>
  <c r="T753" i="81"/>
  <c r="T757" i="81"/>
  <c r="T761" i="81"/>
  <c r="T765" i="81"/>
  <c r="T769" i="81"/>
  <c r="T773" i="81"/>
  <c r="T777" i="81"/>
  <c r="T781" i="81"/>
  <c r="T785" i="81"/>
  <c r="T789" i="81"/>
  <c r="T793" i="81"/>
  <c r="T797" i="81"/>
  <c r="T801" i="81"/>
  <c r="T30" i="81"/>
  <c r="T72" i="81"/>
  <c r="T116" i="81"/>
  <c r="T158" i="81"/>
  <c r="T200" i="81"/>
  <c r="T244" i="81"/>
  <c r="T286" i="81"/>
  <c r="T328" i="81"/>
  <c r="T358" i="81"/>
  <c r="T379" i="81"/>
  <c r="T399" i="81"/>
  <c r="T415" i="81"/>
  <c r="T431" i="81"/>
  <c r="T447" i="81"/>
  <c r="T463" i="81"/>
  <c r="T471" i="81"/>
  <c r="T478" i="81"/>
  <c r="T484" i="81"/>
  <c r="T492" i="81"/>
  <c r="T499" i="81"/>
  <c r="T506" i="81"/>
  <c r="T514" i="81"/>
  <c r="T520" i="81"/>
  <c r="T527" i="81"/>
  <c r="T535" i="81"/>
  <c r="T544" i="81"/>
  <c r="T550" i="81"/>
  <c r="T558" i="81"/>
  <c r="T565" i="81"/>
  <c r="T572" i="81"/>
  <c r="T578" i="81"/>
  <c r="T583" i="81"/>
  <c r="T588" i="81"/>
  <c r="T594" i="81"/>
  <c r="T599" i="81"/>
  <c r="T604" i="81"/>
  <c r="T610" i="81"/>
  <c r="T615" i="81"/>
  <c r="T620" i="81"/>
  <c r="T626" i="81"/>
  <c r="T631" i="81"/>
  <c r="T636" i="81"/>
  <c r="T642" i="81"/>
  <c r="T647" i="81"/>
  <c r="T652" i="81"/>
  <c r="T658" i="81"/>
  <c r="T663" i="81"/>
  <c r="T668" i="81"/>
  <c r="T674" i="81"/>
  <c r="T679" i="81"/>
  <c r="T682" i="81"/>
  <c r="T686" i="81"/>
  <c r="T690" i="81"/>
  <c r="T694" i="81"/>
  <c r="T698" i="81"/>
  <c r="T702" i="81"/>
  <c r="T731" i="81"/>
  <c r="T735" i="81"/>
  <c r="T739" i="81"/>
  <c r="T743" i="81"/>
  <c r="T747" i="81"/>
  <c r="T751" i="81"/>
  <c r="T755" i="81"/>
  <c r="T759" i="81"/>
  <c r="T763" i="81"/>
  <c r="T767" i="81"/>
  <c r="T771" i="81"/>
  <c r="T775" i="81"/>
  <c r="T779" i="81"/>
  <c r="T783" i="81"/>
  <c r="T787" i="81"/>
  <c r="T791" i="81"/>
  <c r="T795" i="81"/>
  <c r="T799" i="81"/>
  <c r="T803" i="81"/>
  <c r="T807" i="81"/>
  <c r="T811" i="81"/>
  <c r="T815" i="81"/>
  <c r="T819" i="81"/>
  <c r="T823" i="81"/>
  <c r="T827" i="81"/>
  <c r="T831" i="81"/>
  <c r="T835" i="81"/>
  <c r="T839" i="81"/>
  <c r="T843" i="81"/>
  <c r="T847" i="81"/>
  <c r="T851" i="81"/>
  <c r="T855" i="81"/>
  <c r="T859" i="81"/>
  <c r="T40" i="81"/>
  <c r="T84" i="81"/>
  <c r="T126" i="81"/>
  <c r="T168" i="81"/>
  <c r="T212" i="81"/>
  <c r="T254" i="81"/>
  <c r="T296" i="81"/>
  <c r="T340" i="81"/>
  <c r="T363" i="81"/>
  <c r="T384" i="81"/>
  <c r="T403" i="81"/>
  <c r="T419" i="81"/>
  <c r="T435" i="81"/>
  <c r="T451" i="81"/>
  <c r="T466" i="81"/>
  <c r="T472" i="81"/>
  <c r="T479" i="81"/>
  <c r="T487" i="81"/>
  <c r="T494" i="81"/>
  <c r="T500" i="81"/>
  <c r="T508" i="81"/>
  <c r="T515" i="81"/>
  <c r="T522" i="81"/>
  <c r="T530" i="81"/>
  <c r="T538" i="81"/>
  <c r="T545" i="81"/>
  <c r="T553" i="81"/>
  <c r="T560" i="81"/>
  <c r="T566" i="81"/>
  <c r="T574" i="81"/>
  <c r="T579" i="81"/>
  <c r="T584" i="81"/>
  <c r="T590" i="81"/>
  <c r="T595" i="81"/>
  <c r="T600" i="81"/>
  <c r="T606" i="81"/>
  <c r="T611" i="81"/>
  <c r="T616" i="81"/>
  <c r="T622" i="81"/>
  <c r="T627" i="81"/>
  <c r="T632" i="81"/>
  <c r="T638" i="81"/>
  <c r="T643" i="81"/>
  <c r="T648" i="81"/>
  <c r="T654" i="81"/>
  <c r="T659" i="81"/>
  <c r="T664" i="81"/>
  <c r="T670" i="81"/>
  <c r="T675" i="81"/>
  <c r="T680" i="81"/>
  <c r="T62" i="81"/>
  <c r="T232" i="81"/>
  <c r="T374" i="81"/>
  <c r="T443" i="81"/>
  <c r="T483" i="81"/>
  <c r="T511" i="81"/>
  <c r="T542" i="81"/>
  <c r="T570" i="81"/>
  <c r="T592" i="81"/>
  <c r="T614" i="81"/>
  <c r="T635" i="81"/>
  <c r="T656" i="81"/>
  <c r="T678" i="81"/>
  <c r="T687" i="81"/>
  <c r="T695" i="81"/>
  <c r="T736" i="81"/>
  <c r="T744" i="81"/>
  <c r="T752" i="81"/>
  <c r="T760" i="81"/>
  <c r="T768" i="81"/>
  <c r="T776" i="81"/>
  <c r="T784" i="81"/>
  <c r="T792" i="81"/>
  <c r="T800" i="81"/>
  <c r="T806" i="81"/>
  <c r="T812" i="81"/>
  <c r="T817" i="81"/>
  <c r="T822" i="81"/>
  <c r="T828" i="81"/>
  <c r="T833" i="81"/>
  <c r="T838" i="81"/>
  <c r="T844" i="81"/>
  <c r="T849" i="81"/>
  <c r="T854" i="81"/>
  <c r="T860" i="81"/>
  <c r="T104" i="81"/>
  <c r="T276" i="81"/>
  <c r="T395" i="81"/>
  <c r="T460" i="81"/>
  <c r="T490" i="81"/>
  <c r="T519" i="81"/>
  <c r="T549" i="81"/>
  <c r="T576" i="81"/>
  <c r="T598" i="81"/>
  <c r="T619" i="81"/>
  <c r="T640" i="81"/>
  <c r="T662" i="81"/>
  <c r="T681" i="81"/>
  <c r="T689" i="81"/>
  <c r="T697" i="81"/>
  <c r="T730" i="81"/>
  <c r="T738" i="81"/>
  <c r="T746" i="81"/>
  <c r="T754" i="81"/>
  <c r="T762" i="81"/>
  <c r="T770" i="81"/>
  <c r="T778" i="81"/>
  <c r="T786" i="81"/>
  <c r="T794" i="81"/>
  <c r="T802" i="81"/>
  <c r="T808" i="81"/>
  <c r="T813" i="81"/>
  <c r="T818" i="81"/>
  <c r="T824" i="81"/>
  <c r="T829" i="81"/>
  <c r="T834" i="81"/>
  <c r="T840" i="81"/>
  <c r="T845" i="81"/>
  <c r="T850" i="81"/>
  <c r="T856" i="81"/>
  <c r="T148" i="81"/>
  <c r="T318" i="81"/>
  <c r="T411" i="81"/>
  <c r="T468" i="81"/>
  <c r="T190" i="81"/>
  <c r="T498" i="81"/>
  <c r="T556" i="81"/>
  <c r="T603" i="81"/>
  <c r="T646" i="81"/>
  <c r="T691" i="81"/>
  <c r="T732" i="81"/>
  <c r="T748" i="81"/>
  <c r="T764" i="81"/>
  <c r="T780" i="81"/>
  <c r="T796" i="81"/>
  <c r="T809" i="81"/>
  <c r="T820" i="81"/>
  <c r="T830" i="81"/>
  <c r="T841" i="81"/>
  <c r="T852" i="81"/>
  <c r="T352" i="81"/>
  <c r="T504" i="81"/>
  <c r="T564" i="81"/>
  <c r="T608" i="81"/>
  <c r="T651" i="81"/>
  <c r="T693" i="81"/>
  <c r="T734" i="81"/>
  <c r="T750" i="81"/>
  <c r="T766" i="81"/>
  <c r="T782" i="81"/>
  <c r="T798" i="81"/>
  <c r="T810" i="81"/>
  <c r="T821" i="81"/>
  <c r="T832" i="81"/>
  <c r="T842" i="81"/>
  <c r="T853" i="81"/>
  <c r="T427" i="81"/>
  <c r="T526" i="81"/>
  <c r="T582" i="81"/>
  <c r="T624" i="81"/>
  <c r="T667" i="81"/>
  <c r="T683" i="81"/>
  <c r="T699" i="81"/>
  <c r="T740" i="81"/>
  <c r="T756" i="81"/>
  <c r="T772" i="81"/>
  <c r="T788" i="81"/>
  <c r="T804" i="81"/>
  <c r="T814" i="81"/>
  <c r="T825" i="81"/>
  <c r="T836" i="81"/>
  <c r="T846" i="81"/>
  <c r="T857" i="81"/>
  <c r="T20" i="81"/>
  <c r="T476" i="81"/>
  <c r="T532" i="81"/>
  <c r="T587" i="81"/>
  <c r="T630" i="81"/>
  <c r="T672" i="81"/>
  <c r="T685" i="81"/>
  <c r="T701" i="81"/>
  <c r="T742" i="81"/>
  <c r="T758" i="81"/>
  <c r="T774" i="81"/>
  <c r="T790" i="81"/>
  <c r="T805" i="81"/>
  <c r="T816" i="81"/>
  <c r="T826" i="81"/>
  <c r="T837" i="81"/>
  <c r="T848" i="81"/>
  <c r="T858" i="81"/>
  <c r="T393" i="81"/>
  <c r="T377" i="81"/>
  <c r="T361" i="81"/>
  <c r="T345" i="81"/>
  <c r="T314" i="81"/>
  <c r="T282" i="81"/>
  <c r="T250" i="81"/>
  <c r="T218" i="81"/>
  <c r="T186" i="81"/>
  <c r="T154" i="81"/>
  <c r="T122" i="81"/>
  <c r="T90" i="81"/>
  <c r="T58" i="81"/>
  <c r="T26" i="81"/>
  <c r="T13" i="81"/>
  <c r="T29" i="81"/>
  <c r="T45" i="81"/>
  <c r="T61" i="81"/>
  <c r="T77" i="81"/>
  <c r="T93" i="81"/>
  <c r="T109" i="81"/>
  <c r="T125" i="81"/>
  <c r="T141" i="81"/>
  <c r="T157" i="81"/>
  <c r="T173" i="81"/>
  <c r="T189" i="81"/>
  <c r="T205" i="81"/>
  <c r="T221" i="81"/>
  <c r="T237" i="81"/>
  <c r="T253" i="81"/>
  <c r="T269" i="81"/>
  <c r="T285" i="81"/>
  <c r="T301" i="81"/>
  <c r="T317" i="81"/>
  <c r="T333" i="81"/>
  <c r="T11" i="81"/>
  <c r="T27" i="81"/>
  <c r="T43" i="81"/>
  <c r="T59" i="81"/>
  <c r="T75" i="81"/>
  <c r="T91" i="81"/>
  <c r="T107" i="81"/>
  <c r="T123" i="81"/>
  <c r="T139" i="81"/>
  <c r="T155" i="81"/>
  <c r="T171" i="81"/>
  <c r="T187" i="81"/>
  <c r="T203" i="81"/>
  <c r="T219" i="81"/>
  <c r="T235" i="81"/>
  <c r="T251" i="81"/>
  <c r="T267" i="81"/>
  <c r="T283" i="81"/>
  <c r="T299" i="81"/>
  <c r="T315" i="81"/>
  <c r="T331" i="81"/>
  <c r="T131" i="81"/>
  <c r="T179" i="81"/>
  <c r="T211" i="81"/>
  <c r="T243" i="81"/>
  <c r="T291" i="81"/>
  <c r="T323" i="81"/>
  <c r="T381" i="81"/>
  <c r="T194" i="81"/>
  <c r="T98" i="81"/>
  <c r="T34" i="81"/>
  <c r="T25" i="81"/>
  <c r="T57" i="81"/>
  <c r="T89" i="81"/>
  <c r="T121" i="81"/>
  <c r="T153" i="81"/>
  <c r="T185" i="81"/>
  <c r="T217" i="81"/>
  <c r="T249" i="81"/>
  <c r="T281" i="81"/>
  <c r="T313" i="81"/>
  <c r="T7" i="81"/>
  <c r="T39" i="81"/>
  <c r="T87" i="81"/>
  <c r="T119" i="81"/>
  <c r="T151" i="81"/>
  <c r="T183" i="81"/>
  <c r="T215" i="81"/>
  <c r="T247" i="81"/>
  <c r="T279" i="81"/>
  <c r="T311" i="81"/>
  <c r="T343" i="81"/>
  <c r="T389" i="81"/>
  <c r="T373" i="81"/>
  <c r="T357" i="81"/>
  <c r="T338" i="81"/>
  <c r="T306" i="81"/>
  <c r="T274" i="81"/>
  <c r="T242" i="81"/>
  <c r="T210" i="81"/>
  <c r="T178" i="81"/>
  <c r="T146" i="81"/>
  <c r="T114" i="81"/>
  <c r="T82" i="81"/>
  <c r="T50" i="81"/>
  <c r="T18" i="81"/>
  <c r="T17" i="81"/>
  <c r="T33" i="81"/>
  <c r="T49" i="81"/>
  <c r="T65" i="81"/>
  <c r="T81" i="81"/>
  <c r="T97" i="81"/>
  <c r="T113" i="81"/>
  <c r="T129" i="81"/>
  <c r="T145" i="81"/>
  <c r="T161" i="81"/>
  <c r="T177" i="81"/>
  <c r="T193" i="81"/>
  <c r="T209" i="81"/>
  <c r="T225" i="81"/>
  <c r="T241" i="81"/>
  <c r="T257" i="81"/>
  <c r="T273" i="81"/>
  <c r="T289" i="81"/>
  <c r="T305" i="81"/>
  <c r="T321" i="81"/>
  <c r="T337" i="81"/>
  <c r="T15" i="81"/>
  <c r="T31" i="81"/>
  <c r="T47" i="81"/>
  <c r="T63" i="81"/>
  <c r="T79" i="81"/>
  <c r="T95" i="81"/>
  <c r="T111" i="81"/>
  <c r="T127" i="81"/>
  <c r="T143" i="81"/>
  <c r="T159" i="81"/>
  <c r="T175" i="81"/>
  <c r="T191" i="81"/>
  <c r="T207" i="81"/>
  <c r="T223" i="81"/>
  <c r="T239" i="81"/>
  <c r="T255" i="81"/>
  <c r="T271" i="81"/>
  <c r="T287" i="81"/>
  <c r="T303" i="81"/>
  <c r="T319" i="81"/>
  <c r="T335" i="81"/>
  <c r="T385" i="81"/>
  <c r="T369" i="81"/>
  <c r="T353" i="81"/>
  <c r="T330" i="81"/>
  <c r="T298" i="81"/>
  <c r="T266" i="81"/>
  <c r="T234" i="81"/>
  <c r="T202" i="81"/>
  <c r="T170" i="81"/>
  <c r="T138" i="81"/>
  <c r="T106" i="81"/>
  <c r="T74" i="81"/>
  <c r="T42" i="81"/>
  <c r="T536" i="81"/>
  <c r="T21" i="81"/>
  <c r="T37" i="81"/>
  <c r="T53" i="81"/>
  <c r="T69" i="81"/>
  <c r="T85" i="81"/>
  <c r="T101" i="81"/>
  <c r="T117" i="81"/>
  <c r="T133" i="81"/>
  <c r="T149" i="81"/>
  <c r="T165" i="81"/>
  <c r="T181" i="81"/>
  <c r="T197" i="81"/>
  <c r="T213" i="81"/>
  <c r="T229" i="81"/>
  <c r="T245" i="81"/>
  <c r="T261" i="81"/>
  <c r="T277" i="81"/>
  <c r="T293" i="81"/>
  <c r="T309" i="81"/>
  <c r="T325" i="81"/>
  <c r="T341" i="81"/>
  <c r="T19" i="81"/>
  <c r="T35" i="81"/>
  <c r="T51" i="81"/>
  <c r="T67" i="81"/>
  <c r="T83" i="81"/>
  <c r="T99" i="81"/>
  <c r="T115" i="81"/>
  <c r="T147" i="81"/>
  <c r="T163" i="81"/>
  <c r="T195" i="81"/>
  <c r="T227" i="81"/>
  <c r="T259" i="81"/>
  <c r="T275" i="81"/>
  <c r="T307" i="81"/>
  <c r="T339" i="81"/>
  <c r="T365" i="81"/>
  <c r="T349" i="81"/>
  <c r="T322" i="81"/>
  <c r="T290" i="81"/>
  <c r="T258" i="81"/>
  <c r="T226" i="81"/>
  <c r="T162" i="81"/>
  <c r="T130" i="81"/>
  <c r="T66" i="81"/>
  <c r="T9" i="81"/>
  <c r="T41" i="81"/>
  <c r="T73" i="81"/>
  <c r="T105" i="81"/>
  <c r="T137" i="81"/>
  <c r="T169" i="81"/>
  <c r="T201" i="81"/>
  <c r="T233" i="81"/>
  <c r="T265" i="81"/>
  <c r="T297" i="81"/>
  <c r="T329" i="81"/>
  <c r="T23" i="81"/>
  <c r="T55" i="81"/>
  <c r="T71" i="81"/>
  <c r="T103" i="81"/>
  <c r="T135" i="81"/>
  <c r="T167" i="81"/>
  <c r="T199" i="81"/>
  <c r="T231" i="81"/>
  <c r="T263" i="81"/>
  <c r="T295" i="81"/>
  <c r="T327" i="81"/>
  <c r="H708" i="83"/>
  <c r="H764" i="83"/>
  <c r="G858" i="81"/>
  <c r="G854" i="81"/>
  <c r="G850" i="81"/>
  <c r="G846" i="81"/>
  <c r="G842" i="81"/>
  <c r="G838" i="81"/>
  <c r="G834" i="81"/>
  <c r="G830" i="81"/>
  <c r="G826" i="81"/>
  <c r="G822" i="81"/>
  <c r="G818" i="81"/>
  <c r="G814" i="81"/>
  <c r="G810" i="81"/>
  <c r="G806" i="81"/>
  <c r="G802" i="81"/>
  <c r="G798" i="81"/>
  <c r="G794" i="81"/>
  <c r="G790" i="81"/>
  <c r="G786" i="81"/>
  <c r="G782" i="81"/>
  <c r="G778" i="81"/>
  <c r="G774" i="81"/>
  <c r="G770" i="81"/>
  <c r="G766" i="81"/>
  <c r="G762" i="81"/>
  <c r="G758" i="81"/>
  <c r="G754" i="81"/>
  <c r="G750" i="81"/>
  <c r="G746" i="81"/>
  <c r="G742" i="81"/>
  <c r="G738" i="81"/>
  <c r="G734" i="81"/>
  <c r="G730" i="81"/>
  <c r="G701" i="81"/>
  <c r="G697" i="81"/>
  <c r="G693" i="81"/>
  <c r="G689" i="81"/>
  <c r="G685" i="81"/>
  <c r="G681" i="81"/>
  <c r="G679" i="81"/>
  <c r="G675" i="81"/>
  <c r="G671" i="81"/>
  <c r="G859" i="81"/>
  <c r="G853" i="81"/>
  <c r="G848" i="81"/>
  <c r="G843" i="81"/>
  <c r="G837" i="81"/>
  <c r="G832" i="81"/>
  <c r="G827" i="81"/>
  <c r="G821" i="81"/>
  <c r="G816" i="81"/>
  <c r="G811" i="81"/>
  <c r="G805" i="81"/>
  <c r="G800" i="81"/>
  <c r="G795" i="81"/>
  <c r="G789" i="81"/>
  <c r="G784" i="81"/>
  <c r="G779" i="81"/>
  <c r="G773" i="81"/>
  <c r="G768" i="81"/>
  <c r="G763" i="81"/>
  <c r="G757" i="81"/>
  <c r="G752" i="81"/>
  <c r="G747" i="81"/>
  <c r="G741" i="81"/>
  <c r="G736" i="81"/>
  <c r="G731" i="81"/>
  <c r="G700" i="81"/>
  <c r="G695" i="81"/>
  <c r="G690" i="81"/>
  <c r="G684" i="81"/>
  <c r="G676" i="81"/>
  <c r="G857" i="81"/>
  <c r="G852" i="81"/>
  <c r="G847" i="81"/>
  <c r="G841" i="81"/>
  <c r="G836" i="81"/>
  <c r="G831" i="81"/>
  <c r="G825" i="81"/>
  <c r="G820" i="81"/>
  <c r="G815" i="81"/>
  <c r="G809" i="81"/>
  <c r="G804" i="81"/>
  <c r="G799" i="81"/>
  <c r="G793" i="81"/>
  <c r="G788" i="81"/>
  <c r="G783" i="81"/>
  <c r="G777" i="81"/>
  <c r="G772" i="81"/>
  <c r="G767" i="81"/>
  <c r="G761" i="81"/>
  <c r="G756" i="81"/>
  <c r="G751" i="81"/>
  <c r="G745" i="81"/>
  <c r="G740" i="81"/>
  <c r="G735" i="81"/>
  <c r="G703" i="81"/>
  <c r="G699" i="81"/>
  <c r="G694" i="81"/>
  <c r="G688" i="81"/>
  <c r="G683" i="81"/>
  <c r="G680" i="81"/>
  <c r="G674" i="81"/>
  <c r="G669" i="81"/>
  <c r="G665" i="81"/>
  <c r="G661" i="81"/>
  <c r="G657" i="81"/>
  <c r="G653" i="81"/>
  <c r="G649" i="81"/>
  <c r="G645" i="81"/>
  <c r="G641" i="81"/>
  <c r="G637" i="81"/>
  <c r="G633" i="81"/>
  <c r="G629" i="81"/>
  <c r="G625" i="81"/>
  <c r="G621" i="81"/>
  <c r="G617" i="81"/>
  <c r="G613" i="81"/>
  <c r="G609" i="81"/>
  <c r="G605" i="81"/>
  <c r="G601" i="81"/>
  <c r="G597" i="81"/>
  <c r="G593" i="81"/>
  <c r="G589" i="81"/>
  <c r="G585" i="81"/>
  <c r="G581" i="81"/>
  <c r="G577" i="81"/>
  <c r="G573" i="81"/>
  <c r="G569" i="81"/>
  <c r="G565" i="81"/>
  <c r="G561" i="81"/>
  <c r="G557" i="81"/>
  <c r="G553" i="81"/>
  <c r="G549" i="81"/>
  <c r="G545" i="81"/>
  <c r="G541" i="81"/>
  <c r="G535" i="81"/>
  <c r="G531" i="81"/>
  <c r="G527" i="81"/>
  <c r="G523" i="81"/>
  <c r="G519" i="81"/>
  <c r="G515" i="81"/>
  <c r="G511" i="81"/>
  <c r="G507" i="81"/>
  <c r="G503" i="81"/>
  <c r="G499" i="81"/>
  <c r="G495" i="81"/>
  <c r="G491" i="81"/>
  <c r="G487" i="81"/>
  <c r="G483" i="81"/>
  <c r="G479" i="81"/>
  <c r="G475" i="81"/>
  <c r="G471" i="81"/>
  <c r="G467" i="81"/>
  <c r="G463" i="81"/>
  <c r="G459" i="81"/>
  <c r="G455" i="81"/>
  <c r="G449" i="81"/>
  <c r="G445" i="81"/>
  <c r="G441" i="81"/>
  <c r="G437" i="81"/>
  <c r="G433" i="81"/>
  <c r="G429" i="81"/>
  <c r="G425" i="81"/>
  <c r="G421" i="81"/>
  <c r="G417" i="81"/>
  <c r="G413" i="81"/>
  <c r="G409" i="81"/>
  <c r="G405" i="81"/>
  <c r="G401" i="81"/>
  <c r="G397" i="81"/>
  <c r="G393" i="81"/>
  <c r="G389" i="81"/>
  <c r="G385" i="81"/>
  <c r="G851" i="81"/>
  <c r="G840" i="81"/>
  <c r="G829" i="81"/>
  <c r="G819" i="81"/>
  <c r="G808" i="81"/>
  <c r="G797" i="81"/>
  <c r="G787" i="81"/>
  <c r="G776" i="81"/>
  <c r="G765" i="81"/>
  <c r="G755" i="81"/>
  <c r="G744" i="81"/>
  <c r="G733" i="81"/>
  <c r="G698" i="81"/>
  <c r="G687" i="81"/>
  <c r="G673" i="81"/>
  <c r="G667" i="81"/>
  <c r="G662" i="81"/>
  <c r="G656" i="81"/>
  <c r="G651" i="81"/>
  <c r="G646" i="81"/>
  <c r="G640" i="81"/>
  <c r="G635" i="81"/>
  <c r="G630" i="81"/>
  <c r="G624" i="81"/>
  <c r="G619" i="81"/>
  <c r="G614" i="81"/>
  <c r="G608" i="81"/>
  <c r="G603" i="81"/>
  <c r="G598" i="81"/>
  <c r="G592" i="81"/>
  <c r="G587" i="81"/>
  <c r="G582" i="81"/>
  <c r="G576" i="81"/>
  <c r="G571" i="81"/>
  <c r="G566" i="81"/>
  <c r="G560" i="81"/>
  <c r="G555" i="81"/>
  <c r="G550" i="81"/>
  <c r="G544" i="81"/>
  <c r="G539" i="81"/>
  <c r="G532" i="81"/>
  <c r="G526" i="81"/>
  <c r="G521" i="81"/>
  <c r="G516" i="81"/>
  <c r="G510" i="81"/>
  <c r="G505" i="81"/>
  <c r="G500" i="81"/>
  <c r="G494" i="81"/>
  <c r="G489" i="81"/>
  <c r="G484" i="81"/>
  <c r="G478" i="81"/>
  <c r="G473" i="81"/>
  <c r="G468" i="81"/>
  <c r="G462" i="81"/>
  <c r="G457" i="81"/>
  <c r="G450" i="81"/>
  <c r="G444" i="81"/>
  <c r="G439" i="81"/>
  <c r="G434" i="81"/>
  <c r="G428" i="81"/>
  <c r="G423" i="81"/>
  <c r="G418" i="81"/>
  <c r="G412" i="81"/>
  <c r="G407" i="81"/>
  <c r="G402" i="81"/>
  <c r="G396" i="81"/>
  <c r="G391" i="81"/>
  <c r="G386" i="81"/>
  <c r="G381" i="81"/>
  <c r="G377" i="81"/>
  <c r="G373" i="81"/>
  <c r="G369" i="81"/>
  <c r="G365" i="81"/>
  <c r="G361" i="81"/>
  <c r="G357" i="81"/>
  <c r="G353" i="81"/>
  <c r="G349" i="81"/>
  <c r="G345" i="81"/>
  <c r="G341" i="81"/>
  <c r="G337" i="81"/>
  <c r="G333" i="81"/>
  <c r="G329" i="81"/>
  <c r="G325" i="81"/>
  <c r="G321" i="81"/>
  <c r="G317" i="81"/>
  <c r="G313" i="81"/>
  <c r="G309" i="81"/>
  <c r="G305" i="81"/>
  <c r="G301" i="81"/>
  <c r="G297" i="81"/>
  <c r="G293" i="81"/>
  <c r="G289" i="81"/>
  <c r="G285" i="81"/>
  <c r="G281" i="81"/>
  <c r="G277" i="81"/>
  <c r="G273" i="81"/>
  <c r="G269" i="81"/>
  <c r="G265" i="81"/>
  <c r="G261" i="81"/>
  <c r="G257" i="81"/>
  <c r="G253" i="81"/>
  <c r="G249" i="81"/>
  <c r="G245" i="81"/>
  <c r="G241" i="81"/>
  <c r="G237" i="81"/>
  <c r="G233" i="81"/>
  <c r="G229" i="81"/>
  <c r="G225" i="81"/>
  <c r="G221" i="81"/>
  <c r="G217" i="81"/>
  <c r="G213" i="81"/>
  <c r="G209" i="81"/>
  <c r="G205" i="81"/>
  <c r="G201" i="81"/>
  <c r="G197" i="81"/>
  <c r="G193" i="81"/>
  <c r="G189" i="81"/>
  <c r="G185" i="81"/>
  <c r="G181" i="81"/>
  <c r="G177" i="81"/>
  <c r="G173" i="81"/>
  <c r="G169" i="81"/>
  <c r="G165" i="81"/>
  <c r="G161" i="81"/>
  <c r="G157" i="81"/>
  <c r="G153" i="81"/>
  <c r="G149" i="81"/>
  <c r="G145" i="81"/>
  <c r="G141" i="81"/>
  <c r="G137" i="81"/>
  <c r="G133" i="81"/>
  <c r="G129" i="81"/>
  <c r="G125" i="81"/>
  <c r="G121" i="81"/>
  <c r="G117" i="81"/>
  <c r="G860" i="81"/>
  <c r="G849" i="81"/>
  <c r="G839" i="81"/>
  <c r="G828" i="81"/>
  <c r="G817" i="81"/>
  <c r="G807" i="81"/>
  <c r="G796" i="81"/>
  <c r="G785" i="81"/>
  <c r="G775" i="81"/>
  <c r="G764" i="81"/>
  <c r="G753" i="81"/>
  <c r="G743" i="81"/>
  <c r="G732" i="81"/>
  <c r="G696" i="81"/>
  <c r="G686" i="81"/>
  <c r="G672" i="81"/>
  <c r="G666" i="81"/>
  <c r="G660" i="81"/>
  <c r="G655" i="81"/>
  <c r="G650" i="81"/>
  <c r="G644" i="81"/>
  <c r="G639" i="81"/>
  <c r="G634" i="81"/>
  <c r="G628" i="81"/>
  <c r="G623" i="81"/>
  <c r="G618" i="81"/>
  <c r="G612" i="81"/>
  <c r="G607" i="81"/>
  <c r="G602" i="81"/>
  <c r="G596" i="81"/>
  <c r="G591" i="81"/>
  <c r="G586" i="81"/>
  <c r="G580" i="81"/>
  <c r="G575" i="81"/>
  <c r="G570" i="81"/>
  <c r="G564" i="81"/>
  <c r="G559" i="81"/>
  <c r="G554" i="81"/>
  <c r="G548" i="81"/>
  <c r="G543" i="81"/>
  <c r="G538" i="81"/>
  <c r="G530" i="81"/>
  <c r="G525" i="81"/>
  <c r="G520" i="81"/>
  <c r="G514" i="81"/>
  <c r="G509" i="81"/>
  <c r="G504" i="81"/>
  <c r="G498" i="81"/>
  <c r="G493" i="81"/>
  <c r="G488" i="81"/>
  <c r="G482" i="81"/>
  <c r="G477" i="81"/>
  <c r="G472" i="81"/>
  <c r="G466" i="81"/>
  <c r="G461" i="81"/>
  <c r="G456" i="81"/>
  <c r="G448" i="81"/>
  <c r="G443" i="81"/>
  <c r="G438" i="81"/>
  <c r="G432" i="81"/>
  <c r="G427" i="81"/>
  <c r="G422" i="81"/>
  <c r="G416" i="81"/>
  <c r="G411" i="81"/>
  <c r="G406" i="81"/>
  <c r="G400" i="81"/>
  <c r="G395" i="81"/>
  <c r="G390" i="81"/>
  <c r="G384" i="81"/>
  <c r="G380" i="81"/>
  <c r="G376" i="81"/>
  <c r="G372" i="81"/>
  <c r="G368" i="81"/>
  <c r="G364" i="81"/>
  <c r="G360" i="81"/>
  <c r="G356" i="81"/>
  <c r="G352" i="81"/>
  <c r="G348" i="81"/>
  <c r="G344" i="81"/>
  <c r="G340" i="81"/>
  <c r="G336" i="81"/>
  <c r="G332" i="81"/>
  <c r="G328" i="81"/>
  <c r="G324" i="81"/>
  <c r="G320" i="81"/>
  <c r="G316" i="81"/>
  <c r="G312" i="81"/>
  <c r="G308" i="81"/>
  <c r="G304" i="81"/>
  <c r="G300" i="81"/>
  <c r="G296" i="81"/>
  <c r="G292" i="81"/>
  <c r="G288" i="81"/>
  <c r="G284" i="81"/>
  <c r="G280" i="81"/>
  <c r="G276" i="81"/>
  <c r="G272" i="81"/>
  <c r="G268" i="81"/>
  <c r="G264" i="81"/>
  <c r="G260" i="81"/>
  <c r="G256" i="81"/>
  <c r="G252" i="81"/>
  <c r="G248" i="81"/>
  <c r="G244" i="81"/>
  <c r="G240" i="81"/>
  <c r="G236" i="81"/>
  <c r="G232" i="81"/>
  <c r="G228" i="81"/>
  <c r="G224" i="81"/>
  <c r="G220" i="81"/>
  <c r="G216" i="81"/>
  <c r="G212" i="81"/>
  <c r="G208" i="81"/>
  <c r="G204" i="81"/>
  <c r="G200" i="81"/>
  <c r="G196" i="81"/>
  <c r="G192" i="81"/>
  <c r="G188" i="81"/>
  <c r="G184" i="81"/>
  <c r="G180" i="81"/>
  <c r="G176" i="81"/>
  <c r="G172" i="81"/>
  <c r="G168" i="81"/>
  <c r="G164" i="81"/>
  <c r="G160" i="81"/>
  <c r="G156" i="81"/>
  <c r="G152" i="81"/>
  <c r="G148" i="81"/>
  <c r="G144" i="81"/>
  <c r="G140" i="81"/>
  <c r="G136" i="81"/>
  <c r="G132" i="81"/>
  <c r="G128" i="81"/>
  <c r="G124" i="81"/>
  <c r="G120" i="81"/>
  <c r="G116" i="81"/>
  <c r="G112" i="81"/>
  <c r="G108" i="81"/>
  <c r="G104" i="81"/>
  <c r="G100" i="81"/>
  <c r="G96" i="81"/>
  <c r="G92" i="81"/>
  <c r="G88" i="81"/>
  <c r="G84" i="81"/>
  <c r="G80" i="81"/>
  <c r="G76" i="81"/>
  <c r="G72" i="81"/>
  <c r="G68" i="81"/>
  <c r="G64" i="81"/>
  <c r="G60" i="81"/>
  <c r="G56" i="81"/>
  <c r="G52" i="81"/>
  <c r="G48" i="81"/>
  <c r="G44" i="81"/>
  <c r="G40" i="81"/>
  <c r="G36" i="81"/>
  <c r="G32" i="81"/>
  <c r="G28" i="81"/>
  <c r="G24" i="81"/>
  <c r="G20" i="81"/>
  <c r="G16" i="81"/>
  <c r="G12" i="81"/>
  <c r="G8" i="81"/>
  <c r="G845" i="81"/>
  <c r="G824" i="81"/>
  <c r="G803" i="81"/>
  <c r="G781" i="81"/>
  <c r="G760" i="81"/>
  <c r="G739" i="81"/>
  <c r="G692" i="81"/>
  <c r="G678" i="81"/>
  <c r="G664" i="81"/>
  <c r="G654" i="81"/>
  <c r="G643" i="81"/>
  <c r="G632" i="81"/>
  <c r="G622" i="81"/>
  <c r="G611" i="81"/>
  <c r="G600" i="81"/>
  <c r="G590" i="81"/>
  <c r="G579" i="81"/>
  <c r="G568" i="81"/>
  <c r="G558" i="81"/>
  <c r="G547" i="81"/>
  <c r="G534" i="81"/>
  <c r="G524" i="81"/>
  <c r="G513" i="81"/>
  <c r="G502" i="81"/>
  <c r="G492" i="81"/>
  <c r="G481" i="81"/>
  <c r="G470" i="81"/>
  <c r="G460" i="81"/>
  <c r="G447" i="81"/>
  <c r="G436" i="81"/>
  <c r="G426" i="81"/>
  <c r="G415" i="81"/>
  <c r="G404" i="81"/>
  <c r="G394" i="81"/>
  <c r="G383" i="81"/>
  <c r="G375" i="81"/>
  <c r="G367" i="81"/>
  <c r="G359" i="81"/>
  <c r="G351" i="81"/>
  <c r="G343" i="81"/>
  <c r="G335" i="81"/>
  <c r="G327" i="81"/>
  <c r="G319" i="81"/>
  <c r="G311" i="81"/>
  <c r="G303" i="81"/>
  <c r="G295" i="81"/>
  <c r="G287" i="81"/>
  <c r="G279" i="81"/>
  <c r="G271" i="81"/>
  <c r="G263" i="81"/>
  <c r="G255" i="81"/>
  <c r="G247" i="81"/>
  <c r="G239" i="81"/>
  <c r="G231" i="81"/>
  <c r="G223" i="81"/>
  <c r="G215" i="81"/>
  <c r="G207" i="81"/>
  <c r="G199" i="81"/>
  <c r="G191" i="81"/>
  <c r="G183" i="81"/>
  <c r="G175" i="81"/>
  <c r="G167" i="81"/>
  <c r="G159" i="81"/>
  <c r="G151" i="81"/>
  <c r="G143" i="81"/>
  <c r="G135" i="81"/>
  <c r="G127" i="81"/>
  <c r="G119" i="81"/>
  <c r="G113" i="81"/>
  <c r="G107" i="81"/>
  <c r="G102" i="81"/>
  <c r="G97" i="81"/>
  <c r="G91" i="81"/>
  <c r="G86" i="81"/>
  <c r="G81" i="81"/>
  <c r="G75" i="81"/>
  <c r="G70" i="81"/>
  <c r="G65" i="81"/>
  <c r="G59" i="81"/>
  <c r="G54" i="81"/>
  <c r="G49" i="81"/>
  <c r="G43" i="81"/>
  <c r="G38" i="81"/>
  <c r="G33" i="81"/>
  <c r="G27" i="81"/>
  <c r="G22" i="81"/>
  <c r="G17" i="81"/>
  <c r="G11" i="81"/>
  <c r="G844" i="81"/>
  <c r="G801" i="81"/>
  <c r="G759" i="81"/>
  <c r="G691" i="81"/>
  <c r="G663" i="81"/>
  <c r="G642" i="81"/>
  <c r="G620" i="81"/>
  <c r="G599" i="81"/>
  <c r="G578" i="81"/>
  <c r="G556" i="81"/>
  <c r="G533" i="81"/>
  <c r="G512" i="81"/>
  <c r="G490" i="81"/>
  <c r="G469" i="81"/>
  <c r="G446" i="81"/>
  <c r="G424" i="81"/>
  <c r="G403" i="81"/>
  <c r="G382" i="81"/>
  <c r="G366" i="81"/>
  <c r="G350" i="81"/>
  <c r="G334" i="81"/>
  <c r="G318" i="81"/>
  <c r="G302" i="81"/>
  <c r="G286" i="81"/>
  <c r="G270" i="81"/>
  <c r="G254" i="81"/>
  <c r="G238" i="81"/>
  <c r="G222" i="81"/>
  <c r="G206" i="81"/>
  <c r="G190" i="81"/>
  <c r="G174" i="81"/>
  <c r="G158" i="81"/>
  <c r="G142" i="81"/>
  <c r="G126" i="81"/>
  <c r="G111" i="81"/>
  <c r="G101" i="81"/>
  <c r="G90" i="81"/>
  <c r="G79" i="81"/>
  <c r="G69" i="81"/>
  <c r="G58" i="81"/>
  <c r="G47" i="81"/>
  <c r="G37" i="81"/>
  <c r="G26" i="81"/>
  <c r="G15" i="81"/>
  <c r="G856" i="81"/>
  <c r="G835" i="81"/>
  <c r="G813" i="81"/>
  <c r="G792" i="81"/>
  <c r="G771" i="81"/>
  <c r="G749" i="81"/>
  <c r="G682" i="81"/>
  <c r="G670" i="81"/>
  <c r="G659" i="81"/>
  <c r="G648" i="81"/>
  <c r="G638" i="81"/>
  <c r="G627" i="81"/>
  <c r="G616" i="81"/>
  <c r="G606" i="81"/>
  <c r="G595" i="81"/>
  <c r="G584" i="81"/>
  <c r="G574" i="81"/>
  <c r="G563" i="81"/>
  <c r="G552" i="81"/>
  <c r="G542" i="81"/>
  <c r="G529" i="81"/>
  <c r="G518" i="81"/>
  <c r="G508" i="81"/>
  <c r="G497" i="81"/>
  <c r="G486" i="81"/>
  <c r="G476" i="81"/>
  <c r="G465" i="81"/>
  <c r="G454" i="81"/>
  <c r="G442" i="81"/>
  <c r="G431" i="81"/>
  <c r="G420" i="81"/>
  <c r="G410" i="81"/>
  <c r="G399" i="81"/>
  <c r="G388" i="81"/>
  <c r="G379" i="81"/>
  <c r="G371" i="81"/>
  <c r="G363" i="81"/>
  <c r="G355" i="81"/>
  <c r="G347" i="81"/>
  <c r="G339" i="81"/>
  <c r="G331" i="81"/>
  <c r="G323" i="81"/>
  <c r="G315" i="81"/>
  <c r="G307" i="81"/>
  <c r="G299" i="81"/>
  <c r="G291" i="81"/>
  <c r="G283" i="81"/>
  <c r="G275" i="81"/>
  <c r="G267" i="81"/>
  <c r="G259" i="81"/>
  <c r="G251" i="81"/>
  <c r="G243" i="81"/>
  <c r="G235" i="81"/>
  <c r="G227" i="81"/>
  <c r="G219" i="81"/>
  <c r="G211" i="81"/>
  <c r="G203" i="81"/>
  <c r="G195" i="81"/>
  <c r="G187" i="81"/>
  <c r="G179" i="81"/>
  <c r="G171" i="81"/>
  <c r="G163" i="81"/>
  <c r="G155" i="81"/>
  <c r="G147" i="81"/>
  <c r="G139" i="81"/>
  <c r="G131" i="81"/>
  <c r="G123" i="81"/>
  <c r="G115" i="81"/>
  <c r="G110" i="81"/>
  <c r="G105" i="81"/>
  <c r="G99" i="81"/>
  <c r="G94" i="81"/>
  <c r="G89" i="81"/>
  <c r="G83" i="81"/>
  <c r="G78" i="81"/>
  <c r="G73" i="81"/>
  <c r="G67" i="81"/>
  <c r="G62" i="81"/>
  <c r="G57" i="81"/>
  <c r="G51" i="81"/>
  <c r="G46" i="81"/>
  <c r="G41" i="81"/>
  <c r="G35" i="81"/>
  <c r="G30" i="81"/>
  <c r="G25" i="81"/>
  <c r="G19" i="81"/>
  <c r="G14" i="81"/>
  <c r="G9" i="81"/>
  <c r="G855" i="81"/>
  <c r="G833" i="81"/>
  <c r="G812" i="81"/>
  <c r="G791" i="81"/>
  <c r="G769" i="81"/>
  <c r="G748" i="81"/>
  <c r="G702" i="81"/>
  <c r="G668" i="81"/>
  <c r="G658" i="81"/>
  <c r="G647" i="81"/>
  <c r="G636" i="81"/>
  <c r="G626" i="81"/>
  <c r="G615" i="81"/>
  <c r="G604" i="81"/>
  <c r="G594" i="81"/>
  <c r="G583" i="81"/>
  <c r="G572" i="81"/>
  <c r="G562" i="81"/>
  <c r="G551" i="81"/>
  <c r="G540" i="81"/>
  <c r="G528" i="81"/>
  <c r="G517" i="81"/>
  <c r="G506" i="81"/>
  <c r="G496" i="81"/>
  <c r="G485" i="81"/>
  <c r="G474" i="81"/>
  <c r="G464" i="81"/>
  <c r="G453" i="81"/>
  <c r="G440" i="81"/>
  <c r="G430" i="81"/>
  <c r="G419" i="81"/>
  <c r="G408" i="81"/>
  <c r="G398" i="81"/>
  <c r="G387" i="81"/>
  <c r="G378" i="81"/>
  <c r="G370" i="81"/>
  <c r="G362" i="81"/>
  <c r="G354" i="81"/>
  <c r="G346" i="81"/>
  <c r="G338" i="81"/>
  <c r="G330" i="81"/>
  <c r="G322" i="81"/>
  <c r="G314" i="81"/>
  <c r="G306" i="81"/>
  <c r="G298" i="81"/>
  <c r="G290" i="81"/>
  <c r="G282" i="81"/>
  <c r="G274" i="81"/>
  <c r="G266" i="81"/>
  <c r="G258" i="81"/>
  <c r="G250" i="81"/>
  <c r="G242" i="81"/>
  <c r="G234" i="81"/>
  <c r="G226" i="81"/>
  <c r="G218" i="81"/>
  <c r="G210" i="81"/>
  <c r="G202" i="81"/>
  <c r="G194" i="81"/>
  <c r="G186" i="81"/>
  <c r="G178" i="81"/>
  <c r="G170" i="81"/>
  <c r="G162" i="81"/>
  <c r="G154" i="81"/>
  <c r="G146" i="81"/>
  <c r="G138" i="81"/>
  <c r="G130" i="81"/>
  <c r="G122" i="81"/>
  <c r="G114" i="81"/>
  <c r="G109" i="81"/>
  <c r="G103" i="81"/>
  <c r="G98" i="81"/>
  <c r="G93" i="81"/>
  <c r="G87" i="81"/>
  <c r="G82" i="81"/>
  <c r="G77" i="81"/>
  <c r="G71" i="81"/>
  <c r="G66" i="81"/>
  <c r="G61" i="81"/>
  <c r="G55" i="81"/>
  <c r="G50" i="81"/>
  <c r="G45" i="81"/>
  <c r="G39" i="81"/>
  <c r="G34" i="81"/>
  <c r="G29" i="81"/>
  <c r="G23" i="81"/>
  <c r="G18" i="81"/>
  <c r="G13" i="81"/>
  <c r="G7" i="81"/>
  <c r="G823" i="81"/>
  <c r="G780" i="81"/>
  <c r="G737" i="81"/>
  <c r="G677" i="81"/>
  <c r="G652" i="81"/>
  <c r="G631" i="81"/>
  <c r="G610" i="81"/>
  <c r="G588" i="81"/>
  <c r="G567" i="81"/>
  <c r="G546" i="81"/>
  <c r="G522" i="81"/>
  <c r="G501" i="81"/>
  <c r="G480" i="81"/>
  <c r="G458" i="81"/>
  <c r="G435" i="81"/>
  <c r="G414" i="81"/>
  <c r="G392" i="81"/>
  <c r="G374" i="81"/>
  <c r="G358" i="81"/>
  <c r="G342" i="81"/>
  <c r="G326" i="81"/>
  <c r="G310" i="81"/>
  <c r="G294" i="81"/>
  <c r="G278" i="81"/>
  <c r="G262" i="81"/>
  <c r="G246" i="81"/>
  <c r="G230" i="81"/>
  <c r="G214" i="81"/>
  <c r="G198" i="81"/>
  <c r="G182" i="81"/>
  <c r="G166" i="81"/>
  <c r="G150" i="81"/>
  <c r="G134" i="81"/>
  <c r="G118" i="81"/>
  <c r="G106" i="81"/>
  <c r="G95" i="81"/>
  <c r="G85" i="81"/>
  <c r="G74" i="81"/>
  <c r="G63" i="81"/>
  <c r="G53" i="81"/>
  <c r="G42" i="81"/>
  <c r="G31" i="81"/>
  <c r="G21" i="81"/>
  <c r="G10" i="81"/>
  <c r="E7" i="2"/>
  <c r="AC607" i="81"/>
  <c r="AB607" i="81"/>
  <c r="AC616" i="81"/>
  <c r="AB616" i="81"/>
  <c r="AC692" i="81"/>
  <c r="AB692" i="81"/>
  <c r="AC702" i="81"/>
  <c r="AB702" i="81"/>
  <c r="AC663" i="81"/>
  <c r="AB663" i="81"/>
  <c r="AB606" i="81"/>
  <c r="AC606" i="81"/>
  <c r="AC619" i="81"/>
  <c r="AB619" i="81"/>
  <c r="AC700" i="81"/>
  <c r="AB700" i="81"/>
  <c r="AC636" i="81"/>
  <c r="AB636" i="81"/>
  <c r="AC615" i="81"/>
  <c r="AB615" i="81"/>
  <c r="AC691" i="81"/>
  <c r="AB691" i="81"/>
  <c r="AC701" i="81"/>
  <c r="AB701" i="81"/>
  <c r="AC655" i="81"/>
  <c r="AB655" i="81"/>
  <c r="AC608" i="81"/>
  <c r="AB608" i="81"/>
  <c r="AC617" i="81"/>
  <c r="AB617" i="81"/>
  <c r="AC693" i="81"/>
  <c r="AB693" i="81"/>
  <c r="AC703" i="81"/>
  <c r="AB703" i="81"/>
  <c r="AC660" i="81"/>
  <c r="AB660" i="81"/>
  <c r="AA854" i="81"/>
  <c r="AA853" i="81"/>
  <c r="AA852" i="81"/>
  <c r="AA851" i="81"/>
  <c r="AA850" i="81"/>
  <c r="AA849" i="81"/>
  <c r="AA846" i="81"/>
  <c r="AA845" i="81"/>
  <c r="AA844" i="81"/>
  <c r="AA843" i="81"/>
  <c r="AA842" i="81"/>
  <c r="AA839" i="81"/>
  <c r="AA838" i="81"/>
  <c r="AA837" i="81"/>
  <c r="AA834" i="81"/>
  <c r="AA833" i="81"/>
  <c r="AA832" i="81"/>
  <c r="AA829" i="81"/>
  <c r="AA828" i="81"/>
  <c r="AA827" i="81"/>
  <c r="AA824" i="81"/>
  <c r="AA823" i="81"/>
  <c r="AA822" i="81"/>
  <c r="AA819" i="81"/>
  <c r="AA818" i="81"/>
  <c r="AA817" i="81"/>
  <c r="AA814" i="81"/>
  <c r="AA813" i="81"/>
  <c r="AA812" i="81"/>
  <c r="AA809" i="81"/>
  <c r="AA808" i="81"/>
  <c r="AA807" i="81"/>
  <c r="AB797" i="81"/>
  <c r="AC797" i="81" s="1"/>
  <c r="AB791" i="81"/>
  <c r="AC791" i="81" s="1"/>
  <c r="AB788" i="81"/>
  <c r="AC788" i="81" s="1"/>
  <c r="AA425" i="81"/>
  <c r="AA424" i="81"/>
  <c r="AA423" i="81"/>
  <c r="AA422" i="81"/>
  <c r="AA421" i="81"/>
  <c r="AA420" i="81"/>
  <c r="AA417" i="81"/>
  <c r="AA416" i="81"/>
  <c r="AA415" i="81"/>
  <c r="AA414" i="81"/>
  <c r="AA413" i="81"/>
  <c r="AA410" i="81"/>
  <c r="AA409" i="81"/>
  <c r="AA408" i="81"/>
  <c r="AA405" i="81"/>
  <c r="AA404" i="81"/>
  <c r="AA403" i="81"/>
  <c r="AA400" i="81"/>
  <c r="AA399" i="81"/>
  <c r="AA398" i="81"/>
  <c r="AA395" i="81"/>
  <c r="AA394" i="81"/>
  <c r="AA393" i="81"/>
  <c r="AA390" i="81"/>
  <c r="AA389" i="81"/>
  <c r="AA388" i="81"/>
  <c r="AA385" i="81"/>
  <c r="AA384" i="81"/>
  <c r="AA383" i="81"/>
  <c r="AA380" i="81"/>
  <c r="AA379" i="81"/>
  <c r="AA378" i="81"/>
  <c r="AB369" i="81"/>
  <c r="AC369" i="81" s="1"/>
  <c r="AB362" i="81"/>
  <c r="AC362" i="81" s="1"/>
  <c r="AB359" i="81"/>
  <c r="AC359" i="81" s="1"/>
  <c r="AA302" i="81"/>
  <c r="AA301" i="81"/>
  <c r="AA300" i="81"/>
  <c r="AA298" i="81"/>
  <c r="AA296" i="81"/>
  <c r="AA295" i="81"/>
  <c r="AA292" i="81"/>
  <c r="AA291" i="81"/>
  <c r="AA290" i="81"/>
  <c r="AA289" i="81"/>
  <c r="AA288" i="81"/>
  <c r="AA287" i="81"/>
  <c r="AA284" i="81"/>
  <c r="AA283" i="81"/>
  <c r="AA282" i="81"/>
  <c r="AA281" i="81"/>
  <c r="AA280" i="81"/>
  <c r="AA277" i="81"/>
  <c r="AA276" i="81"/>
  <c r="AA275" i="81"/>
  <c r="AA272" i="81"/>
  <c r="AA271" i="81"/>
  <c r="AA270" i="81"/>
  <c r="AA267" i="81"/>
  <c r="AA266" i="81"/>
  <c r="AA265" i="81"/>
  <c r="AA262" i="81"/>
  <c r="AA261" i="81"/>
  <c r="AA260" i="81"/>
  <c r="AA257" i="81"/>
  <c r="AA256" i="81"/>
  <c r="AA255" i="81"/>
  <c r="AA252" i="81"/>
  <c r="AA251" i="81"/>
  <c r="AA250" i="81"/>
  <c r="AA247" i="81"/>
  <c r="AA246" i="81"/>
  <c r="AA245" i="81"/>
  <c r="AB235" i="81"/>
  <c r="AC235" i="81" s="1"/>
  <c r="AB228" i="81"/>
  <c r="AC228" i="81" s="1"/>
  <c r="AB227" i="81"/>
  <c r="AC227" i="81" s="1"/>
  <c r="AB226" i="81"/>
  <c r="AC226" i="81" s="1"/>
  <c r="AB224" i="81"/>
  <c r="AC224" i="81" s="1"/>
  <c r="AB223" i="81"/>
  <c r="AC223" i="81" s="1"/>
  <c r="AB222" i="81"/>
  <c r="AC222" i="81" s="1"/>
  <c r="AB221" i="81"/>
  <c r="AC221" i="81" s="1"/>
  <c r="AB220" i="81"/>
  <c r="AC220" i="81" s="1"/>
  <c r="AB219" i="81"/>
  <c r="AC219" i="81" s="1"/>
  <c r="AB218" i="81"/>
  <c r="AC218" i="81" s="1"/>
  <c r="AB215" i="81"/>
  <c r="AC215" i="81" s="1"/>
  <c r="AA79" i="81"/>
  <c r="BF163" i="80"/>
  <c r="AA855" i="81" s="1"/>
  <c r="BE163" i="80"/>
  <c r="BD163" i="80"/>
  <c r="AA293" i="81" s="1"/>
  <c r="BC163" i="80"/>
  <c r="BF58" i="80"/>
  <c r="AA750" i="81" s="1"/>
  <c r="BE58" i="80"/>
  <c r="AA321" i="81" s="1"/>
  <c r="AB321" i="81" s="1"/>
  <c r="AC321" i="81" s="1"/>
  <c r="BD58" i="80"/>
  <c r="BC58" i="80"/>
  <c r="AB195" i="81" l="1"/>
  <c r="AC195" i="81" s="1"/>
  <c r="E299" i="83"/>
  <c r="AB242" i="81"/>
  <c r="AC242" i="81" s="1"/>
  <c r="E339" i="83"/>
  <c r="AB262" i="81"/>
  <c r="AC262" i="81" s="1"/>
  <c r="E360" i="83"/>
  <c r="AB276" i="81"/>
  <c r="AC276" i="81" s="1"/>
  <c r="E374" i="83"/>
  <c r="AB282" i="81"/>
  <c r="AC282" i="81" s="1"/>
  <c r="E380" i="83"/>
  <c r="AB292" i="81"/>
  <c r="AC292" i="81" s="1"/>
  <c r="E390" i="83"/>
  <c r="AB298" i="81"/>
  <c r="AC298" i="81" s="1"/>
  <c r="E396" i="83"/>
  <c r="AB331" i="81"/>
  <c r="AC331" i="81" s="1"/>
  <c r="AB378" i="81"/>
  <c r="AC378" i="81" s="1"/>
  <c r="E474" i="83"/>
  <c r="AB390" i="81"/>
  <c r="AC390" i="81" s="1"/>
  <c r="E486" i="83"/>
  <c r="AB410" i="81"/>
  <c r="AC410" i="81" s="1"/>
  <c r="E506" i="83"/>
  <c r="AB422" i="81"/>
  <c r="AC422" i="81" s="1"/>
  <c r="E518" i="83"/>
  <c r="AB769" i="81"/>
  <c r="AC769" i="81" s="1"/>
  <c r="E851" i="83"/>
  <c r="AB798" i="81"/>
  <c r="AC798" i="81" s="1"/>
  <c r="E874" i="83"/>
  <c r="AB814" i="81"/>
  <c r="AC814" i="81" s="1"/>
  <c r="E891" i="83"/>
  <c r="AB834" i="81"/>
  <c r="AC834" i="81" s="1"/>
  <c r="E911" i="83"/>
  <c r="AB852" i="81"/>
  <c r="AC852" i="81" s="1"/>
  <c r="E929" i="83"/>
  <c r="AB79" i="81"/>
  <c r="AC79" i="81" s="1"/>
  <c r="E148" i="83"/>
  <c r="AB198" i="81"/>
  <c r="AC198" i="81" s="1"/>
  <c r="AB239" i="81"/>
  <c r="AC239" i="81" s="1"/>
  <c r="E336" i="83"/>
  <c r="AB245" i="81"/>
  <c r="AC245" i="81" s="1"/>
  <c r="E343" i="83"/>
  <c r="AB251" i="81"/>
  <c r="AC251" i="81" s="1"/>
  <c r="E349" i="83"/>
  <c r="AB257" i="81"/>
  <c r="AC257" i="81" s="1"/>
  <c r="E355" i="83"/>
  <c r="AB265" i="81"/>
  <c r="AC265" i="81" s="1"/>
  <c r="E363" i="83"/>
  <c r="AB271" i="81"/>
  <c r="AC271" i="81" s="1"/>
  <c r="E369" i="83"/>
  <c r="AB277" i="81"/>
  <c r="AC277" i="81" s="1"/>
  <c r="E375" i="83"/>
  <c r="AB283" i="81"/>
  <c r="AC283" i="81" s="1"/>
  <c r="E381" i="83"/>
  <c r="AB289" i="81"/>
  <c r="AC289" i="81" s="1"/>
  <c r="E387" i="83"/>
  <c r="AB293" i="81"/>
  <c r="AC293" i="81" s="1"/>
  <c r="E391" i="83"/>
  <c r="AB300" i="81"/>
  <c r="AC300" i="81" s="1"/>
  <c r="E398" i="83"/>
  <c r="AB326" i="81"/>
  <c r="AC326" i="81" s="1"/>
  <c r="E428" i="83"/>
  <c r="AB334" i="81"/>
  <c r="AC334" i="81" s="1"/>
  <c r="E435" i="83"/>
  <c r="AB355" i="81"/>
  <c r="AC355" i="81" s="1"/>
  <c r="E453" i="83"/>
  <c r="AB360" i="81"/>
  <c r="AC360" i="81" s="1"/>
  <c r="E457" i="83"/>
  <c r="AB373" i="81"/>
  <c r="AC373" i="81" s="1"/>
  <c r="E468" i="83"/>
  <c r="AB379" i="81"/>
  <c r="AC379" i="81" s="1"/>
  <c r="E475" i="83"/>
  <c r="AB385" i="81"/>
  <c r="AC385" i="81" s="1"/>
  <c r="E481" i="83"/>
  <c r="AB393" i="81"/>
  <c r="AC393" i="81" s="1"/>
  <c r="E489" i="83"/>
  <c r="AB399" i="81"/>
  <c r="AC399" i="81" s="1"/>
  <c r="E495" i="83"/>
  <c r="AB405" i="81"/>
  <c r="AC405" i="81" s="1"/>
  <c r="E501" i="83"/>
  <c r="AB413" i="81"/>
  <c r="AC413" i="81" s="1"/>
  <c r="E509" i="83"/>
  <c r="AB417" i="81"/>
  <c r="AC417" i="81" s="1"/>
  <c r="E513" i="83"/>
  <c r="AB423" i="81"/>
  <c r="AC423" i="81" s="1"/>
  <c r="E519" i="83"/>
  <c r="AB752" i="81"/>
  <c r="AC752" i="81" s="1"/>
  <c r="E835" i="83"/>
  <c r="AB760" i="81"/>
  <c r="AC760" i="81" s="1"/>
  <c r="AB770" i="81"/>
  <c r="AC770" i="81" s="1"/>
  <c r="AB785" i="81"/>
  <c r="AC785" i="81" s="1"/>
  <c r="E864" i="83"/>
  <c r="AB790" i="81"/>
  <c r="AC790" i="81" s="1"/>
  <c r="E868" i="83"/>
  <c r="AB799" i="81"/>
  <c r="AC799" i="81" s="1"/>
  <c r="E875" i="83"/>
  <c r="AB803" i="81"/>
  <c r="AC803" i="81" s="1"/>
  <c r="E879" i="83"/>
  <c r="AB809" i="81"/>
  <c r="AC809" i="81" s="1"/>
  <c r="E886" i="83"/>
  <c r="AB817" i="81"/>
  <c r="AC817" i="81" s="1"/>
  <c r="E894" i="83"/>
  <c r="AB823" i="81"/>
  <c r="AC823" i="81" s="1"/>
  <c r="E900" i="83"/>
  <c r="AB829" i="81"/>
  <c r="AC829" i="81" s="1"/>
  <c r="E906" i="83"/>
  <c r="AB837" i="81"/>
  <c r="AC837" i="81" s="1"/>
  <c r="E914" i="83"/>
  <c r="AB843" i="81"/>
  <c r="AC843" i="81" s="1"/>
  <c r="E920" i="83"/>
  <c r="AB849" i="81"/>
  <c r="AC849" i="81" s="1"/>
  <c r="E926" i="83"/>
  <c r="AB853" i="81"/>
  <c r="AC853" i="81" s="1"/>
  <c r="E930" i="83"/>
  <c r="AB207" i="81"/>
  <c r="AC207" i="81" s="1"/>
  <c r="E310" i="83"/>
  <c r="AB229" i="81"/>
  <c r="AC229" i="81" s="1"/>
  <c r="AB238" i="81"/>
  <c r="AC238" i="81" s="1"/>
  <c r="E335" i="83"/>
  <c r="AB250" i="81"/>
  <c r="AC250" i="81" s="1"/>
  <c r="E348" i="83"/>
  <c r="AB256" i="81"/>
  <c r="AC256" i="81" s="1"/>
  <c r="E354" i="83"/>
  <c r="AB270" i="81"/>
  <c r="AC270" i="81" s="1"/>
  <c r="E368" i="83"/>
  <c r="AB288" i="81"/>
  <c r="AC288" i="81" s="1"/>
  <c r="E386" i="83"/>
  <c r="AB341" i="81"/>
  <c r="AC341" i="81" s="1"/>
  <c r="AB368" i="81"/>
  <c r="AC368" i="81" s="1"/>
  <c r="E464" i="83"/>
  <c r="AB372" i="81"/>
  <c r="AC372" i="81" s="1"/>
  <c r="E467" i="83"/>
  <c r="AB384" i="81"/>
  <c r="AC384" i="81" s="1"/>
  <c r="E480" i="83"/>
  <c r="AB398" i="81"/>
  <c r="AC398" i="81" s="1"/>
  <c r="E494" i="83"/>
  <c r="AB404" i="81"/>
  <c r="AC404" i="81" s="1"/>
  <c r="E500" i="83"/>
  <c r="AB416" i="81"/>
  <c r="AC416" i="81" s="1"/>
  <c r="E512" i="83"/>
  <c r="AB750" i="81"/>
  <c r="AC750" i="81" s="1"/>
  <c r="AB757" i="81"/>
  <c r="AC757" i="81" s="1"/>
  <c r="E840" i="83"/>
  <c r="AB784" i="81"/>
  <c r="AC784" i="81" s="1"/>
  <c r="E863" i="83"/>
  <c r="AB789" i="81"/>
  <c r="AC789" i="81" s="1"/>
  <c r="E867" i="83"/>
  <c r="AB802" i="81"/>
  <c r="AC802" i="81" s="1"/>
  <c r="E878" i="83"/>
  <c r="AB808" i="81"/>
  <c r="AC808" i="81" s="1"/>
  <c r="E885" i="83"/>
  <c r="AB822" i="81"/>
  <c r="AC822" i="81" s="1"/>
  <c r="E899" i="83"/>
  <c r="AB828" i="81"/>
  <c r="AC828" i="81" s="1"/>
  <c r="E905" i="83"/>
  <c r="AB842" i="81"/>
  <c r="AC842" i="81" s="1"/>
  <c r="E919" i="83"/>
  <c r="AB846" i="81"/>
  <c r="AC846" i="81" s="1"/>
  <c r="E923" i="83"/>
  <c r="AB193" i="81"/>
  <c r="AC193" i="81" s="1"/>
  <c r="E297" i="83"/>
  <c r="AB201" i="81"/>
  <c r="AC201" i="81" s="1"/>
  <c r="E304" i="83"/>
  <c r="AB236" i="81"/>
  <c r="AC236" i="81" s="1"/>
  <c r="E333" i="83"/>
  <c r="AB240" i="81"/>
  <c r="AC240" i="81" s="1"/>
  <c r="E337" i="83"/>
  <c r="AB246" i="81"/>
  <c r="AC246" i="81" s="1"/>
  <c r="E344" i="83"/>
  <c r="AB252" i="81"/>
  <c r="AC252" i="81" s="1"/>
  <c r="E350" i="83"/>
  <c r="AB260" i="81"/>
  <c r="AC260" i="81" s="1"/>
  <c r="E358" i="83"/>
  <c r="AB266" i="81"/>
  <c r="AC266" i="81" s="1"/>
  <c r="E364" i="83"/>
  <c r="AB272" i="81"/>
  <c r="AC272" i="81" s="1"/>
  <c r="E370" i="83"/>
  <c r="AB280" i="81"/>
  <c r="AC280" i="81" s="1"/>
  <c r="E378" i="83"/>
  <c r="AB284" i="81"/>
  <c r="AC284" i="81" s="1"/>
  <c r="E382" i="83"/>
  <c r="AB290" i="81"/>
  <c r="AC290" i="81" s="1"/>
  <c r="E388" i="83"/>
  <c r="AB295" i="81"/>
  <c r="AC295" i="81" s="1"/>
  <c r="E393" i="83"/>
  <c r="AB301" i="81"/>
  <c r="AC301" i="81" s="1"/>
  <c r="E399" i="83"/>
  <c r="AB327" i="81"/>
  <c r="AC327" i="81" s="1"/>
  <c r="E429" i="83"/>
  <c r="AB337" i="81"/>
  <c r="AC337" i="81" s="1"/>
  <c r="E438" i="83"/>
  <c r="AB356" i="81"/>
  <c r="AC356" i="81" s="1"/>
  <c r="E454" i="83"/>
  <c r="AB361" i="81"/>
  <c r="AC361" i="81" s="1"/>
  <c r="E458" i="83"/>
  <c r="AB370" i="81"/>
  <c r="AC370" i="81" s="1"/>
  <c r="E465" i="83"/>
  <c r="AB374" i="81"/>
  <c r="AC374" i="81" s="1"/>
  <c r="E469" i="83"/>
  <c r="AB380" i="81"/>
  <c r="AC380" i="81" s="1"/>
  <c r="E476" i="83"/>
  <c r="AB388" i="81"/>
  <c r="AC388" i="81" s="1"/>
  <c r="E484" i="83"/>
  <c r="AB394" i="81"/>
  <c r="AC394" i="81" s="1"/>
  <c r="E490" i="83"/>
  <c r="AB400" i="81"/>
  <c r="AC400" i="81" s="1"/>
  <c r="E496" i="83"/>
  <c r="AB408" i="81"/>
  <c r="AC408" i="81" s="1"/>
  <c r="E504" i="83"/>
  <c r="AB414" i="81"/>
  <c r="AC414" i="81" s="1"/>
  <c r="E510" i="83"/>
  <c r="AB420" i="81"/>
  <c r="AC420" i="81" s="1"/>
  <c r="E516" i="83"/>
  <c r="AB424" i="81"/>
  <c r="AC424" i="81" s="1"/>
  <c r="E520" i="83"/>
  <c r="AB755" i="81"/>
  <c r="AC755" i="81" s="1"/>
  <c r="E838" i="83"/>
  <c r="AB763" i="81"/>
  <c r="AC763" i="81" s="1"/>
  <c r="E845" i="83"/>
  <c r="AB777" i="81"/>
  <c r="AC777" i="81" s="1"/>
  <c r="AB786" i="81"/>
  <c r="AC786" i="81" s="1"/>
  <c r="E865" i="83"/>
  <c r="AB800" i="81"/>
  <c r="AC800" i="81" s="1"/>
  <c r="E876" i="83"/>
  <c r="AB804" i="81"/>
  <c r="AC804" i="81" s="1"/>
  <c r="E880" i="83"/>
  <c r="AB812" i="81"/>
  <c r="AC812" i="81" s="1"/>
  <c r="E889" i="83"/>
  <c r="AB818" i="81"/>
  <c r="AC818" i="81" s="1"/>
  <c r="E895" i="83"/>
  <c r="AB824" i="81"/>
  <c r="AC824" i="81" s="1"/>
  <c r="E901" i="83"/>
  <c r="AB832" i="81"/>
  <c r="AC832" i="81" s="1"/>
  <c r="E909" i="83"/>
  <c r="AB838" i="81"/>
  <c r="AC838" i="81" s="1"/>
  <c r="E915" i="83"/>
  <c r="AB844" i="81"/>
  <c r="AC844" i="81" s="1"/>
  <c r="E921" i="83"/>
  <c r="AB850" i="81"/>
  <c r="AC850" i="81" s="1"/>
  <c r="E927" i="83"/>
  <c r="AB854" i="81"/>
  <c r="AC854" i="81" s="1"/>
  <c r="E931" i="83"/>
  <c r="AB194" i="81"/>
  <c r="AC194" i="81" s="1"/>
  <c r="E298" i="83"/>
  <c r="AB204" i="81"/>
  <c r="AC204" i="81" s="1"/>
  <c r="E307" i="83"/>
  <c r="AB237" i="81"/>
  <c r="AC237" i="81" s="1"/>
  <c r="E334" i="83"/>
  <c r="AB241" i="81"/>
  <c r="AC241" i="81" s="1"/>
  <c r="E338" i="83"/>
  <c r="AB247" i="81"/>
  <c r="AC247" i="81" s="1"/>
  <c r="E345" i="83"/>
  <c r="AB255" i="81"/>
  <c r="AC255" i="81" s="1"/>
  <c r="E353" i="83"/>
  <c r="AB261" i="81"/>
  <c r="AC261" i="81" s="1"/>
  <c r="E359" i="83"/>
  <c r="AB267" i="81"/>
  <c r="AC267" i="81" s="1"/>
  <c r="E365" i="83"/>
  <c r="AB275" i="81"/>
  <c r="AC275" i="81" s="1"/>
  <c r="E373" i="83"/>
  <c r="AB281" i="81"/>
  <c r="AC281" i="81" s="1"/>
  <c r="E379" i="83"/>
  <c r="AB287" i="81"/>
  <c r="AC287" i="81" s="1"/>
  <c r="E385" i="83"/>
  <c r="AB291" i="81"/>
  <c r="AC291" i="81" s="1"/>
  <c r="E389" i="83"/>
  <c r="AB296" i="81"/>
  <c r="AC296" i="81" s="1"/>
  <c r="E394" i="83"/>
  <c r="AB302" i="81"/>
  <c r="AC302" i="81" s="1"/>
  <c r="E400" i="83"/>
  <c r="AB328" i="81"/>
  <c r="AC328" i="81" s="1"/>
  <c r="E430" i="83"/>
  <c r="AB340" i="81"/>
  <c r="AC340" i="81" s="1"/>
  <c r="E441" i="83"/>
  <c r="AB353" i="81"/>
  <c r="AC353" i="81" s="1"/>
  <c r="E451" i="83"/>
  <c r="AB357" i="81"/>
  <c r="AC357" i="81" s="1"/>
  <c r="E455" i="83"/>
  <c r="AB371" i="81"/>
  <c r="AC371" i="81" s="1"/>
  <c r="E466" i="83"/>
  <c r="AB375" i="81"/>
  <c r="AC375" i="81" s="1"/>
  <c r="E470" i="83"/>
  <c r="AB383" i="81"/>
  <c r="AC383" i="81" s="1"/>
  <c r="E479" i="83"/>
  <c r="AB389" i="81"/>
  <c r="AC389" i="81" s="1"/>
  <c r="E485" i="83"/>
  <c r="AB395" i="81"/>
  <c r="AC395" i="81" s="1"/>
  <c r="E491" i="83"/>
  <c r="AB403" i="81"/>
  <c r="AC403" i="81" s="1"/>
  <c r="E499" i="83"/>
  <c r="AB409" i="81"/>
  <c r="AC409" i="81" s="1"/>
  <c r="E505" i="83"/>
  <c r="AB415" i="81"/>
  <c r="AC415" i="81" s="1"/>
  <c r="E511" i="83"/>
  <c r="AB421" i="81"/>
  <c r="AC421" i="81" s="1"/>
  <c r="E517" i="83"/>
  <c r="AB425" i="81"/>
  <c r="AC425" i="81" s="1"/>
  <c r="E521" i="83"/>
  <c r="AB756" i="81"/>
  <c r="AC756" i="81" s="1"/>
  <c r="E839" i="83"/>
  <c r="AB766" i="81"/>
  <c r="AC766" i="81" s="1"/>
  <c r="E848" i="83"/>
  <c r="AB782" i="81"/>
  <c r="AC782" i="81" s="1"/>
  <c r="E861" i="83"/>
  <c r="AB801" i="81"/>
  <c r="AC801" i="81" s="1"/>
  <c r="E877" i="83"/>
  <c r="AB807" i="81"/>
  <c r="AC807" i="81" s="1"/>
  <c r="E884" i="83"/>
  <c r="AB813" i="81"/>
  <c r="AC813" i="81" s="1"/>
  <c r="E890" i="83"/>
  <c r="AB819" i="81"/>
  <c r="AC819" i="81" s="1"/>
  <c r="E896" i="83"/>
  <c r="AB827" i="81"/>
  <c r="AC827" i="81" s="1"/>
  <c r="E904" i="83"/>
  <c r="AB833" i="81"/>
  <c r="AC833" i="81" s="1"/>
  <c r="E910" i="83"/>
  <c r="AB839" i="81"/>
  <c r="AC839" i="81" s="1"/>
  <c r="E916" i="83"/>
  <c r="AB845" i="81"/>
  <c r="AC845" i="81" s="1"/>
  <c r="E922" i="83"/>
  <c r="AB851" i="81"/>
  <c r="AC851" i="81" s="1"/>
  <c r="E928" i="83"/>
  <c r="AB855" i="81"/>
  <c r="AC855" i="81" s="1"/>
  <c r="E932" i="83"/>
  <c r="A176" i="80"/>
  <c r="A5" i="3"/>
  <c r="E8" i="14"/>
  <c r="AA3" i="41"/>
  <c r="K14" i="37" s="1"/>
  <c r="W3" i="41"/>
  <c r="J14" i="37" s="1"/>
  <c r="S3" i="41"/>
  <c r="I14" i="37" s="1"/>
  <c r="O3" i="41"/>
  <c r="H14" i="37" s="1"/>
  <c r="K3" i="41"/>
  <c r="G14" i="37" s="1"/>
  <c r="G3" i="41"/>
  <c r="F14" i="37" s="1"/>
  <c r="C3" i="41"/>
  <c r="E14" i="37" s="1"/>
  <c r="AA2" i="41"/>
  <c r="B59" i="80" s="1"/>
  <c r="W2" i="41"/>
  <c r="B58" i="80" s="1"/>
  <c r="S2" i="41"/>
  <c r="B57" i="80" s="1"/>
  <c r="O2" i="41"/>
  <c r="B56" i="80" s="1"/>
  <c r="K2" i="41"/>
  <c r="B55" i="80" s="1"/>
  <c r="G2" i="41"/>
  <c r="B54" i="80" s="1"/>
  <c r="C2" i="41"/>
  <c r="B53" i="80" s="1"/>
  <c r="AA71" i="81"/>
  <c r="AA70" i="81"/>
  <c r="AA69" i="81"/>
  <c r="AA68" i="81"/>
  <c r="AA67" i="81"/>
  <c r="AA66" i="81"/>
  <c r="AA65" i="81"/>
  <c r="AA64" i="81"/>
  <c r="AA63" i="81"/>
  <c r="AA62" i="81"/>
  <c r="AA61" i="81"/>
  <c r="AA60" i="81"/>
  <c r="AA59" i="81"/>
  <c r="AA58" i="81"/>
  <c r="AA57" i="81"/>
  <c r="AA56" i="81"/>
  <c r="AA55" i="81"/>
  <c r="AA54" i="81"/>
  <c r="AA53" i="81"/>
  <c r="AA52" i="81"/>
  <c r="AA51" i="81"/>
  <c r="AA50" i="81"/>
  <c r="AA49" i="81"/>
  <c r="AA48" i="81"/>
  <c r="AB48" i="81" s="1"/>
  <c r="AC48" i="81" s="1"/>
  <c r="AB51" i="81" l="1"/>
  <c r="AC51" i="81" s="1"/>
  <c r="E89" i="83"/>
  <c r="AB59" i="81"/>
  <c r="AC59" i="81" s="1"/>
  <c r="E103" i="83"/>
  <c r="AB67" i="81"/>
  <c r="AC67" i="81" s="1"/>
  <c r="E115" i="83"/>
  <c r="AB52" i="81"/>
  <c r="AC52" i="81" s="1"/>
  <c r="E90" i="83"/>
  <c r="AB56" i="81"/>
  <c r="AC56" i="81" s="1"/>
  <c r="E98" i="83"/>
  <c r="AB60" i="81"/>
  <c r="AC60" i="81" s="1"/>
  <c r="E104" i="83"/>
  <c r="AB64" i="81"/>
  <c r="AC64" i="81" s="1"/>
  <c r="E110" i="83"/>
  <c r="AB68" i="81"/>
  <c r="AC68" i="81" s="1"/>
  <c r="E118" i="83"/>
  <c r="AB55" i="81"/>
  <c r="AC55" i="81" s="1"/>
  <c r="E95" i="83"/>
  <c r="AB63" i="81"/>
  <c r="AC63" i="81" s="1"/>
  <c r="E109" i="83"/>
  <c r="AB71" i="81"/>
  <c r="AC71" i="81" s="1"/>
  <c r="E130" i="83"/>
  <c r="AB49" i="81"/>
  <c r="AC49" i="81" s="1"/>
  <c r="E85" i="83"/>
  <c r="AB53" i="81"/>
  <c r="AC53" i="81" s="1"/>
  <c r="E93" i="83"/>
  <c r="AB57" i="81"/>
  <c r="AC57" i="81" s="1"/>
  <c r="E99" i="83"/>
  <c r="AB61" i="81"/>
  <c r="AC61" i="81" s="1"/>
  <c r="E105" i="83"/>
  <c r="AB65" i="81"/>
  <c r="AC65" i="81" s="1"/>
  <c r="E113" i="83"/>
  <c r="AB69" i="81"/>
  <c r="AC69" i="81" s="1"/>
  <c r="E121" i="83"/>
  <c r="AB50" i="81"/>
  <c r="AC50" i="81" s="1"/>
  <c r="E88" i="83"/>
  <c r="AB54" i="81"/>
  <c r="AC54" i="81" s="1"/>
  <c r="E94" i="83"/>
  <c r="AB58" i="81"/>
  <c r="AC58" i="81" s="1"/>
  <c r="E84" i="83"/>
  <c r="E100" i="83"/>
  <c r="AB62" i="81"/>
  <c r="AC62" i="81" s="1"/>
  <c r="E108" i="83"/>
  <c r="AB66" i="81"/>
  <c r="AC66" i="81" s="1"/>
  <c r="E114" i="83"/>
  <c r="AB70" i="81"/>
  <c r="AC70" i="81" s="1"/>
  <c r="E122" i="83"/>
  <c r="W169" i="80"/>
  <c r="W167" i="80"/>
  <c r="W164" i="80"/>
  <c r="W156" i="80"/>
  <c r="W155" i="80"/>
  <c r="W149" i="80"/>
  <c r="W148" i="80"/>
  <c r="W144" i="80"/>
  <c r="W143" i="80"/>
  <c r="W139" i="80"/>
  <c r="W138" i="80"/>
  <c r="W134" i="80"/>
  <c r="W133" i="80"/>
  <c r="W129" i="80"/>
  <c r="W128" i="80"/>
  <c r="W124" i="80"/>
  <c r="W123" i="80"/>
  <c r="W119" i="80"/>
  <c r="W118" i="80"/>
  <c r="W114" i="80"/>
  <c r="W113" i="80"/>
  <c r="W104" i="80"/>
  <c r="W103" i="80"/>
  <c r="W102" i="80"/>
  <c r="W101" i="80"/>
  <c r="W100" i="80"/>
  <c r="W95" i="80"/>
  <c r="W87" i="80"/>
  <c r="W86" i="80"/>
  <c r="W84" i="80"/>
  <c r="W83" i="80"/>
  <c r="W82" i="80"/>
  <c r="W81" i="80"/>
  <c r="W80" i="80"/>
  <c r="T169" i="80"/>
  <c r="V164" i="80"/>
  <c r="U156" i="80"/>
  <c r="T155" i="80"/>
  <c r="V148" i="80"/>
  <c r="U144" i="80"/>
  <c r="T143" i="80"/>
  <c r="V138" i="80"/>
  <c r="U134" i="80"/>
  <c r="T133" i="80"/>
  <c r="V128" i="80"/>
  <c r="U124" i="80"/>
  <c r="T123" i="80"/>
  <c r="V118" i="80"/>
  <c r="U114" i="80"/>
  <c r="T113" i="80"/>
  <c r="V103" i="80"/>
  <c r="U102" i="80"/>
  <c r="T101" i="80"/>
  <c r="V95" i="80"/>
  <c r="U87" i="80"/>
  <c r="T86" i="80"/>
  <c r="V83" i="80"/>
  <c r="U82" i="80"/>
  <c r="T81" i="80"/>
  <c r="W79" i="80"/>
  <c r="W76" i="80"/>
  <c r="W75" i="80"/>
  <c r="W73" i="80"/>
  <c r="W72" i="80"/>
  <c r="W70" i="80"/>
  <c r="W69" i="80"/>
  <c r="W67" i="80"/>
  <c r="W66" i="80"/>
  <c r="W62" i="80"/>
  <c r="W59" i="80"/>
  <c r="W56" i="80"/>
  <c r="W52" i="80"/>
  <c r="W51" i="80"/>
  <c r="W50" i="80"/>
  <c r="W49" i="80"/>
  <c r="W48" i="80"/>
  <c r="W47" i="80"/>
  <c r="W45" i="80"/>
  <c r="W43" i="80"/>
  <c r="W42" i="80"/>
  <c r="W41" i="80"/>
  <c r="W40" i="80"/>
  <c r="W39" i="80"/>
  <c r="V169" i="80"/>
  <c r="U167" i="80"/>
  <c r="T164" i="80"/>
  <c r="V155" i="80"/>
  <c r="U149" i="80"/>
  <c r="T148" i="80"/>
  <c r="V143" i="80"/>
  <c r="U139" i="80"/>
  <c r="T138" i="80"/>
  <c r="V133" i="80"/>
  <c r="U129" i="80"/>
  <c r="T128" i="80"/>
  <c r="V123" i="80"/>
  <c r="U119" i="80"/>
  <c r="T118" i="80"/>
  <c r="V113" i="80"/>
  <c r="U104" i="80"/>
  <c r="T103" i="80"/>
  <c r="V101" i="80"/>
  <c r="U100" i="80"/>
  <c r="T95" i="80"/>
  <c r="V86" i="80"/>
  <c r="U84" i="80"/>
  <c r="T83" i="80"/>
  <c r="V81" i="80"/>
  <c r="U80" i="80"/>
  <c r="U79" i="80"/>
  <c r="U76" i="80"/>
  <c r="U75" i="80"/>
  <c r="U73" i="80"/>
  <c r="U72" i="80"/>
  <c r="U70" i="80"/>
  <c r="U69" i="80"/>
  <c r="U67" i="80"/>
  <c r="U66" i="80"/>
  <c r="U62" i="80"/>
  <c r="U59" i="80"/>
  <c r="U56" i="80"/>
  <c r="U52" i="80"/>
  <c r="U51" i="80"/>
  <c r="U50" i="80"/>
  <c r="U49" i="80"/>
  <c r="U48" i="80"/>
  <c r="U47" i="80"/>
  <c r="U45" i="80"/>
  <c r="U43" i="80"/>
  <c r="U42" i="80"/>
  <c r="U41" i="80"/>
  <c r="U40" i="80"/>
  <c r="U39" i="80"/>
  <c r="T167" i="80"/>
  <c r="U155" i="80"/>
  <c r="V144" i="80"/>
  <c r="T139" i="80"/>
  <c r="U133" i="80"/>
  <c r="V124" i="80"/>
  <c r="T119" i="80"/>
  <c r="U113" i="80"/>
  <c r="V102" i="80"/>
  <c r="T100" i="80"/>
  <c r="U86" i="80"/>
  <c r="V82" i="80"/>
  <c r="T80" i="80"/>
  <c r="T76" i="80"/>
  <c r="T73" i="80"/>
  <c r="T70" i="80"/>
  <c r="T67" i="80"/>
  <c r="T62" i="80"/>
  <c r="T56" i="80"/>
  <c r="T51" i="80"/>
  <c r="T49" i="80"/>
  <c r="T47" i="80"/>
  <c r="T43" i="80"/>
  <c r="T41" i="80"/>
  <c r="T39" i="80"/>
  <c r="V149" i="80"/>
  <c r="U138" i="80"/>
  <c r="T124" i="80"/>
  <c r="T102" i="80"/>
  <c r="V84" i="80"/>
  <c r="V79" i="80"/>
  <c r="V72" i="80"/>
  <c r="V66" i="80"/>
  <c r="V59" i="80"/>
  <c r="V50" i="80"/>
  <c r="V45" i="80"/>
  <c r="V40" i="80"/>
  <c r="U169" i="80"/>
  <c r="V156" i="80"/>
  <c r="T149" i="80"/>
  <c r="U143" i="80"/>
  <c r="V134" i="80"/>
  <c r="T129" i="80"/>
  <c r="U123" i="80"/>
  <c r="V114" i="80"/>
  <c r="T104" i="80"/>
  <c r="U101" i="80"/>
  <c r="V87" i="80"/>
  <c r="T84" i="80"/>
  <c r="U81" i="80"/>
  <c r="T79" i="80"/>
  <c r="T75" i="80"/>
  <c r="T72" i="80"/>
  <c r="T69" i="80"/>
  <c r="T66" i="80"/>
  <c r="T59" i="80"/>
  <c r="T52" i="80"/>
  <c r="T50" i="80"/>
  <c r="T48" i="80"/>
  <c r="T45" i="80"/>
  <c r="T42" i="80"/>
  <c r="T40" i="80"/>
  <c r="V167" i="80"/>
  <c r="T156" i="80"/>
  <c r="U148" i="80"/>
  <c r="V139" i="80"/>
  <c r="T134" i="80"/>
  <c r="U128" i="80"/>
  <c r="V119" i="80"/>
  <c r="T114" i="80"/>
  <c r="U103" i="80"/>
  <c r="V100" i="80"/>
  <c r="T87" i="80"/>
  <c r="U83" i="80"/>
  <c r="V80" i="80"/>
  <c r="V76" i="80"/>
  <c r="V73" i="80"/>
  <c r="V70" i="80"/>
  <c r="V67" i="80"/>
  <c r="V62" i="80"/>
  <c r="V56" i="80"/>
  <c r="V51" i="80"/>
  <c r="V49" i="80"/>
  <c r="V47" i="80"/>
  <c r="V43" i="80"/>
  <c r="V41" i="80"/>
  <c r="V39" i="80"/>
  <c r="U164" i="80"/>
  <c r="T144" i="80"/>
  <c r="V129" i="80"/>
  <c r="U118" i="80"/>
  <c r="V104" i="80"/>
  <c r="U95" i="80"/>
  <c r="T82" i="80"/>
  <c r="V75" i="80"/>
  <c r="V69" i="80"/>
  <c r="V52" i="80"/>
  <c r="V48" i="80"/>
  <c r="V42" i="80"/>
  <c r="AY169" i="80"/>
  <c r="AY167" i="80"/>
  <c r="AY164" i="80"/>
  <c r="AY156" i="80"/>
  <c r="AY155" i="80"/>
  <c r="AY149" i="80"/>
  <c r="AY148" i="80"/>
  <c r="AY144" i="80"/>
  <c r="AY143" i="80"/>
  <c r="AY139" i="80"/>
  <c r="AY138" i="80"/>
  <c r="AY134" i="80"/>
  <c r="AY133" i="80"/>
  <c r="AY129" i="80"/>
  <c r="AY128" i="80"/>
  <c r="AY124" i="80"/>
  <c r="AY123" i="80"/>
  <c r="AY119" i="80"/>
  <c r="AY118" i="80"/>
  <c r="AY114" i="80"/>
  <c r="AY113" i="80"/>
  <c r="AY104" i="80"/>
  <c r="AY103" i="80"/>
  <c r="AY102" i="80"/>
  <c r="AY101" i="80"/>
  <c r="AY100" i="80"/>
  <c r="AY95" i="80"/>
  <c r="AY87" i="80"/>
  <c r="AY86" i="80"/>
  <c r="AY84" i="80"/>
  <c r="AY83" i="80"/>
  <c r="AY82" i="80"/>
  <c r="AY81" i="80"/>
  <c r="AY80" i="80"/>
  <c r="AY79" i="80"/>
  <c r="AY76" i="80"/>
  <c r="AY75" i="80"/>
  <c r="AY73" i="80"/>
  <c r="AY72" i="80"/>
  <c r="AY70" i="80"/>
  <c r="AY69" i="80"/>
  <c r="AY67" i="80"/>
  <c r="AY66" i="80"/>
  <c r="AY62" i="80"/>
  <c r="AY59" i="80"/>
  <c r="AY56" i="80"/>
  <c r="AY52" i="80"/>
  <c r="AY51" i="80"/>
  <c r="AY50" i="80"/>
  <c r="AY49" i="80"/>
  <c r="AY48" i="80"/>
  <c r="AY47" i="80"/>
  <c r="AY45" i="80"/>
  <c r="AY43" i="80"/>
  <c r="AY42" i="80"/>
  <c r="AY41" i="80"/>
  <c r="AY40" i="80"/>
  <c r="AY39" i="80"/>
  <c r="AW169" i="80"/>
  <c r="AW167" i="80"/>
  <c r="AW164" i="80"/>
  <c r="AW156" i="80"/>
  <c r="AW155" i="80"/>
  <c r="AW149" i="80"/>
  <c r="AW148" i="80"/>
  <c r="AW144" i="80"/>
  <c r="AW143" i="80"/>
  <c r="AW139" i="80"/>
  <c r="AW138" i="80"/>
  <c r="AW134" i="80"/>
  <c r="AW133" i="80"/>
  <c r="AW129" i="80"/>
  <c r="AW128" i="80"/>
  <c r="AW124" i="80"/>
  <c r="AW123" i="80"/>
  <c r="AW119" i="80"/>
  <c r="AW118" i="80"/>
  <c r="AW114" i="80"/>
  <c r="AW113" i="80"/>
  <c r="AW104" i="80"/>
  <c r="AW103" i="80"/>
  <c r="AW102" i="80"/>
  <c r="AW101" i="80"/>
  <c r="AW100" i="80"/>
  <c r="AW95" i="80"/>
  <c r="AW87" i="80"/>
  <c r="AW86" i="80"/>
  <c r="AW84" i="80"/>
  <c r="AW83" i="80"/>
  <c r="AW82" i="80"/>
  <c r="AW81" i="80"/>
  <c r="AW80" i="80"/>
  <c r="AW79" i="80"/>
  <c r="AW76" i="80"/>
  <c r="AW75" i="80"/>
  <c r="AW73" i="80"/>
  <c r="AW72" i="80"/>
  <c r="AW70" i="80"/>
  <c r="AW69" i="80"/>
  <c r="AW67" i="80"/>
  <c r="AW66" i="80"/>
  <c r="AW62" i="80"/>
  <c r="AW59" i="80"/>
  <c r="AW56" i="80"/>
  <c r="AW52" i="80"/>
  <c r="AW51" i="80"/>
  <c r="AW50" i="80"/>
  <c r="AW49" i="80"/>
  <c r="AW48" i="80"/>
  <c r="AW47" i="80"/>
  <c r="AW45" i="80"/>
  <c r="AW43" i="80"/>
  <c r="AW42" i="80"/>
  <c r="AW41" i="80"/>
  <c r="AW40" i="80"/>
  <c r="AW39" i="80"/>
  <c r="AX169" i="80"/>
  <c r="AX164" i="80"/>
  <c r="AX155" i="80"/>
  <c r="AX148" i="80"/>
  <c r="AX143" i="80"/>
  <c r="AX138" i="80"/>
  <c r="AX133" i="80"/>
  <c r="AX128" i="80"/>
  <c r="AX123" i="80"/>
  <c r="AX118" i="80"/>
  <c r="AX113" i="80"/>
  <c r="AX103" i="80"/>
  <c r="AX101" i="80"/>
  <c r="AX95" i="80"/>
  <c r="AX86" i="80"/>
  <c r="AX83" i="80"/>
  <c r="AX81" i="80"/>
  <c r="AX79" i="80"/>
  <c r="AX75" i="80"/>
  <c r="AX72" i="80"/>
  <c r="AX69" i="80"/>
  <c r="AX66" i="80"/>
  <c r="AX59" i="80"/>
  <c r="AX52" i="80"/>
  <c r="AX50" i="80"/>
  <c r="AX48" i="80"/>
  <c r="AX45" i="80"/>
  <c r="AX42" i="80"/>
  <c r="AX40" i="80"/>
  <c r="AX167" i="80"/>
  <c r="AX156" i="80"/>
  <c r="AX149" i="80"/>
  <c r="AX144" i="80"/>
  <c r="AX139" i="80"/>
  <c r="AX134" i="80"/>
  <c r="AX129" i="80"/>
  <c r="AX124" i="80"/>
  <c r="AX119" i="80"/>
  <c r="AX114" i="80"/>
  <c r="AX104" i="80"/>
  <c r="AX102" i="80"/>
  <c r="AX100" i="80"/>
  <c r="AX87" i="80"/>
  <c r="AX84" i="80"/>
  <c r="AX82" i="80"/>
  <c r="AX80" i="80"/>
  <c r="AX76" i="80"/>
  <c r="AX73" i="80"/>
  <c r="AX70" i="80"/>
  <c r="AX67" i="80"/>
  <c r="AX62" i="80"/>
  <c r="AX56" i="80"/>
  <c r="AX51" i="80"/>
  <c r="AX49" i="80"/>
  <c r="AX47" i="80"/>
  <c r="AX43" i="80"/>
  <c r="AX41" i="80"/>
  <c r="AX39" i="80"/>
  <c r="AV167" i="80"/>
  <c r="AV156" i="80"/>
  <c r="AV149" i="80"/>
  <c r="AV144" i="80"/>
  <c r="AV139" i="80"/>
  <c r="AV134" i="80"/>
  <c r="AV129" i="80"/>
  <c r="AV124" i="80"/>
  <c r="AV119" i="80"/>
  <c r="AV114" i="80"/>
  <c r="AV104" i="80"/>
  <c r="AV102" i="80"/>
  <c r="AV100" i="80"/>
  <c r="AV87" i="80"/>
  <c r="AV84" i="80"/>
  <c r="AV82" i="80"/>
  <c r="AV80" i="80"/>
  <c r="AV76" i="80"/>
  <c r="AV73" i="80"/>
  <c r="AV70" i="80"/>
  <c r="AV67" i="80"/>
  <c r="AV62" i="80"/>
  <c r="AV56" i="80"/>
  <c r="AV51" i="80"/>
  <c r="AV49" i="80"/>
  <c r="AV47" i="80"/>
  <c r="AV43" i="80"/>
  <c r="AV41" i="80"/>
  <c r="AV39" i="80"/>
  <c r="AV169" i="80"/>
  <c r="AV143" i="80"/>
  <c r="AV123" i="80"/>
  <c r="AV101" i="80"/>
  <c r="AV81" i="80"/>
  <c r="AV69" i="80"/>
  <c r="AV50" i="80"/>
  <c r="AV40" i="80"/>
  <c r="AV164" i="80"/>
  <c r="AV118" i="80"/>
  <c r="AV95" i="80"/>
  <c r="AV79" i="80"/>
  <c r="AV66" i="80"/>
  <c r="AV48" i="80"/>
  <c r="AV155" i="80"/>
  <c r="AV133" i="80"/>
  <c r="AV113" i="80"/>
  <c r="AV86" i="80"/>
  <c r="AV75" i="80"/>
  <c r="AV59" i="80"/>
  <c r="AV45" i="80"/>
  <c r="AV148" i="80"/>
  <c r="AV128" i="80"/>
  <c r="AV103" i="80"/>
  <c r="AV83" i="80"/>
  <c r="AV72" i="80"/>
  <c r="AV52" i="80"/>
  <c r="AV42" i="80"/>
  <c r="AV138" i="80"/>
  <c r="AD169" i="80"/>
  <c r="AD167" i="80"/>
  <c r="AD164" i="80"/>
  <c r="AD156" i="80"/>
  <c r="AD155" i="80"/>
  <c r="AD149" i="80"/>
  <c r="AD148" i="80"/>
  <c r="AD144" i="80"/>
  <c r="AD143" i="80"/>
  <c r="AD139" i="80"/>
  <c r="AD138" i="80"/>
  <c r="AD134" i="80"/>
  <c r="AD133" i="80"/>
  <c r="AD129" i="80"/>
  <c r="AD128" i="80"/>
  <c r="AD124" i="80"/>
  <c r="AD123" i="80"/>
  <c r="AD119" i="80"/>
  <c r="AD118" i="80"/>
  <c r="AD114" i="80"/>
  <c r="AD113" i="80"/>
  <c r="AD104" i="80"/>
  <c r="AD103" i="80"/>
  <c r="AD102" i="80"/>
  <c r="AD101" i="80"/>
  <c r="AD100" i="80"/>
  <c r="AD95" i="80"/>
  <c r="AD87" i="80"/>
  <c r="AD86" i="80"/>
  <c r="AD84" i="80"/>
  <c r="AD83" i="80"/>
  <c r="AD82" i="80"/>
  <c r="AD81" i="80"/>
  <c r="AD80" i="80"/>
  <c r="AD79" i="80"/>
  <c r="AD76" i="80"/>
  <c r="AD75" i="80"/>
  <c r="AD73" i="80"/>
  <c r="AD72" i="80"/>
  <c r="AD70" i="80"/>
  <c r="AD69" i="80"/>
  <c r="AD67" i="80"/>
  <c r="AD66" i="80"/>
  <c r="AD62" i="80"/>
  <c r="AD59" i="80"/>
  <c r="AD56" i="80"/>
  <c r="AD52" i="80"/>
  <c r="AD51" i="80"/>
  <c r="AD50" i="80"/>
  <c r="AD49" i="80"/>
  <c r="AD48" i="80"/>
  <c r="AD47" i="80"/>
  <c r="AD45" i="80"/>
  <c r="AD43" i="80"/>
  <c r="AD42" i="80"/>
  <c r="AD41" i="80"/>
  <c r="AD40" i="80"/>
  <c r="AD39" i="80"/>
  <c r="AC167" i="80"/>
  <c r="AB164" i="80"/>
  <c r="AA156" i="80"/>
  <c r="AC149" i="80"/>
  <c r="AB148" i="80"/>
  <c r="AA144" i="80"/>
  <c r="AC139" i="80"/>
  <c r="AB138" i="80"/>
  <c r="AA134" i="80"/>
  <c r="AC129" i="80"/>
  <c r="AB128" i="80"/>
  <c r="AA124" i="80"/>
  <c r="AC119" i="80"/>
  <c r="AB118" i="80"/>
  <c r="AA114" i="80"/>
  <c r="AC104" i="80"/>
  <c r="AB103" i="80"/>
  <c r="AA102" i="80"/>
  <c r="AC100" i="80"/>
  <c r="AB95" i="80"/>
  <c r="AA87" i="80"/>
  <c r="AC84" i="80"/>
  <c r="AB83" i="80"/>
  <c r="AA82" i="80"/>
  <c r="AC80" i="80"/>
  <c r="AB79" i="80"/>
  <c r="AA76" i="80"/>
  <c r="AC73" i="80"/>
  <c r="AB72" i="80"/>
  <c r="AA70" i="80"/>
  <c r="AC67" i="80"/>
  <c r="AB66" i="80"/>
  <c r="AA62" i="80"/>
  <c r="AC56" i="80"/>
  <c r="AB52" i="80"/>
  <c r="AA51" i="80"/>
  <c r="AC49" i="80"/>
  <c r="AB48" i="80"/>
  <c r="AA47" i="80"/>
  <c r="AC43" i="80"/>
  <c r="AB42" i="80"/>
  <c r="AA41" i="80"/>
  <c r="AC39" i="80"/>
  <c r="AB169" i="80"/>
  <c r="AA167" i="80"/>
  <c r="AC156" i="80"/>
  <c r="AB155" i="80"/>
  <c r="AA149" i="80"/>
  <c r="AC144" i="80"/>
  <c r="AB143" i="80"/>
  <c r="AA139" i="80"/>
  <c r="AC134" i="80"/>
  <c r="AB133" i="80"/>
  <c r="AA129" i="80"/>
  <c r="AC124" i="80"/>
  <c r="AB123" i="80"/>
  <c r="AA119" i="80"/>
  <c r="AC114" i="80"/>
  <c r="AB113" i="80"/>
  <c r="AA104" i="80"/>
  <c r="AC102" i="80"/>
  <c r="AB101" i="80"/>
  <c r="AA100" i="80"/>
  <c r="AC87" i="80"/>
  <c r="AB86" i="80"/>
  <c r="AA84" i="80"/>
  <c r="AC82" i="80"/>
  <c r="AB81" i="80"/>
  <c r="AA80" i="80"/>
  <c r="AC76" i="80"/>
  <c r="AB75" i="80"/>
  <c r="AA73" i="80"/>
  <c r="AC70" i="80"/>
  <c r="AB69" i="80"/>
  <c r="AA67" i="80"/>
  <c r="AC62" i="80"/>
  <c r="AB59" i="80"/>
  <c r="AA56" i="80"/>
  <c r="AC51" i="80"/>
  <c r="AB50" i="80"/>
  <c r="AA49" i="80"/>
  <c r="AC47" i="80"/>
  <c r="AB45" i="80"/>
  <c r="AA43" i="80"/>
  <c r="AC41" i="80"/>
  <c r="AB40" i="80"/>
  <c r="AA39" i="80"/>
  <c r="AC164" i="80"/>
  <c r="AA155" i="80"/>
  <c r="AB144" i="80"/>
  <c r="AC138" i="80"/>
  <c r="AA133" i="80"/>
  <c r="AB124" i="80"/>
  <c r="AC118" i="80"/>
  <c r="AA113" i="80"/>
  <c r="AB102" i="80"/>
  <c r="AC95" i="80"/>
  <c r="AA86" i="80"/>
  <c r="AB82" i="80"/>
  <c r="AC79" i="80"/>
  <c r="AA75" i="80"/>
  <c r="AB70" i="80"/>
  <c r="AC66" i="80"/>
  <c r="AA59" i="80"/>
  <c r="AB51" i="80"/>
  <c r="AC48" i="80"/>
  <c r="AA45" i="80"/>
  <c r="AB41" i="80"/>
  <c r="AA164" i="80"/>
  <c r="AC143" i="80"/>
  <c r="AB129" i="80"/>
  <c r="AA118" i="80"/>
  <c r="AA95" i="80"/>
  <c r="AC81" i="80"/>
  <c r="AB73" i="80"/>
  <c r="AA66" i="80"/>
  <c r="AC50" i="80"/>
  <c r="AB43" i="80"/>
  <c r="AA169" i="80"/>
  <c r="AB156" i="80"/>
  <c r="AC148" i="80"/>
  <c r="AA143" i="80"/>
  <c r="AB134" i="80"/>
  <c r="AC128" i="80"/>
  <c r="AA123" i="80"/>
  <c r="AB114" i="80"/>
  <c r="AC103" i="80"/>
  <c r="AA101" i="80"/>
  <c r="AB87" i="80"/>
  <c r="AC83" i="80"/>
  <c r="AA81" i="80"/>
  <c r="AB76" i="80"/>
  <c r="AC72" i="80"/>
  <c r="AA69" i="80"/>
  <c r="AB62" i="80"/>
  <c r="AC52" i="80"/>
  <c r="AA50" i="80"/>
  <c r="AB47" i="80"/>
  <c r="AC42" i="80"/>
  <c r="AA40" i="80"/>
  <c r="AB167" i="80"/>
  <c r="AC155" i="80"/>
  <c r="AA148" i="80"/>
  <c r="AB139" i="80"/>
  <c r="AC133" i="80"/>
  <c r="AA128" i="80"/>
  <c r="AB119" i="80"/>
  <c r="AC113" i="80"/>
  <c r="AA103" i="80"/>
  <c r="AB100" i="80"/>
  <c r="AC86" i="80"/>
  <c r="AA83" i="80"/>
  <c r="AB80" i="80"/>
  <c r="AC75" i="80"/>
  <c r="AA72" i="80"/>
  <c r="AB67" i="80"/>
  <c r="AC59" i="80"/>
  <c r="AA52" i="80"/>
  <c r="AB49" i="80"/>
  <c r="AC45" i="80"/>
  <c r="AA42" i="80"/>
  <c r="AB39" i="80"/>
  <c r="AC169" i="80"/>
  <c r="AB149" i="80"/>
  <c r="AA138" i="80"/>
  <c r="AC123" i="80"/>
  <c r="AB104" i="80"/>
  <c r="AC101" i="80"/>
  <c r="AB84" i="80"/>
  <c r="AA79" i="80"/>
  <c r="AC69" i="80"/>
  <c r="AB56" i="80"/>
  <c r="AA48" i="80"/>
  <c r="AC40" i="80"/>
  <c r="P169" i="80"/>
  <c r="P167" i="80"/>
  <c r="P164" i="80"/>
  <c r="P156" i="80"/>
  <c r="P155" i="80"/>
  <c r="P149" i="80"/>
  <c r="P148" i="80"/>
  <c r="P144" i="80"/>
  <c r="P143" i="80"/>
  <c r="P139" i="80"/>
  <c r="P138" i="80"/>
  <c r="P134" i="80"/>
  <c r="P133" i="80"/>
  <c r="P129" i="80"/>
  <c r="P128" i="80"/>
  <c r="P124" i="80"/>
  <c r="P123" i="80"/>
  <c r="P119" i="80"/>
  <c r="P118" i="80"/>
  <c r="P114" i="80"/>
  <c r="P113" i="80"/>
  <c r="P104" i="80"/>
  <c r="P103" i="80"/>
  <c r="P102" i="80"/>
  <c r="P101" i="80"/>
  <c r="P100" i="80"/>
  <c r="P95" i="80"/>
  <c r="P87" i="80"/>
  <c r="P86" i="80"/>
  <c r="P84" i="80"/>
  <c r="P83" i="80"/>
  <c r="P82" i="80"/>
  <c r="P81" i="80"/>
  <c r="P80" i="80"/>
  <c r="P79" i="80"/>
  <c r="P76" i="80"/>
  <c r="P75" i="80"/>
  <c r="P73" i="80"/>
  <c r="P72" i="80"/>
  <c r="P70" i="80"/>
  <c r="P69" i="80"/>
  <c r="P67" i="80"/>
  <c r="P66" i="80"/>
  <c r="P62" i="80"/>
  <c r="P59" i="80"/>
  <c r="P56" i="80"/>
  <c r="P52" i="80"/>
  <c r="P51" i="80"/>
  <c r="P50" i="80"/>
  <c r="N169" i="80"/>
  <c r="N167" i="80"/>
  <c r="N164" i="80"/>
  <c r="N156" i="80"/>
  <c r="N155" i="80"/>
  <c r="N149" i="80"/>
  <c r="N148" i="80"/>
  <c r="N144" i="80"/>
  <c r="N143" i="80"/>
  <c r="N139" i="80"/>
  <c r="N138" i="80"/>
  <c r="N134" i="80"/>
  <c r="N133" i="80"/>
  <c r="N129" i="80"/>
  <c r="N128" i="80"/>
  <c r="N124" i="80"/>
  <c r="N123" i="80"/>
  <c r="N119" i="80"/>
  <c r="N118" i="80"/>
  <c r="N114" i="80"/>
  <c r="N113" i="80"/>
  <c r="N104" i="80"/>
  <c r="N103" i="80"/>
  <c r="N102" i="80"/>
  <c r="N101" i="80"/>
  <c r="N100" i="80"/>
  <c r="N95" i="80"/>
  <c r="N87" i="80"/>
  <c r="N86" i="80"/>
  <c r="N84" i="80"/>
  <c r="N83" i="80"/>
  <c r="N82" i="80"/>
  <c r="N81" i="80"/>
  <c r="N80" i="80"/>
  <c r="N79" i="80"/>
  <c r="N76" i="80"/>
  <c r="N75" i="80"/>
  <c r="N73" i="80"/>
  <c r="N72" i="80"/>
  <c r="N70" i="80"/>
  <c r="N69" i="80"/>
  <c r="N67" i="80"/>
  <c r="N66" i="80"/>
  <c r="N62" i="80"/>
  <c r="N59" i="80"/>
  <c r="N56" i="80"/>
  <c r="N52" i="80"/>
  <c r="N51" i="80"/>
  <c r="N50" i="80"/>
  <c r="N49" i="80"/>
  <c r="N48" i="80"/>
  <c r="N47" i="80"/>
  <c r="N45" i="80"/>
  <c r="N43" i="80"/>
  <c r="N42" i="80"/>
  <c r="N41" i="80"/>
  <c r="N40" i="80"/>
  <c r="N39" i="80"/>
  <c r="M169" i="80"/>
  <c r="M164" i="80"/>
  <c r="M155" i="80"/>
  <c r="M148" i="80"/>
  <c r="M143" i="80"/>
  <c r="M138" i="80"/>
  <c r="M133" i="80"/>
  <c r="M128" i="80"/>
  <c r="M123" i="80"/>
  <c r="M118" i="80"/>
  <c r="M113" i="80"/>
  <c r="M103" i="80"/>
  <c r="M101" i="80"/>
  <c r="M95" i="80"/>
  <c r="M86" i="80"/>
  <c r="M83" i="80"/>
  <c r="M81" i="80"/>
  <c r="M79" i="80"/>
  <c r="M75" i="80"/>
  <c r="M72" i="80"/>
  <c r="M69" i="80"/>
  <c r="M66" i="80"/>
  <c r="M59" i="80"/>
  <c r="M52" i="80"/>
  <c r="M50" i="80"/>
  <c r="P48" i="80"/>
  <c r="O47" i="80"/>
  <c r="M45" i="80"/>
  <c r="P42" i="80"/>
  <c r="O41" i="80"/>
  <c r="M40" i="80"/>
  <c r="O167" i="80"/>
  <c r="O144" i="80"/>
  <c r="O134" i="80"/>
  <c r="O124" i="80"/>
  <c r="O104" i="80"/>
  <c r="O100" i="80"/>
  <c r="O84" i="80"/>
  <c r="O76" i="80"/>
  <c r="O70" i="80"/>
  <c r="O56" i="80"/>
  <c r="P49" i="80"/>
  <c r="M47" i="80"/>
  <c r="O42" i="80"/>
  <c r="P39" i="80"/>
  <c r="M167" i="80"/>
  <c r="M156" i="80"/>
  <c r="M149" i="80"/>
  <c r="M144" i="80"/>
  <c r="M139" i="80"/>
  <c r="M134" i="80"/>
  <c r="M129" i="80"/>
  <c r="M124" i="80"/>
  <c r="M119" i="80"/>
  <c r="M114" i="80"/>
  <c r="M104" i="80"/>
  <c r="M102" i="80"/>
  <c r="M100" i="80"/>
  <c r="M87" i="80"/>
  <c r="M84" i="80"/>
  <c r="M82" i="80"/>
  <c r="M80" i="80"/>
  <c r="M76" i="80"/>
  <c r="M73" i="80"/>
  <c r="M70" i="80"/>
  <c r="M67" i="80"/>
  <c r="M62" i="80"/>
  <c r="M56" i="80"/>
  <c r="M51" i="80"/>
  <c r="O49" i="80"/>
  <c r="M48" i="80"/>
  <c r="P45" i="80"/>
  <c r="O43" i="80"/>
  <c r="M42" i="80"/>
  <c r="P40" i="80"/>
  <c r="O39" i="80"/>
  <c r="O169" i="80"/>
  <c r="O164" i="80"/>
  <c r="O155" i="80"/>
  <c r="O148" i="80"/>
  <c r="O143" i="80"/>
  <c r="O138" i="80"/>
  <c r="O133" i="80"/>
  <c r="O128" i="80"/>
  <c r="O123" i="80"/>
  <c r="O118" i="80"/>
  <c r="O113" i="80"/>
  <c r="O103" i="80"/>
  <c r="O101" i="80"/>
  <c r="O95" i="80"/>
  <c r="O86" i="80"/>
  <c r="O83" i="80"/>
  <c r="O81" i="80"/>
  <c r="O79" i="80"/>
  <c r="O75" i="80"/>
  <c r="O72" i="80"/>
  <c r="O69" i="80"/>
  <c r="O66" i="80"/>
  <c r="O59" i="80"/>
  <c r="O52" i="80"/>
  <c r="O50" i="80"/>
  <c r="M49" i="80"/>
  <c r="P47" i="80"/>
  <c r="O45" i="80"/>
  <c r="M43" i="80"/>
  <c r="P41" i="80"/>
  <c r="O40" i="80"/>
  <c r="M39" i="80"/>
  <c r="O156" i="80"/>
  <c r="O149" i="80"/>
  <c r="O139" i="80"/>
  <c r="O129" i="80"/>
  <c r="O119" i="80"/>
  <c r="O114" i="80"/>
  <c r="O102" i="80"/>
  <c r="O87" i="80"/>
  <c r="O82" i="80"/>
  <c r="O80" i="80"/>
  <c r="O73" i="80"/>
  <c r="O67" i="80"/>
  <c r="O62" i="80"/>
  <c r="O51" i="80"/>
  <c r="O48" i="80"/>
  <c r="P43" i="80"/>
  <c r="M41" i="80"/>
  <c r="AK169" i="80"/>
  <c r="AK167" i="80"/>
  <c r="AK164" i="80"/>
  <c r="AK156" i="80"/>
  <c r="AK155" i="80"/>
  <c r="AK149" i="80"/>
  <c r="AK148" i="80"/>
  <c r="AK144" i="80"/>
  <c r="AK143" i="80"/>
  <c r="AK139" i="80"/>
  <c r="AK138" i="80"/>
  <c r="AK134" i="80"/>
  <c r="AK133" i="80"/>
  <c r="AK129" i="80"/>
  <c r="AK128" i="80"/>
  <c r="AK124" i="80"/>
  <c r="AK123" i="80"/>
  <c r="AK119" i="80"/>
  <c r="AK118" i="80"/>
  <c r="AK114" i="80"/>
  <c r="AK113" i="80"/>
  <c r="AK104" i="80"/>
  <c r="AK103" i="80"/>
  <c r="AK102" i="80"/>
  <c r="AK101" i="80"/>
  <c r="AK100" i="80"/>
  <c r="AK95" i="80"/>
  <c r="AK87" i="80"/>
  <c r="AK86" i="80"/>
  <c r="AK84" i="80"/>
  <c r="AK83" i="80"/>
  <c r="AK82" i="80"/>
  <c r="AK81" i="80"/>
  <c r="AK80" i="80"/>
  <c r="AK79" i="80"/>
  <c r="AK76" i="80"/>
  <c r="AK75" i="80"/>
  <c r="AK73" i="80"/>
  <c r="AK72" i="80"/>
  <c r="AK70" i="80"/>
  <c r="AK69" i="80"/>
  <c r="AK67" i="80"/>
  <c r="AK66" i="80"/>
  <c r="AK62" i="80"/>
  <c r="AK59" i="80"/>
  <c r="AK56" i="80"/>
  <c r="AK52" i="80"/>
  <c r="AK51" i="80"/>
  <c r="AK50" i="80"/>
  <c r="AK49" i="80"/>
  <c r="AK48" i="80"/>
  <c r="AK47" i="80"/>
  <c r="AK45" i="80"/>
  <c r="AK43" i="80"/>
  <c r="AK42" i="80"/>
  <c r="AK41" i="80"/>
  <c r="AK40" i="80"/>
  <c r="AK39" i="80"/>
  <c r="AI169" i="80"/>
  <c r="AI167" i="80"/>
  <c r="AI164" i="80"/>
  <c r="AI156" i="80"/>
  <c r="AI155" i="80"/>
  <c r="AI149" i="80"/>
  <c r="AI148" i="80"/>
  <c r="AI144" i="80"/>
  <c r="AI143" i="80"/>
  <c r="AI139" i="80"/>
  <c r="AI138" i="80"/>
  <c r="AI134" i="80"/>
  <c r="AI133" i="80"/>
  <c r="AI129" i="80"/>
  <c r="AI128" i="80"/>
  <c r="AI124" i="80"/>
  <c r="AI123" i="80"/>
  <c r="AI119" i="80"/>
  <c r="AI118" i="80"/>
  <c r="AI114" i="80"/>
  <c r="AI113" i="80"/>
  <c r="AI104" i="80"/>
  <c r="AI103" i="80"/>
  <c r="AI102" i="80"/>
  <c r="AI101" i="80"/>
  <c r="AI100" i="80"/>
  <c r="AI95" i="80"/>
  <c r="AI87" i="80"/>
  <c r="AI86" i="80"/>
  <c r="AI84" i="80"/>
  <c r="AI83" i="80"/>
  <c r="AI82" i="80"/>
  <c r="AI81" i="80"/>
  <c r="AI80" i="80"/>
  <c r="AI79" i="80"/>
  <c r="AI76" i="80"/>
  <c r="AI75" i="80"/>
  <c r="AI73" i="80"/>
  <c r="AI72" i="80"/>
  <c r="AI70" i="80"/>
  <c r="AI69" i="80"/>
  <c r="AI67" i="80"/>
  <c r="AI66" i="80"/>
  <c r="AI62" i="80"/>
  <c r="AI59" i="80"/>
  <c r="AI56" i="80"/>
  <c r="AI52" i="80"/>
  <c r="AI51" i="80"/>
  <c r="AI50" i="80"/>
  <c r="AI49" i="80"/>
  <c r="AI48" i="80"/>
  <c r="AI47" i="80"/>
  <c r="AJ169" i="80"/>
  <c r="AJ164" i="80"/>
  <c r="AJ155" i="80"/>
  <c r="AJ148" i="80"/>
  <c r="AJ143" i="80"/>
  <c r="AJ138" i="80"/>
  <c r="AJ133" i="80"/>
  <c r="AJ128" i="80"/>
  <c r="AJ123" i="80"/>
  <c r="AJ118" i="80"/>
  <c r="AJ113" i="80"/>
  <c r="AJ103" i="80"/>
  <c r="AJ101" i="80"/>
  <c r="AJ95" i="80"/>
  <c r="AJ86" i="80"/>
  <c r="AJ83" i="80"/>
  <c r="AJ81" i="80"/>
  <c r="AJ79" i="80"/>
  <c r="AJ75" i="80"/>
  <c r="AJ72" i="80"/>
  <c r="AJ69" i="80"/>
  <c r="AJ66" i="80"/>
  <c r="AJ59" i="80"/>
  <c r="AJ52" i="80"/>
  <c r="AJ50" i="80"/>
  <c r="AJ48" i="80"/>
  <c r="AJ45" i="80"/>
  <c r="AI43" i="80"/>
  <c r="AH42" i="80"/>
  <c r="AJ40" i="80"/>
  <c r="AI39" i="80"/>
  <c r="AJ167" i="80"/>
  <c r="AJ156" i="80"/>
  <c r="AJ149" i="80"/>
  <c r="AJ144" i="80"/>
  <c r="AJ139" i="80"/>
  <c r="AJ134" i="80"/>
  <c r="AJ129" i="80"/>
  <c r="AJ124" i="80"/>
  <c r="AJ119" i="80"/>
  <c r="AJ114" i="80"/>
  <c r="AJ104" i="80"/>
  <c r="AJ102" i="80"/>
  <c r="AJ100" i="80"/>
  <c r="AJ87" i="80"/>
  <c r="AJ84" i="80"/>
  <c r="AJ82" i="80"/>
  <c r="AJ80" i="80"/>
  <c r="AJ76" i="80"/>
  <c r="AJ73" i="80"/>
  <c r="AJ70" i="80"/>
  <c r="AJ67" i="80"/>
  <c r="AJ62" i="80"/>
  <c r="AJ56" i="80"/>
  <c r="AJ51" i="80"/>
  <c r="AJ49" i="80"/>
  <c r="AJ47" i="80"/>
  <c r="AH45" i="80"/>
  <c r="AJ42" i="80"/>
  <c r="AI41" i="80"/>
  <c r="AH40" i="80"/>
  <c r="AH167" i="80"/>
  <c r="AH149" i="80"/>
  <c r="AH139" i="80"/>
  <c r="AH129" i="80"/>
  <c r="AH119" i="80"/>
  <c r="AH104" i="80"/>
  <c r="AH100" i="80"/>
  <c r="AH84" i="80"/>
  <c r="AH80" i="80"/>
  <c r="AH73" i="80"/>
  <c r="AH67" i="80"/>
  <c r="AH56" i="80"/>
  <c r="AH49" i="80"/>
  <c r="AJ43" i="80"/>
  <c r="AH41" i="80"/>
  <c r="AH164" i="80"/>
  <c r="AH138" i="80"/>
  <c r="AH118" i="80"/>
  <c r="AH95" i="80"/>
  <c r="AH79" i="80"/>
  <c r="AH66" i="80"/>
  <c r="AH48" i="80"/>
  <c r="AI40" i="80"/>
  <c r="AH156" i="80"/>
  <c r="AH144" i="80"/>
  <c r="AH134" i="80"/>
  <c r="AH124" i="80"/>
  <c r="AH114" i="80"/>
  <c r="AH102" i="80"/>
  <c r="AH87" i="80"/>
  <c r="AH82" i="80"/>
  <c r="AH76" i="80"/>
  <c r="AH70" i="80"/>
  <c r="AH62" i="80"/>
  <c r="AH51" i="80"/>
  <c r="AH47" i="80"/>
  <c r="AI42" i="80"/>
  <c r="AJ39" i="80"/>
  <c r="AH169" i="80"/>
  <c r="AH155" i="80"/>
  <c r="AH143" i="80"/>
  <c r="AH133" i="80"/>
  <c r="AH123" i="80"/>
  <c r="AH113" i="80"/>
  <c r="AH101" i="80"/>
  <c r="AH86" i="80"/>
  <c r="AH81" i="80"/>
  <c r="AH75" i="80"/>
  <c r="AH69" i="80"/>
  <c r="AH59" i="80"/>
  <c r="AH50" i="80"/>
  <c r="AI45" i="80"/>
  <c r="AJ41" i="80"/>
  <c r="AH39" i="80"/>
  <c r="AH148" i="80"/>
  <c r="AH128" i="80"/>
  <c r="AH103" i="80"/>
  <c r="AH83" i="80"/>
  <c r="AH72" i="80"/>
  <c r="AH52" i="80"/>
  <c r="AH43" i="80"/>
  <c r="H56" i="80"/>
  <c r="G169" i="80"/>
  <c r="G167" i="80"/>
  <c r="G164" i="80"/>
  <c r="G156" i="80"/>
  <c r="G155" i="80"/>
  <c r="G149" i="80"/>
  <c r="G148" i="80"/>
  <c r="G144" i="80"/>
  <c r="G143" i="80"/>
  <c r="G139" i="80"/>
  <c r="G138" i="80"/>
  <c r="G134" i="80"/>
  <c r="G133" i="80"/>
  <c r="G129" i="80"/>
  <c r="G128" i="80"/>
  <c r="G124" i="80"/>
  <c r="G123" i="80"/>
  <c r="G119" i="80"/>
  <c r="G118" i="80"/>
  <c r="G114" i="80"/>
  <c r="G113" i="80"/>
  <c r="G104" i="80"/>
  <c r="G103" i="80"/>
  <c r="G102" i="80"/>
  <c r="G101" i="80"/>
  <c r="G100" i="80"/>
  <c r="G95" i="80"/>
  <c r="G87" i="80"/>
  <c r="G86" i="80"/>
  <c r="G84" i="80"/>
  <c r="G83" i="80"/>
  <c r="G82" i="80"/>
  <c r="G81" i="80"/>
  <c r="G80" i="80"/>
  <c r="G79" i="80"/>
  <c r="G76" i="80"/>
  <c r="G75" i="80"/>
  <c r="G73" i="80"/>
  <c r="G72" i="80"/>
  <c r="G70" i="80"/>
  <c r="G69" i="80"/>
  <c r="G67" i="80"/>
  <c r="G66" i="80"/>
  <c r="G62" i="80"/>
  <c r="H59" i="80"/>
  <c r="G48" i="80"/>
  <c r="H169" i="80"/>
  <c r="F167" i="80"/>
  <c r="I156" i="80"/>
  <c r="H155" i="80"/>
  <c r="F149" i="80"/>
  <c r="I144" i="80"/>
  <c r="H143" i="80"/>
  <c r="F139" i="80"/>
  <c r="I134" i="80"/>
  <c r="H133" i="80"/>
  <c r="F129" i="80"/>
  <c r="I124" i="80"/>
  <c r="H123" i="80"/>
  <c r="F119" i="80"/>
  <c r="I114" i="80"/>
  <c r="H113" i="80"/>
  <c r="F104" i="80"/>
  <c r="I102" i="80"/>
  <c r="H101" i="80"/>
  <c r="F100" i="80"/>
  <c r="I87" i="80"/>
  <c r="H86" i="80"/>
  <c r="F84" i="80"/>
  <c r="I82" i="80"/>
  <c r="H81" i="80"/>
  <c r="F80" i="80"/>
  <c r="I76" i="80"/>
  <c r="H75" i="80"/>
  <c r="F73" i="80"/>
  <c r="I70" i="80"/>
  <c r="H69" i="80"/>
  <c r="F67" i="80"/>
  <c r="I62" i="80"/>
  <c r="G59" i="80"/>
  <c r="F169" i="80"/>
  <c r="H156" i="80"/>
  <c r="I148" i="80"/>
  <c r="I138" i="80"/>
  <c r="F133" i="80"/>
  <c r="H124" i="80"/>
  <c r="I118" i="80"/>
  <c r="F113" i="80"/>
  <c r="H102" i="80"/>
  <c r="I95" i="80"/>
  <c r="F86" i="80"/>
  <c r="H82" i="80"/>
  <c r="I79" i="80"/>
  <c r="F75" i="80"/>
  <c r="H70" i="80"/>
  <c r="I66" i="80"/>
  <c r="I167" i="80"/>
  <c r="H164" i="80"/>
  <c r="F156" i="80"/>
  <c r="I149" i="80"/>
  <c r="H148" i="80"/>
  <c r="F144" i="80"/>
  <c r="I139" i="80"/>
  <c r="H138" i="80"/>
  <c r="F134" i="80"/>
  <c r="I129" i="80"/>
  <c r="H128" i="80"/>
  <c r="F124" i="80"/>
  <c r="I119" i="80"/>
  <c r="H118" i="80"/>
  <c r="F114" i="80"/>
  <c r="I104" i="80"/>
  <c r="H103" i="80"/>
  <c r="F102" i="80"/>
  <c r="I100" i="80"/>
  <c r="H95" i="80"/>
  <c r="F87" i="80"/>
  <c r="I84" i="80"/>
  <c r="H83" i="80"/>
  <c r="F82" i="80"/>
  <c r="I80" i="80"/>
  <c r="H79" i="80"/>
  <c r="F76" i="80"/>
  <c r="I73" i="80"/>
  <c r="H72" i="80"/>
  <c r="F70" i="80"/>
  <c r="I67" i="80"/>
  <c r="H66" i="80"/>
  <c r="F62" i="80"/>
  <c r="I48" i="80"/>
  <c r="I169" i="80"/>
  <c r="H167" i="80"/>
  <c r="F164" i="80"/>
  <c r="I155" i="80"/>
  <c r="H149" i="80"/>
  <c r="F148" i="80"/>
  <c r="I143" i="80"/>
  <c r="H139" i="80"/>
  <c r="F138" i="80"/>
  <c r="I133" i="80"/>
  <c r="H129" i="80"/>
  <c r="F128" i="80"/>
  <c r="I123" i="80"/>
  <c r="H119" i="80"/>
  <c r="F118" i="80"/>
  <c r="I113" i="80"/>
  <c r="H104" i="80"/>
  <c r="F103" i="80"/>
  <c r="I101" i="80"/>
  <c r="H100" i="80"/>
  <c r="F95" i="80"/>
  <c r="I86" i="80"/>
  <c r="H84" i="80"/>
  <c r="F83" i="80"/>
  <c r="I81" i="80"/>
  <c r="H80" i="80"/>
  <c r="F79" i="80"/>
  <c r="I75" i="80"/>
  <c r="H73" i="80"/>
  <c r="F72" i="80"/>
  <c r="I69" i="80"/>
  <c r="H67" i="80"/>
  <c r="F66" i="80"/>
  <c r="I59" i="80"/>
  <c r="H48" i="80"/>
  <c r="I164" i="80"/>
  <c r="F155" i="80"/>
  <c r="H144" i="80"/>
  <c r="F143" i="80"/>
  <c r="H134" i="80"/>
  <c r="I128" i="80"/>
  <c r="F123" i="80"/>
  <c r="H114" i="80"/>
  <c r="I103" i="80"/>
  <c r="F101" i="80"/>
  <c r="H87" i="80"/>
  <c r="I83" i="80"/>
  <c r="F81" i="80"/>
  <c r="H76" i="80"/>
  <c r="I72" i="80"/>
  <c r="F69" i="80"/>
  <c r="H62" i="80"/>
  <c r="F59" i="80"/>
  <c r="AR169" i="80"/>
  <c r="AR167" i="80"/>
  <c r="AR164" i="80"/>
  <c r="AR156" i="80"/>
  <c r="AR155" i="80"/>
  <c r="AR149" i="80"/>
  <c r="AR148" i="80"/>
  <c r="AR144" i="80"/>
  <c r="AR143" i="80"/>
  <c r="AR139" i="80"/>
  <c r="AR138" i="80"/>
  <c r="AR134" i="80"/>
  <c r="AR133" i="80"/>
  <c r="AR129" i="80"/>
  <c r="AR128" i="80"/>
  <c r="AR124" i="80"/>
  <c r="AR123" i="80"/>
  <c r="AR119" i="80"/>
  <c r="AR118" i="80"/>
  <c r="AR114" i="80"/>
  <c r="AR113" i="80"/>
  <c r="AR104" i="80"/>
  <c r="AR103" i="80"/>
  <c r="AR102" i="80"/>
  <c r="AR101" i="80"/>
  <c r="AR100" i="80"/>
  <c r="AR95" i="80"/>
  <c r="AR87" i="80"/>
  <c r="AR86" i="80"/>
  <c r="AR84" i="80"/>
  <c r="AR83" i="80"/>
  <c r="AR82" i="80"/>
  <c r="AR81" i="80"/>
  <c r="AR80" i="80"/>
  <c r="AR79" i="80"/>
  <c r="AR76" i="80"/>
  <c r="AR75" i="80"/>
  <c r="AR73" i="80"/>
  <c r="AR72" i="80"/>
  <c r="AR70" i="80"/>
  <c r="AR69" i="80"/>
  <c r="AR67" i="80"/>
  <c r="AR66" i="80"/>
  <c r="AR62" i="80"/>
  <c r="AR59" i="80"/>
  <c r="AR56" i="80"/>
  <c r="AR52" i="80"/>
  <c r="AR51" i="80"/>
  <c r="AR50" i="80"/>
  <c r="AR49" i="80"/>
  <c r="AR48" i="80"/>
  <c r="AR47" i="80"/>
  <c r="AR45" i="80"/>
  <c r="AR43" i="80"/>
  <c r="AR42" i="80"/>
  <c r="AR41" i="80"/>
  <c r="AR40" i="80"/>
  <c r="AR39" i="80"/>
  <c r="AP169" i="80"/>
  <c r="AP167" i="80"/>
  <c r="AP164" i="80"/>
  <c r="AP156" i="80"/>
  <c r="AP155" i="80"/>
  <c r="AP149" i="80"/>
  <c r="AP148" i="80"/>
  <c r="AP144" i="80"/>
  <c r="AP143" i="80"/>
  <c r="AP139" i="80"/>
  <c r="AP138" i="80"/>
  <c r="AP134" i="80"/>
  <c r="AP133" i="80"/>
  <c r="AP129" i="80"/>
  <c r="AP128" i="80"/>
  <c r="AP124" i="80"/>
  <c r="AP123" i="80"/>
  <c r="AP119" i="80"/>
  <c r="AP118" i="80"/>
  <c r="AP114" i="80"/>
  <c r="AP113" i="80"/>
  <c r="AP104" i="80"/>
  <c r="AP103" i="80"/>
  <c r="AP102" i="80"/>
  <c r="AP101" i="80"/>
  <c r="AP100" i="80"/>
  <c r="AP95" i="80"/>
  <c r="AP87" i="80"/>
  <c r="AP86" i="80"/>
  <c r="AP84" i="80"/>
  <c r="AP83" i="80"/>
  <c r="AP82" i="80"/>
  <c r="AP81" i="80"/>
  <c r="AP80" i="80"/>
  <c r="AP79" i="80"/>
  <c r="AP76" i="80"/>
  <c r="AP75" i="80"/>
  <c r="AP73" i="80"/>
  <c r="AP72" i="80"/>
  <c r="AP70" i="80"/>
  <c r="AP69" i="80"/>
  <c r="AP67" i="80"/>
  <c r="AP66" i="80"/>
  <c r="AP62" i="80"/>
  <c r="AP59" i="80"/>
  <c r="AP56" i="80"/>
  <c r="AP52" i="80"/>
  <c r="AP51" i="80"/>
  <c r="AP50" i="80"/>
  <c r="AP49" i="80"/>
  <c r="AP48" i="80"/>
  <c r="AP47" i="80"/>
  <c r="AP45" i="80"/>
  <c r="AP43" i="80"/>
  <c r="AP42" i="80"/>
  <c r="AP41" i="80"/>
  <c r="AP40" i="80"/>
  <c r="AP39" i="80"/>
  <c r="AQ167" i="80"/>
  <c r="AQ156" i="80"/>
  <c r="AQ149" i="80"/>
  <c r="AQ144" i="80"/>
  <c r="AQ139" i="80"/>
  <c r="AQ134" i="80"/>
  <c r="AQ129" i="80"/>
  <c r="AQ124" i="80"/>
  <c r="AQ119" i="80"/>
  <c r="AQ114" i="80"/>
  <c r="AQ104" i="80"/>
  <c r="AQ102" i="80"/>
  <c r="AQ100" i="80"/>
  <c r="AQ87" i="80"/>
  <c r="AQ84" i="80"/>
  <c r="AQ82" i="80"/>
  <c r="AQ80" i="80"/>
  <c r="AQ76" i="80"/>
  <c r="AQ73" i="80"/>
  <c r="AQ70" i="80"/>
  <c r="AQ67" i="80"/>
  <c r="AQ62" i="80"/>
  <c r="AQ56" i="80"/>
  <c r="AQ51" i="80"/>
  <c r="AQ49" i="80"/>
  <c r="AQ47" i="80"/>
  <c r="AQ43" i="80"/>
  <c r="AQ41" i="80"/>
  <c r="AQ39" i="80"/>
  <c r="AQ169" i="80"/>
  <c r="AQ164" i="80"/>
  <c r="AQ155" i="80"/>
  <c r="AQ148" i="80"/>
  <c r="AQ143" i="80"/>
  <c r="AQ138" i="80"/>
  <c r="AQ133" i="80"/>
  <c r="AQ128" i="80"/>
  <c r="AQ123" i="80"/>
  <c r="AQ118" i="80"/>
  <c r="AQ113" i="80"/>
  <c r="AQ103" i="80"/>
  <c r="AQ101" i="80"/>
  <c r="AQ95" i="80"/>
  <c r="AQ86" i="80"/>
  <c r="AQ83" i="80"/>
  <c r="AQ81" i="80"/>
  <c r="AQ79" i="80"/>
  <c r="AQ75" i="80"/>
  <c r="AQ72" i="80"/>
  <c r="AQ69" i="80"/>
  <c r="AQ66" i="80"/>
  <c r="AQ59" i="80"/>
  <c r="AQ52" i="80"/>
  <c r="AQ50" i="80"/>
  <c r="AQ48" i="80"/>
  <c r="AQ45" i="80"/>
  <c r="AQ42" i="80"/>
  <c r="AQ40" i="80"/>
  <c r="AO169" i="80"/>
  <c r="AO164" i="80"/>
  <c r="AO155" i="80"/>
  <c r="AO148" i="80"/>
  <c r="AO143" i="80"/>
  <c r="AO138" i="80"/>
  <c r="AO133" i="80"/>
  <c r="AO128" i="80"/>
  <c r="AO123" i="80"/>
  <c r="AO118" i="80"/>
  <c r="AO113" i="80"/>
  <c r="AO103" i="80"/>
  <c r="AO101" i="80"/>
  <c r="AO95" i="80"/>
  <c r="AO86" i="80"/>
  <c r="AO83" i="80"/>
  <c r="AO81" i="80"/>
  <c r="AO79" i="80"/>
  <c r="AO75" i="80"/>
  <c r="AO72" i="80"/>
  <c r="AO69" i="80"/>
  <c r="AO66" i="80"/>
  <c r="AO149" i="80"/>
  <c r="AO129" i="80"/>
  <c r="AO104" i="80"/>
  <c r="AO84" i="80"/>
  <c r="AO73" i="80"/>
  <c r="AO59" i="80"/>
  <c r="AO50" i="80"/>
  <c r="AO45" i="80"/>
  <c r="AO40" i="80"/>
  <c r="AO144" i="80"/>
  <c r="AO124" i="80"/>
  <c r="AO102" i="80"/>
  <c r="AO82" i="80"/>
  <c r="AO70" i="80"/>
  <c r="AO49" i="80"/>
  <c r="AO43" i="80"/>
  <c r="AO167" i="80"/>
  <c r="AO139" i="80"/>
  <c r="AO119" i="80"/>
  <c r="AO100" i="80"/>
  <c r="AO80" i="80"/>
  <c r="AO67" i="80"/>
  <c r="AO52" i="80"/>
  <c r="AO48" i="80"/>
  <c r="AO42" i="80"/>
  <c r="AO156" i="80"/>
  <c r="AO134" i="80"/>
  <c r="AO114" i="80"/>
  <c r="AO87" i="80"/>
  <c r="AO76" i="80"/>
  <c r="AO62" i="80"/>
  <c r="AO51" i="80"/>
  <c r="AO47" i="80"/>
  <c r="AO41" i="80"/>
  <c r="AO56" i="80"/>
  <c r="AO39" i="80"/>
  <c r="G56" i="80"/>
  <c r="F52" i="80"/>
  <c r="F51" i="80"/>
  <c r="F50" i="80"/>
  <c r="H45" i="80"/>
  <c r="G43" i="80"/>
  <c r="I41" i="80"/>
  <c r="H40" i="80"/>
  <c r="G39" i="80"/>
  <c r="F42" i="80"/>
  <c r="I56" i="80"/>
  <c r="I52" i="80"/>
  <c r="I51" i="80"/>
  <c r="I50" i="80"/>
  <c r="I49" i="80"/>
  <c r="H47" i="80"/>
  <c r="G45" i="80"/>
  <c r="I42" i="80"/>
  <c r="H41" i="80"/>
  <c r="G40" i="80"/>
  <c r="F41" i="80"/>
  <c r="H52" i="80"/>
  <c r="H51" i="80"/>
  <c r="H50" i="80"/>
  <c r="H49" i="80"/>
  <c r="I47" i="80"/>
  <c r="I43" i="80"/>
  <c r="H42" i="80"/>
  <c r="G41" i="80"/>
  <c r="I39" i="80"/>
  <c r="F48" i="80"/>
  <c r="F45" i="80"/>
  <c r="F40" i="80"/>
  <c r="F56" i="80"/>
  <c r="G52" i="80"/>
  <c r="G51" i="80"/>
  <c r="G50" i="80"/>
  <c r="G49" i="80"/>
  <c r="I45" i="80"/>
  <c r="H43" i="80"/>
  <c r="G42" i="80"/>
  <c r="I40" i="80"/>
  <c r="H39" i="80"/>
  <c r="F43" i="80"/>
  <c r="F39" i="80"/>
  <c r="AB47" i="81"/>
  <c r="AC47" i="81" s="1"/>
  <c r="AB46" i="81"/>
  <c r="AC46" i="81" s="1"/>
  <c r="AB45" i="81"/>
  <c r="AC45" i="81" s="1"/>
  <c r="AC12" i="81"/>
  <c r="AB12" i="81"/>
  <c r="H138" i="83" l="1"/>
  <c r="BE43" i="80"/>
  <c r="BC40" i="80"/>
  <c r="BE38" i="80"/>
  <c r="BE41" i="80"/>
  <c r="BF49" i="80"/>
  <c r="BF56" i="80"/>
  <c r="BE40" i="80"/>
  <c r="BC49" i="80"/>
  <c r="BD56" i="80"/>
  <c r="BE87" i="80"/>
  <c r="BC123" i="80"/>
  <c r="BE144" i="80"/>
  <c r="AA407" i="81" s="1"/>
  <c r="BF73" i="80"/>
  <c r="BC82" i="80"/>
  <c r="BF104" i="80"/>
  <c r="BC124" i="80"/>
  <c r="BF149" i="80"/>
  <c r="AA841" i="81" s="1"/>
  <c r="BE82" i="80"/>
  <c r="AA345" i="81" s="1"/>
  <c r="BC113" i="80"/>
  <c r="BE59" i="80"/>
  <c r="BF40" i="80"/>
  <c r="BC48" i="80"/>
  <c r="BE51" i="80"/>
  <c r="BD45" i="80"/>
  <c r="AA177" i="81" s="1"/>
  <c r="AB177" i="81" s="1"/>
  <c r="AC177" i="81" s="1"/>
  <c r="BC42" i="80"/>
  <c r="BD43" i="80"/>
  <c r="AA175" i="81" s="1"/>
  <c r="BE62" i="80"/>
  <c r="BC81" i="80"/>
  <c r="BE134" i="80"/>
  <c r="AA397" i="81" s="1"/>
  <c r="BF75" i="80"/>
  <c r="AA767" i="81" s="1"/>
  <c r="BF113" i="80"/>
  <c r="AA805" i="81" s="1"/>
  <c r="BF155" i="80"/>
  <c r="AA847" i="81" s="1"/>
  <c r="BF84" i="80"/>
  <c r="AA776" i="81" s="1"/>
  <c r="BF129" i="80"/>
  <c r="AA821" i="81" s="1"/>
  <c r="BC75" i="80"/>
  <c r="BE124" i="80"/>
  <c r="AA387" i="81" s="1"/>
  <c r="BE156" i="80"/>
  <c r="AA419" i="81" s="1"/>
  <c r="BF62" i="80"/>
  <c r="BC73" i="80"/>
  <c r="BE81" i="80"/>
  <c r="BF87" i="80"/>
  <c r="BC104" i="80"/>
  <c r="BE123" i="80"/>
  <c r="AA386" i="81" s="1"/>
  <c r="BF134" i="80"/>
  <c r="AA826" i="81" s="1"/>
  <c r="BC149" i="80"/>
  <c r="BE169" i="80"/>
  <c r="BD66" i="80"/>
  <c r="AA196" i="81" s="1"/>
  <c r="BD72" i="80"/>
  <c r="AA202" i="81" s="1"/>
  <c r="BD79" i="80"/>
  <c r="AA209" i="81" s="1"/>
  <c r="BD83" i="80"/>
  <c r="BD95" i="80"/>
  <c r="BD103" i="80"/>
  <c r="AA233" i="81" s="1"/>
  <c r="BD118" i="80"/>
  <c r="AA248" i="81" s="1"/>
  <c r="BD128" i="80"/>
  <c r="AA258" i="81" s="1"/>
  <c r="BD138" i="80"/>
  <c r="AA268" i="81" s="1"/>
  <c r="BD148" i="80"/>
  <c r="AA278" i="81" s="1"/>
  <c r="BD164" i="80"/>
  <c r="BD49" i="80"/>
  <c r="BC56" i="80"/>
  <c r="BF43" i="80"/>
  <c r="BF51" i="80"/>
  <c r="BC51" i="80"/>
  <c r="BC83" i="80"/>
  <c r="BC128" i="80"/>
  <c r="BC70" i="80"/>
  <c r="BE79" i="80"/>
  <c r="BE118" i="80"/>
  <c r="AA381" i="81" s="1"/>
  <c r="BC144" i="80"/>
  <c r="BE164" i="80"/>
  <c r="BF103" i="80"/>
  <c r="BF164" i="80"/>
  <c r="BE100" i="80"/>
  <c r="BE139" i="80"/>
  <c r="AA402" i="81" s="1"/>
  <c r="BC102" i="80"/>
  <c r="BC39" i="80"/>
  <c r="BD42" i="80"/>
  <c r="AA174" i="81" s="1"/>
  <c r="BD50" i="80"/>
  <c r="BD38" i="80"/>
  <c r="AA170" i="81" s="1"/>
  <c r="BF39" i="80"/>
  <c r="BF47" i="80"/>
  <c r="BE52" i="80"/>
  <c r="BD40" i="80"/>
  <c r="AA172" i="81" s="1"/>
  <c r="BE47" i="80"/>
  <c r="BF52" i="80"/>
  <c r="BD39" i="80"/>
  <c r="AA171" i="81" s="1"/>
  <c r="BE45" i="80"/>
  <c r="BC52" i="80"/>
  <c r="BC69" i="80"/>
  <c r="BF83" i="80"/>
  <c r="AA775" i="81" s="1"/>
  <c r="BE114" i="80"/>
  <c r="AA377" i="81" s="1"/>
  <c r="BC143" i="80"/>
  <c r="BE48" i="80"/>
  <c r="BF69" i="80"/>
  <c r="BC79" i="80"/>
  <c r="BE84" i="80"/>
  <c r="AA347" i="81" s="1"/>
  <c r="BF101" i="80"/>
  <c r="BC118" i="80"/>
  <c r="BE129" i="80"/>
  <c r="AA392" i="81" s="1"/>
  <c r="BF143" i="80"/>
  <c r="AA835" i="81" s="1"/>
  <c r="BC164" i="80"/>
  <c r="BC62" i="80"/>
  <c r="BE72" i="80"/>
  <c r="BF80" i="80"/>
  <c r="AA772" i="81" s="1"/>
  <c r="BC87" i="80"/>
  <c r="BE103" i="80"/>
  <c r="BF119" i="80"/>
  <c r="AA811" i="81" s="1"/>
  <c r="BC134" i="80"/>
  <c r="BE148" i="80"/>
  <c r="AA411" i="81" s="1"/>
  <c r="BF167" i="80"/>
  <c r="BF79" i="80"/>
  <c r="BE102" i="80"/>
  <c r="BC133" i="80"/>
  <c r="BC169" i="80"/>
  <c r="BC67" i="80"/>
  <c r="BE75" i="80"/>
  <c r="AA338" i="81" s="1"/>
  <c r="BF82" i="80"/>
  <c r="AA774" i="81" s="1"/>
  <c r="BC100" i="80"/>
  <c r="BE113" i="80"/>
  <c r="AA376" i="81" s="1"/>
  <c r="BF124" i="80"/>
  <c r="AA816" i="81" s="1"/>
  <c r="BC139" i="80"/>
  <c r="BE155" i="80"/>
  <c r="AA418" i="81" s="1"/>
  <c r="BD48" i="80"/>
  <c r="AA179" i="81" s="1"/>
  <c r="BD67" i="80"/>
  <c r="AA197" i="81" s="1"/>
  <c r="BD73" i="80"/>
  <c r="AA203" i="81" s="1"/>
  <c r="BD80" i="80"/>
  <c r="BD84" i="80"/>
  <c r="BD100" i="80"/>
  <c r="AA230" i="81" s="1"/>
  <c r="BD104" i="80"/>
  <c r="AA234" i="81" s="1"/>
  <c r="BD119" i="80"/>
  <c r="AA249" i="81" s="1"/>
  <c r="BD129" i="80"/>
  <c r="AA259" i="81" s="1"/>
  <c r="BD139" i="80"/>
  <c r="AA269" i="81" s="1"/>
  <c r="BD149" i="80"/>
  <c r="AA279" i="81" s="1"/>
  <c r="BD167" i="80"/>
  <c r="AA297" i="81" s="1"/>
  <c r="BE67" i="80"/>
  <c r="AA330" i="81" s="1"/>
  <c r="BF48" i="80"/>
  <c r="BF95" i="80"/>
  <c r="BC43" i="80"/>
  <c r="BD51" i="80"/>
  <c r="BD41" i="80"/>
  <c r="AA173" i="81" s="1"/>
  <c r="BE49" i="80"/>
  <c r="BF72" i="80"/>
  <c r="BF59" i="80"/>
  <c r="BC72" i="80"/>
  <c r="BE80" i="80"/>
  <c r="AA343" i="81" s="1"/>
  <c r="BF86" i="80"/>
  <c r="AA778" i="81" s="1"/>
  <c r="BC103" i="80"/>
  <c r="BE119" i="80"/>
  <c r="AA382" i="81" s="1"/>
  <c r="BF133" i="80"/>
  <c r="AA825" i="81" s="1"/>
  <c r="BC148" i="80"/>
  <c r="BE167" i="80"/>
  <c r="BE66" i="80"/>
  <c r="AA329" i="81" s="1"/>
  <c r="BE95" i="80"/>
  <c r="BE138" i="80"/>
  <c r="AA401" i="81" s="1"/>
  <c r="BF66" i="80"/>
  <c r="AA758" i="81" s="1"/>
  <c r="BF138" i="80"/>
  <c r="AA830" i="81" s="1"/>
  <c r="BF38" i="80"/>
  <c r="BE69" i="80"/>
  <c r="BF76" i="80"/>
  <c r="AA768" i="81" s="1"/>
  <c r="BC84" i="80"/>
  <c r="BE101" i="80"/>
  <c r="BF114" i="80"/>
  <c r="AA806" i="81" s="1"/>
  <c r="BC129" i="80"/>
  <c r="BE143" i="80"/>
  <c r="AA406" i="81" s="1"/>
  <c r="BF156" i="80"/>
  <c r="AA848" i="81" s="1"/>
  <c r="BD69" i="80"/>
  <c r="AA199" i="81" s="1"/>
  <c r="BD75" i="80"/>
  <c r="AA205" i="81" s="1"/>
  <c r="BD81" i="80"/>
  <c r="BD86" i="80"/>
  <c r="BD101" i="80"/>
  <c r="AA231" i="81" s="1"/>
  <c r="BD113" i="80"/>
  <c r="AA243" i="81" s="1"/>
  <c r="BD123" i="80"/>
  <c r="AA253" i="81" s="1"/>
  <c r="BD133" i="80"/>
  <c r="AA263" i="81" s="1"/>
  <c r="BD143" i="80"/>
  <c r="AA273" i="81" s="1"/>
  <c r="BD155" i="80"/>
  <c r="BD169" i="80"/>
  <c r="BE39" i="80"/>
  <c r="BF45" i="80"/>
  <c r="BD52" i="80"/>
  <c r="AA183" i="81" s="1"/>
  <c r="BC45" i="80"/>
  <c r="BE42" i="80"/>
  <c r="BE50" i="80"/>
  <c r="BC41" i="80"/>
  <c r="BF42" i="80"/>
  <c r="BF50" i="80"/>
  <c r="BC38" i="80"/>
  <c r="BF41" i="80"/>
  <c r="BC50" i="80"/>
  <c r="BC59" i="80"/>
  <c r="BE76" i="80"/>
  <c r="AA339" i="81" s="1"/>
  <c r="BC101" i="80"/>
  <c r="BF128" i="80"/>
  <c r="AA820" i="81" s="1"/>
  <c r="BC155" i="80"/>
  <c r="BC66" i="80"/>
  <c r="BE73" i="80"/>
  <c r="BF81" i="80"/>
  <c r="BC95" i="80"/>
  <c r="BE104" i="80"/>
  <c r="BF123" i="80"/>
  <c r="AA815" i="81" s="1"/>
  <c r="BC138" i="80"/>
  <c r="BE149" i="80"/>
  <c r="AA412" i="81" s="1"/>
  <c r="BF169" i="80"/>
  <c r="BF67" i="80"/>
  <c r="AA759" i="81" s="1"/>
  <c r="BC76" i="80"/>
  <c r="BE83" i="80"/>
  <c r="AA346" i="81" s="1"/>
  <c r="BF100" i="80"/>
  <c r="BC114" i="80"/>
  <c r="BE128" i="80"/>
  <c r="AA391" i="81" s="1"/>
  <c r="BF139" i="80"/>
  <c r="AA831" i="81" s="1"/>
  <c r="BC156" i="80"/>
  <c r="BE70" i="80"/>
  <c r="BC86" i="80"/>
  <c r="BF118" i="80"/>
  <c r="AA810" i="81" s="1"/>
  <c r="BF148" i="80"/>
  <c r="AA840" i="81" s="1"/>
  <c r="BD59" i="80"/>
  <c r="AA189" i="81" s="1"/>
  <c r="BF70" i="80"/>
  <c r="BC80" i="80"/>
  <c r="BE86" i="80"/>
  <c r="AA349" i="81" s="1"/>
  <c r="BF102" i="80"/>
  <c r="BC119" i="80"/>
  <c r="BE133" i="80"/>
  <c r="AA396" i="81" s="1"/>
  <c r="BF144" i="80"/>
  <c r="AA836" i="81" s="1"/>
  <c r="BC167" i="80"/>
  <c r="BD62" i="80"/>
  <c r="AA192" i="81" s="1"/>
  <c r="BD70" i="80"/>
  <c r="AA200" i="81" s="1"/>
  <c r="BD76" i="80"/>
  <c r="AA206" i="81" s="1"/>
  <c r="BD82" i="80"/>
  <c r="BD87" i="80"/>
  <c r="BD102" i="80"/>
  <c r="AA232" i="81" s="1"/>
  <c r="BD114" i="80"/>
  <c r="AA244" i="81" s="1"/>
  <c r="BD124" i="80"/>
  <c r="AA254" i="81" s="1"/>
  <c r="BD134" i="80"/>
  <c r="AA264" i="81" s="1"/>
  <c r="BD144" i="80"/>
  <c r="AA274" i="81" s="1"/>
  <c r="BD156" i="80"/>
  <c r="BE56" i="80"/>
  <c r="AB72" i="81"/>
  <c r="AC72" i="81" s="1"/>
  <c r="E31" i="83"/>
  <c r="AA2" i="42"/>
  <c r="W2" i="42"/>
  <c r="S2" i="42"/>
  <c r="O2" i="42"/>
  <c r="K2" i="42"/>
  <c r="G2" i="42"/>
  <c r="C2" i="42"/>
  <c r="E24" i="83"/>
  <c r="E21" i="83"/>
  <c r="AA11" i="81"/>
  <c r="E16" i="83" s="1"/>
  <c r="AA10" i="81"/>
  <c r="E15" i="83" s="1"/>
  <c r="AA9" i="81"/>
  <c r="E14" i="83" s="1"/>
  <c r="AA8" i="81"/>
  <c r="E13" i="83" s="1"/>
  <c r="AA7" i="81"/>
  <c r="E12" i="83" s="1"/>
  <c r="AC6" i="81"/>
  <c r="A4" i="80"/>
  <c r="A5" i="80" s="1"/>
  <c r="AA180" i="81" l="1"/>
  <c r="AA216" i="81"/>
  <c r="E317" i="83" s="1"/>
  <c r="AA217" i="81"/>
  <c r="E319" i="83" s="1"/>
  <c r="AA211" i="81"/>
  <c r="E313" i="83" s="1"/>
  <c r="AA225" i="81"/>
  <c r="E325" i="83" s="1"/>
  <c r="AA212" i="81"/>
  <c r="E314" i="83" s="1"/>
  <c r="AA214" i="81"/>
  <c r="E316" i="83" s="1"/>
  <c r="AA213" i="81"/>
  <c r="E315" i="83" s="1"/>
  <c r="AA210" i="81"/>
  <c r="E312" i="83" s="1"/>
  <c r="AB26" i="81"/>
  <c r="AC26" i="81" s="1"/>
  <c r="E41" i="83"/>
  <c r="AB29" i="81"/>
  <c r="AC29" i="81" s="1"/>
  <c r="E46" i="83"/>
  <c r="AB33" i="81"/>
  <c r="AC33" i="81" s="1"/>
  <c r="E51" i="83"/>
  <c r="AB264" i="81"/>
  <c r="AC264" i="81" s="1"/>
  <c r="E362" i="83"/>
  <c r="AB391" i="81"/>
  <c r="AC391" i="81" s="1"/>
  <c r="E487" i="83"/>
  <c r="AB820" i="81"/>
  <c r="AC820" i="81" s="1"/>
  <c r="E897" i="83"/>
  <c r="AB406" i="81"/>
  <c r="AC406" i="81" s="1"/>
  <c r="E502" i="83"/>
  <c r="AB830" i="81"/>
  <c r="AC830" i="81" s="1"/>
  <c r="E907" i="83"/>
  <c r="AB173" i="81"/>
  <c r="AC173" i="81" s="1"/>
  <c r="E276" i="83"/>
  <c r="AB269" i="81"/>
  <c r="AC269" i="81" s="1"/>
  <c r="E367" i="83"/>
  <c r="AB197" i="81"/>
  <c r="AC197" i="81" s="1"/>
  <c r="E301" i="83"/>
  <c r="AB338" i="81"/>
  <c r="AC338" i="81" s="1"/>
  <c r="E439" i="83"/>
  <c r="AB381" i="81"/>
  <c r="AC381" i="81" s="1"/>
  <c r="E477" i="83"/>
  <c r="AB386" i="81"/>
  <c r="AC386" i="81" s="1"/>
  <c r="E482" i="83"/>
  <c r="AB805" i="81"/>
  <c r="AC805" i="81" s="1"/>
  <c r="E882" i="83"/>
  <c r="AB38" i="81"/>
  <c r="AC38" i="81" s="1"/>
  <c r="E57" i="83"/>
  <c r="AB759" i="81"/>
  <c r="AC759" i="81" s="1"/>
  <c r="E842" i="83"/>
  <c r="AB815" i="81"/>
  <c r="AC815" i="81" s="1"/>
  <c r="E892" i="83"/>
  <c r="AB243" i="81"/>
  <c r="AC243" i="81" s="1"/>
  <c r="E341" i="83"/>
  <c r="AB758" i="81"/>
  <c r="AC758" i="81" s="1"/>
  <c r="E841" i="83"/>
  <c r="AB330" i="81"/>
  <c r="AC330" i="81" s="1"/>
  <c r="E432" i="83"/>
  <c r="AB259" i="81"/>
  <c r="AC259" i="81" s="1"/>
  <c r="E357" i="83"/>
  <c r="AB811" i="81"/>
  <c r="AC811" i="81" s="1"/>
  <c r="E888" i="83"/>
  <c r="AB392" i="81"/>
  <c r="AC392" i="81" s="1"/>
  <c r="E488" i="83"/>
  <c r="AB377" i="81"/>
  <c r="AC377" i="81" s="1"/>
  <c r="E473" i="83"/>
  <c r="AB170" i="81"/>
  <c r="AC170" i="81" s="1"/>
  <c r="E273" i="83"/>
  <c r="H21" i="83"/>
  <c r="AB24" i="81"/>
  <c r="AC24" i="81" s="1"/>
  <c r="E39" i="83"/>
  <c r="AB27" i="81"/>
  <c r="AC27" i="81" s="1"/>
  <c r="E43" i="83"/>
  <c r="AB31" i="81"/>
  <c r="AC31" i="81" s="1"/>
  <c r="E49" i="83"/>
  <c r="AB35" i="81"/>
  <c r="AC35" i="81" s="1"/>
  <c r="E53" i="83"/>
  <c r="AB39" i="81"/>
  <c r="AC39" i="81" s="1"/>
  <c r="E63" i="83"/>
  <c r="AB43" i="81"/>
  <c r="AC43" i="81" s="1"/>
  <c r="E69" i="83"/>
  <c r="AB244" i="81"/>
  <c r="AC244" i="81" s="1"/>
  <c r="E342" i="83"/>
  <c r="AB206" i="81"/>
  <c r="AC206" i="81" s="1"/>
  <c r="E309" i="83"/>
  <c r="AB836" i="81"/>
  <c r="AC836" i="81" s="1"/>
  <c r="E913" i="83"/>
  <c r="AB840" i="81"/>
  <c r="AC840" i="81" s="1"/>
  <c r="E917" i="83"/>
  <c r="AB339" i="81"/>
  <c r="AC339" i="81" s="1"/>
  <c r="E440" i="83"/>
  <c r="AB273" i="81"/>
  <c r="AC273" i="81" s="1"/>
  <c r="E371" i="83"/>
  <c r="AB806" i="81"/>
  <c r="AC806" i="81" s="1"/>
  <c r="E883" i="83"/>
  <c r="AB401" i="81"/>
  <c r="AC401" i="81" s="1"/>
  <c r="E497" i="83"/>
  <c r="AB778" i="81"/>
  <c r="AC778" i="81" s="1"/>
  <c r="E858" i="83"/>
  <c r="AB297" i="81"/>
  <c r="AC297" i="81" s="1"/>
  <c r="E395" i="83"/>
  <c r="AB249" i="81"/>
  <c r="AC249" i="81" s="1"/>
  <c r="E347" i="83"/>
  <c r="AB418" i="81"/>
  <c r="AC418" i="81" s="1"/>
  <c r="E514" i="83"/>
  <c r="AB775" i="81"/>
  <c r="AC775" i="81" s="1"/>
  <c r="E856" i="83"/>
  <c r="AB171" i="81"/>
  <c r="AC171" i="81" s="1"/>
  <c r="E274" i="83"/>
  <c r="AB402" i="81"/>
  <c r="AC402" i="81" s="1"/>
  <c r="E498" i="83"/>
  <c r="AB248" i="81"/>
  <c r="AC248" i="81" s="1"/>
  <c r="E346" i="83"/>
  <c r="AB209" i="81"/>
  <c r="AC209" i="81" s="1"/>
  <c r="E311" i="83"/>
  <c r="AB419" i="81"/>
  <c r="AC419" i="81" s="1"/>
  <c r="E515" i="83"/>
  <c r="AB776" i="81"/>
  <c r="AC776" i="81" s="1"/>
  <c r="E857" i="83"/>
  <c r="AB397" i="81"/>
  <c r="AC397" i="81" s="1"/>
  <c r="E493" i="83"/>
  <c r="AB841" i="81"/>
  <c r="AC841" i="81" s="1"/>
  <c r="E918" i="83"/>
  <c r="AB22" i="81"/>
  <c r="AC22" i="81" s="1"/>
  <c r="E34" i="83"/>
  <c r="AB37" i="81"/>
  <c r="AC37" i="81" s="1"/>
  <c r="E55" i="83"/>
  <c r="AB41" i="81"/>
  <c r="AC41" i="81" s="1"/>
  <c r="E67" i="83"/>
  <c r="AB253" i="81"/>
  <c r="AC253" i="81" s="1"/>
  <c r="E351" i="83"/>
  <c r="AB329" i="81"/>
  <c r="AC329" i="81" s="1"/>
  <c r="E431" i="83"/>
  <c r="AB382" i="81"/>
  <c r="AC382" i="81" s="1"/>
  <c r="E478" i="83"/>
  <c r="AB230" i="81"/>
  <c r="AC230" i="81" s="1"/>
  <c r="E328" i="83"/>
  <c r="AB816" i="81"/>
  <c r="AC816" i="81" s="1"/>
  <c r="E893" i="83"/>
  <c r="AB772" i="81"/>
  <c r="AC772" i="81" s="1"/>
  <c r="E853" i="83"/>
  <c r="AB835" i="81"/>
  <c r="AC835" i="81" s="1"/>
  <c r="E912" i="83"/>
  <c r="AB268" i="81"/>
  <c r="AC268" i="81" s="1"/>
  <c r="E366" i="83"/>
  <c r="AB196" i="81"/>
  <c r="AC196" i="81" s="1"/>
  <c r="E300" i="83"/>
  <c r="AB25" i="81"/>
  <c r="AC25" i="81" s="1"/>
  <c r="E40" i="83"/>
  <c r="AB30" i="81"/>
  <c r="AC30" i="81" s="1"/>
  <c r="E47" i="83"/>
  <c r="AB34" i="81"/>
  <c r="AC34" i="81" s="1"/>
  <c r="E52" i="83"/>
  <c r="AB42" i="81"/>
  <c r="AC42" i="81" s="1"/>
  <c r="E68" i="83"/>
  <c r="AB254" i="81"/>
  <c r="AC254" i="81" s="1"/>
  <c r="E352" i="83"/>
  <c r="AB183" i="81"/>
  <c r="AC183" i="81" s="1"/>
  <c r="E286" i="83"/>
  <c r="AB205" i="81"/>
  <c r="AC205" i="81" s="1"/>
  <c r="E308" i="83"/>
  <c r="AB768" i="81"/>
  <c r="AC768" i="81" s="1"/>
  <c r="E850" i="83"/>
  <c r="AB179" i="81"/>
  <c r="AC179" i="81" s="1"/>
  <c r="E283" i="83"/>
  <c r="AB376" i="81"/>
  <c r="AC376" i="81" s="1"/>
  <c r="E472" i="83"/>
  <c r="AB172" i="81"/>
  <c r="AC172" i="81" s="1"/>
  <c r="E275" i="83"/>
  <c r="AB258" i="81"/>
  <c r="AC258" i="81" s="1"/>
  <c r="E356" i="83"/>
  <c r="AB821" i="81"/>
  <c r="AC821" i="81" s="1"/>
  <c r="E898" i="83"/>
  <c r="AB767" i="81"/>
  <c r="AC767" i="81" s="1"/>
  <c r="E849" i="83"/>
  <c r="AB175" i="81"/>
  <c r="AC175" i="81" s="1"/>
  <c r="E278" i="83"/>
  <c r="H24" i="83"/>
  <c r="AB23" i="81"/>
  <c r="AC23" i="81" s="1"/>
  <c r="E38" i="83"/>
  <c r="AB28" i="81"/>
  <c r="AC28" i="81" s="1"/>
  <c r="E44" i="83"/>
  <c r="AB32" i="81"/>
  <c r="AC32" i="81" s="1"/>
  <c r="E50" i="83"/>
  <c r="AB36" i="81"/>
  <c r="AC36" i="81" s="1"/>
  <c r="E54" i="83"/>
  <c r="AB40" i="81"/>
  <c r="AC40" i="81" s="1"/>
  <c r="E66" i="83"/>
  <c r="AB44" i="81"/>
  <c r="AC44" i="81" s="1"/>
  <c r="E70" i="83"/>
  <c r="AB274" i="81"/>
  <c r="AC274" i="81" s="1"/>
  <c r="E372" i="83"/>
  <c r="AB396" i="81"/>
  <c r="AC396" i="81" s="1"/>
  <c r="E492" i="83"/>
  <c r="AB810" i="81"/>
  <c r="AC810" i="81" s="1"/>
  <c r="E887" i="83"/>
  <c r="AB831" i="81"/>
  <c r="AC831" i="81" s="1"/>
  <c r="E908" i="83"/>
  <c r="AB412" i="81"/>
  <c r="AC412" i="81" s="1"/>
  <c r="E508" i="83"/>
  <c r="AB263" i="81"/>
  <c r="AC263" i="81" s="1"/>
  <c r="E361" i="83"/>
  <c r="AB848" i="81"/>
  <c r="AC848" i="81" s="1"/>
  <c r="E925" i="83"/>
  <c r="AB825" i="81"/>
  <c r="AC825" i="81" s="1"/>
  <c r="E902" i="83"/>
  <c r="AB279" i="81"/>
  <c r="AC279" i="81" s="1"/>
  <c r="E377" i="83"/>
  <c r="AB774" i="81"/>
  <c r="AC774" i="81" s="1"/>
  <c r="E855" i="83"/>
  <c r="AB411" i="81"/>
  <c r="AC411" i="81" s="1"/>
  <c r="E507" i="83"/>
  <c r="AB174" i="81"/>
  <c r="AC174" i="81" s="1"/>
  <c r="E277" i="83"/>
  <c r="AB278" i="81"/>
  <c r="AC278" i="81" s="1"/>
  <c r="E376" i="83"/>
  <c r="AB826" i="81"/>
  <c r="AC826" i="81" s="1"/>
  <c r="E903" i="83"/>
  <c r="AB387" i="81"/>
  <c r="AC387" i="81" s="1"/>
  <c r="E483" i="83"/>
  <c r="AB847" i="81"/>
  <c r="AC847" i="81" s="1"/>
  <c r="E924" i="83"/>
  <c r="AB407" i="81"/>
  <c r="AC407" i="81" s="1"/>
  <c r="E503" i="83"/>
  <c r="AC10" i="81"/>
  <c r="AB10" i="81"/>
  <c r="AC8" i="81"/>
  <c r="AB8" i="81"/>
  <c r="AC21" i="81"/>
  <c r="AB21" i="81"/>
  <c r="AC9" i="81"/>
  <c r="AB9" i="81"/>
  <c r="AB15" i="81"/>
  <c r="AC15" i="81"/>
  <c r="AC19" i="81"/>
  <c r="AB19" i="81"/>
  <c r="AC7" i="81"/>
  <c r="AB7" i="81"/>
  <c r="AC11" i="81"/>
  <c r="AB11" i="81"/>
  <c r="AC16" i="81"/>
  <c r="AB16" i="81"/>
  <c r="Y6" i="81"/>
  <c r="Y716" i="81" s="1"/>
  <c r="AB6" i="81"/>
  <c r="K46" i="13"/>
  <c r="J46" i="13"/>
  <c r="I46" i="13"/>
  <c r="H46" i="13"/>
  <c r="G46" i="13"/>
  <c r="F46" i="13"/>
  <c r="E46" i="13"/>
  <c r="F59" i="16"/>
  <c r="E59" i="16"/>
  <c r="D59" i="16"/>
  <c r="C59" i="16"/>
  <c r="F57" i="57"/>
  <c r="I58" i="16" s="1"/>
  <c r="H57" i="54"/>
  <c r="G58" i="16" s="1"/>
  <c r="H58" i="16" s="1"/>
  <c r="H43" i="52"/>
  <c r="N43" i="50"/>
  <c r="BN45" i="45"/>
  <c r="Y708" i="81" l="1"/>
  <c r="Y721" i="81"/>
  <c r="Y709" i="81"/>
  <c r="Y722" i="81"/>
  <c r="Y704" i="81"/>
  <c r="Y710" i="81"/>
  <c r="Y723" i="81"/>
  <c r="Y705" i="81"/>
  <c r="Y711" i="81"/>
  <c r="Y724" i="81"/>
  <c r="Y706" i="81"/>
  <c r="Y712" i="81"/>
  <c r="Y725" i="81"/>
  <c r="Y707" i="81"/>
  <c r="Y717" i="81"/>
  <c r="Y719" i="81"/>
  <c r="Y713" i="81"/>
  <c r="Y726" i="81"/>
  <c r="Y714" i="81"/>
  <c r="Y727" i="81"/>
  <c r="Y715" i="81"/>
  <c r="Y728" i="81"/>
  <c r="Y729" i="81"/>
  <c r="Y718" i="81"/>
  <c r="Y720" i="81"/>
  <c r="L43" i="13"/>
  <c r="M43" i="13" s="1"/>
  <c r="C40" i="66" s="1"/>
  <c r="M40" i="66" s="1"/>
  <c r="B38" i="11" s="1"/>
  <c r="AB214" i="81"/>
  <c r="AC214" i="81" s="1"/>
  <c r="AB225" i="81"/>
  <c r="AC225" i="81" s="1"/>
  <c r="AB217" i="81"/>
  <c r="AC217" i="81" s="1"/>
  <c r="AB212" i="81"/>
  <c r="AC212" i="81" s="1"/>
  <c r="AB216" i="81"/>
  <c r="AC216" i="81" s="1"/>
  <c r="AB210" i="81"/>
  <c r="AC210" i="81" s="1"/>
  <c r="AB211" i="81"/>
  <c r="AC211" i="81" s="1"/>
  <c r="AB213" i="81"/>
  <c r="AC213" i="81" s="1"/>
  <c r="Y452" i="81"/>
  <c r="Y537" i="81"/>
  <c r="Y451" i="81"/>
  <c r="Y536" i="81"/>
  <c r="H77" i="83"/>
  <c r="AB347" i="81"/>
  <c r="AC347" i="81" s="1"/>
  <c r="E447" i="83"/>
  <c r="AB349" i="81"/>
  <c r="AC349" i="81" s="1"/>
  <c r="E448" i="83"/>
  <c r="AB180" i="81"/>
  <c r="AC180" i="81" s="1"/>
  <c r="E284" i="83"/>
  <c r="H286" i="83" s="1"/>
  <c r="AB343" i="81"/>
  <c r="AC343" i="81" s="1"/>
  <c r="E443" i="83"/>
  <c r="AB345" i="81"/>
  <c r="AC345" i="81" s="1"/>
  <c r="E445" i="83"/>
  <c r="H283" i="83"/>
  <c r="AB346" i="81"/>
  <c r="AC346" i="81" s="1"/>
  <c r="E446" i="83"/>
  <c r="Y858" i="81"/>
  <c r="Y854" i="81"/>
  <c r="Y850" i="81"/>
  <c r="Y846" i="81"/>
  <c r="Y842" i="81"/>
  <c r="Y838" i="81"/>
  <c r="Y834" i="81"/>
  <c r="Y830" i="81"/>
  <c r="Y826" i="81"/>
  <c r="Y822" i="81"/>
  <c r="Y818" i="81"/>
  <c r="Y814" i="81"/>
  <c r="Y810" i="81"/>
  <c r="Y806" i="81"/>
  <c r="Y802" i="81"/>
  <c r="Y798" i="81"/>
  <c r="Y794" i="81"/>
  <c r="Y790" i="81"/>
  <c r="Y786" i="81"/>
  <c r="Y782" i="81"/>
  <c r="Y778" i="81"/>
  <c r="Y774" i="81"/>
  <c r="Y770" i="81"/>
  <c r="Y766" i="81"/>
  <c r="Y762" i="81"/>
  <c r="Y758" i="81"/>
  <c r="Y754" i="81"/>
  <c r="Y750" i="81"/>
  <c r="Y746" i="81"/>
  <c r="Y742" i="81"/>
  <c r="Y738" i="81"/>
  <c r="Y734" i="81"/>
  <c r="Y730" i="81"/>
  <c r="Y701" i="81"/>
  <c r="Y697" i="81"/>
  <c r="Y693" i="81"/>
  <c r="Y689" i="81"/>
  <c r="Y685" i="81"/>
  <c r="Y681" i="81"/>
  <c r="Y679" i="81"/>
  <c r="Y675" i="81"/>
  <c r="Y671" i="81"/>
  <c r="Y667" i="81"/>
  <c r="Y663" i="81"/>
  <c r="Y659" i="81"/>
  <c r="Y655" i="81"/>
  <c r="Y651" i="81"/>
  <c r="Y647" i="81"/>
  <c r="Y643" i="81"/>
  <c r="Y639" i="81"/>
  <c r="Y635" i="81"/>
  <c r="Y631" i="81"/>
  <c r="Y627" i="81"/>
  <c r="Y623" i="81"/>
  <c r="Y619" i="81"/>
  <c r="Y615" i="81"/>
  <c r="Y611" i="81"/>
  <c r="Y607" i="81"/>
  <c r="Y603" i="81"/>
  <c r="Y599" i="81"/>
  <c r="Y595" i="81"/>
  <c r="Y591" i="81"/>
  <c r="Y587" i="81"/>
  <c r="Y583" i="81"/>
  <c r="Y579" i="81"/>
  <c r="Y575" i="81"/>
  <c r="Y571" i="81"/>
  <c r="Y567" i="81"/>
  <c r="Y563" i="81"/>
  <c r="Y559" i="81"/>
  <c r="Y555" i="81"/>
  <c r="Y551" i="81"/>
  <c r="Y547" i="81"/>
  <c r="Y857" i="81"/>
  <c r="Y852" i="81"/>
  <c r="Y847" i="81"/>
  <c r="Y841" i="81"/>
  <c r="Y836" i="81"/>
  <c r="Y831" i="81"/>
  <c r="Y825" i="81"/>
  <c r="Y820" i="81"/>
  <c r="Y815" i="81"/>
  <c r="Y809" i="81"/>
  <c r="Y804" i="81"/>
  <c r="Y799" i="81"/>
  <c r="Y793" i="81"/>
  <c r="Y788" i="81"/>
  <c r="Y783" i="81"/>
  <c r="Y777" i="81"/>
  <c r="Y772" i="81"/>
  <c r="Y767" i="81"/>
  <c r="Y761" i="81"/>
  <c r="Y756" i="81"/>
  <c r="Y751" i="81"/>
  <c r="Y745" i="81"/>
  <c r="Y740" i="81"/>
  <c r="Y735" i="81"/>
  <c r="Y703" i="81"/>
  <c r="Y699" i="81"/>
  <c r="Y694" i="81"/>
  <c r="Y688" i="81"/>
  <c r="Y683" i="81"/>
  <c r="Y680" i="81"/>
  <c r="Y674" i="81"/>
  <c r="Y669" i="81"/>
  <c r="Y664" i="81"/>
  <c r="Y658" i="81"/>
  <c r="Y653" i="81"/>
  <c r="Y648" i="81"/>
  <c r="Y642" i="81"/>
  <c r="Y637" i="81"/>
  <c r="Y632" i="81"/>
  <c r="Y626" i="81"/>
  <c r="Y621" i="81"/>
  <c r="Y616" i="81"/>
  <c r="Y610" i="81"/>
  <c r="Y605" i="81"/>
  <c r="Y600" i="81"/>
  <c r="Y594" i="81"/>
  <c r="Y589" i="81"/>
  <c r="Y584" i="81"/>
  <c r="Y578" i="81"/>
  <c r="Y573" i="81"/>
  <c r="Y568" i="81"/>
  <c r="Y562" i="81"/>
  <c r="Y557" i="81"/>
  <c r="Y552" i="81"/>
  <c r="Y546" i="81"/>
  <c r="Y542" i="81"/>
  <c r="Y538" i="81"/>
  <c r="Y532" i="81"/>
  <c r="Y528" i="81"/>
  <c r="Y524" i="81"/>
  <c r="Y520" i="81"/>
  <c r="Y516" i="81"/>
  <c r="Y512" i="81"/>
  <c r="Y508" i="81"/>
  <c r="Y504" i="81"/>
  <c r="Y500" i="81"/>
  <c r="Y496" i="81"/>
  <c r="Y492" i="81"/>
  <c r="Y488" i="81"/>
  <c r="Y484" i="81"/>
  <c r="Y480" i="81"/>
  <c r="Y476" i="81"/>
  <c r="Y472" i="81"/>
  <c r="Y468" i="81"/>
  <c r="Y464" i="81"/>
  <c r="Y460" i="81"/>
  <c r="Y456" i="81"/>
  <c r="Y450" i="81"/>
  <c r="Y446" i="81"/>
  <c r="Y442" i="81"/>
  <c r="Y438" i="81"/>
  <c r="Y434" i="81"/>
  <c r="Y430" i="81"/>
  <c r="Y426" i="81"/>
  <c r="Y422" i="81"/>
  <c r="Y418" i="81"/>
  <c r="Y414" i="81"/>
  <c r="Y410" i="81"/>
  <c r="Y406" i="81"/>
  <c r="Y402" i="81"/>
  <c r="Y398" i="81"/>
  <c r="Y394" i="81"/>
  <c r="Y390" i="81"/>
  <c r="Y386" i="81"/>
  <c r="Y382" i="81"/>
  <c r="Y378" i="81"/>
  <c r="Y374" i="81"/>
  <c r="Y370" i="81"/>
  <c r="Y366" i="81"/>
  <c r="Y362" i="81"/>
  <c r="Y358" i="81"/>
  <c r="Y354" i="81"/>
  <c r="Y350" i="81"/>
  <c r="Y346" i="81"/>
  <c r="Y342" i="81"/>
  <c r="Y338" i="81"/>
  <c r="Y334" i="81"/>
  <c r="Y330" i="81"/>
  <c r="Y326" i="81"/>
  <c r="Y322" i="81"/>
  <c r="Y318" i="81"/>
  <c r="Y314" i="81"/>
  <c r="Y310" i="81"/>
  <c r="Y306" i="81"/>
  <c r="Y302" i="81"/>
  <c r="Y298" i="81"/>
  <c r="Y294" i="81"/>
  <c r="Y290" i="81"/>
  <c r="Y286" i="81"/>
  <c r="Y282" i="81"/>
  <c r="Y278" i="81"/>
  <c r="Y274" i="81"/>
  <c r="Y270" i="81"/>
  <c r="Y266" i="81"/>
  <c r="Y262" i="81"/>
  <c r="Y258" i="81"/>
  <c r="Y254" i="81"/>
  <c r="Y250" i="81"/>
  <c r="Y246" i="81"/>
  <c r="Y242" i="81"/>
  <c r="Y238" i="81"/>
  <c r="Y234" i="81"/>
  <c r="Y230" i="81"/>
  <c r="Y226" i="81"/>
  <c r="Y222" i="81"/>
  <c r="Y218" i="81"/>
  <c r="Y214" i="81"/>
  <c r="Y210" i="81"/>
  <c r="Y206" i="81"/>
  <c r="Y202" i="81"/>
  <c r="Y198" i="81"/>
  <c r="Y194" i="81"/>
  <c r="Y190" i="81"/>
  <c r="Y186" i="81"/>
  <c r="Y182" i="81"/>
  <c r="Y178" i="81"/>
  <c r="Y174" i="81"/>
  <c r="Y170" i="81"/>
  <c r="Y166" i="81"/>
  <c r="Y162" i="81"/>
  <c r="Y158" i="81"/>
  <c r="Y154" i="81"/>
  <c r="Y150" i="81"/>
  <c r="Y146" i="81"/>
  <c r="Y142" i="81"/>
  <c r="Y138" i="81"/>
  <c r="Y134" i="81"/>
  <c r="Y130" i="81"/>
  <c r="Y126" i="81"/>
  <c r="Y122" i="81"/>
  <c r="Y118" i="81"/>
  <c r="Y856" i="81"/>
  <c r="Y849" i="81"/>
  <c r="Y843" i="81"/>
  <c r="Y835" i="81"/>
  <c r="Y828" i="81"/>
  <c r="Y821" i="81"/>
  <c r="Y813" i="81"/>
  <c r="Y807" i="81"/>
  <c r="Y800" i="81"/>
  <c r="Y792" i="81"/>
  <c r="Y785" i="81"/>
  <c r="Y779" i="81"/>
  <c r="Y771" i="81"/>
  <c r="Y764" i="81"/>
  <c r="Y757" i="81"/>
  <c r="Y749" i="81"/>
  <c r="Y743" i="81"/>
  <c r="Y736" i="81"/>
  <c r="Y696" i="81"/>
  <c r="Y690" i="81"/>
  <c r="Y682" i="81"/>
  <c r="Y676" i="81"/>
  <c r="Y668" i="81"/>
  <c r="Y661" i="81"/>
  <c r="Y654" i="81"/>
  <c r="Y646" i="81"/>
  <c r="Y640" i="81"/>
  <c r="Y633" i="81"/>
  <c r="Y625" i="81"/>
  <c r="Y618" i="81"/>
  <c r="Y612" i="81"/>
  <c r="Y604" i="81"/>
  <c r="Y597" i="81"/>
  <c r="Y590" i="81"/>
  <c r="Y582" i="81"/>
  <c r="Y576" i="81"/>
  <c r="Y569" i="81"/>
  <c r="Y561" i="81"/>
  <c r="Y554" i="81"/>
  <c r="Y548" i="81"/>
  <c r="Y541" i="81"/>
  <c r="Y534" i="81"/>
  <c r="Y529" i="81"/>
  <c r="Y523" i="81"/>
  <c r="Y518" i="81"/>
  <c r="Y513" i="81"/>
  <c r="Y507" i="81"/>
  <c r="Y502" i="81"/>
  <c r="Y497" i="81"/>
  <c r="Y491" i="81"/>
  <c r="Y486" i="81"/>
  <c r="Y481" i="81"/>
  <c r="Y475" i="81"/>
  <c r="Y470" i="81"/>
  <c r="Y465" i="81"/>
  <c r="Y459" i="81"/>
  <c r="Y454" i="81"/>
  <c r="Y447" i="81"/>
  <c r="Y441" i="81"/>
  <c r="Y436" i="81"/>
  <c r="Y431" i="81"/>
  <c r="Y425" i="81"/>
  <c r="Y420" i="81"/>
  <c r="Y415" i="81"/>
  <c r="Y409" i="81"/>
  <c r="Y404" i="81"/>
  <c r="Y399" i="81"/>
  <c r="Y393" i="81"/>
  <c r="Y388" i="81"/>
  <c r="Y383" i="81"/>
  <c r="Y377" i="81"/>
  <c r="Y372" i="81"/>
  <c r="Y367" i="81"/>
  <c r="Y361" i="81"/>
  <c r="Y356" i="81"/>
  <c r="Y351" i="81"/>
  <c r="Y345" i="81"/>
  <c r="Y340" i="81"/>
  <c r="Y335" i="81"/>
  <c r="Y329" i="81"/>
  <c r="Y324" i="81"/>
  <c r="Y319" i="81"/>
  <c r="Y313" i="81"/>
  <c r="Y308" i="81"/>
  <c r="Y303" i="81"/>
  <c r="Y297" i="81"/>
  <c r="Y292" i="81"/>
  <c r="Y287" i="81"/>
  <c r="Y281" i="81"/>
  <c r="Y276" i="81"/>
  <c r="Y271" i="81"/>
  <c r="Y265" i="81"/>
  <c r="Y260" i="81"/>
  <c r="Y255" i="81"/>
  <c r="Y249" i="81"/>
  <c r="Y244" i="81"/>
  <c r="Y239" i="81"/>
  <c r="Y233" i="81"/>
  <c r="Y228" i="81"/>
  <c r="Y223" i="81"/>
  <c r="Y217" i="81"/>
  <c r="Y212" i="81"/>
  <c r="Y207" i="81"/>
  <c r="Y201" i="81"/>
  <c r="Y196" i="81"/>
  <c r="Y191" i="81"/>
  <c r="Y185" i="81"/>
  <c r="Y180" i="81"/>
  <c r="Y175" i="81"/>
  <c r="Y169" i="81"/>
  <c r="Y164" i="81"/>
  <c r="Y159" i="81"/>
  <c r="Y153" i="81"/>
  <c r="Y148" i="81"/>
  <c r="Y143" i="81"/>
  <c r="Y137" i="81"/>
  <c r="Y132" i="81"/>
  <c r="Y127" i="81"/>
  <c r="Y121" i="81"/>
  <c r="Y116" i="81"/>
  <c r="Y112" i="81"/>
  <c r="Y108" i="81"/>
  <c r="Y104" i="81"/>
  <c r="Y100" i="81"/>
  <c r="Y96" i="81"/>
  <c r="Y92" i="81"/>
  <c r="Y88" i="81"/>
  <c r="Y84" i="81"/>
  <c r="Y80" i="81"/>
  <c r="Y76" i="81"/>
  <c r="Y72" i="81"/>
  <c r="Y68" i="81"/>
  <c r="Y64" i="81"/>
  <c r="Y60" i="81"/>
  <c r="Y56" i="81"/>
  <c r="Y52" i="81"/>
  <c r="Y48" i="81"/>
  <c r="Y44" i="81"/>
  <c r="Y40" i="81"/>
  <c r="Y36" i="81"/>
  <c r="Y32" i="81"/>
  <c r="Y28" i="81"/>
  <c r="Y24" i="81"/>
  <c r="Y20" i="81"/>
  <c r="Y16" i="81"/>
  <c r="Y12" i="81"/>
  <c r="Y8" i="81"/>
  <c r="Y855" i="81"/>
  <c r="Y848" i="81"/>
  <c r="Y840" i="81"/>
  <c r="Y833" i="81"/>
  <c r="Y827" i="81"/>
  <c r="Y819" i="81"/>
  <c r="Y812" i="81"/>
  <c r="Y805" i="81"/>
  <c r="Y797" i="81"/>
  <c r="Y791" i="81"/>
  <c r="Y784" i="81"/>
  <c r="Y776" i="81"/>
  <c r="Y769" i="81"/>
  <c r="Y763" i="81"/>
  <c r="Y755" i="81"/>
  <c r="Y748" i="81"/>
  <c r="Y741" i="81"/>
  <c r="Y733" i="81"/>
  <c r="Y702" i="81"/>
  <c r="Y695" i="81"/>
  <c r="Y687" i="81"/>
  <c r="Y673" i="81"/>
  <c r="Y666" i="81"/>
  <c r="Y660" i="81"/>
  <c r="Y652" i="81"/>
  <c r="Y645" i="81"/>
  <c r="Y638" i="81"/>
  <c r="Y630" i="81"/>
  <c r="Y624" i="81"/>
  <c r="Y617" i="81"/>
  <c r="Y609" i="81"/>
  <c r="Y602" i="81"/>
  <c r="Y596" i="81"/>
  <c r="Y588" i="81"/>
  <c r="Y581" i="81"/>
  <c r="Y574" i="81"/>
  <c r="Y566" i="81"/>
  <c r="Y560" i="81"/>
  <c r="Y553" i="81"/>
  <c r="Y545" i="81"/>
  <c r="Y540" i="81"/>
  <c r="Y533" i="81"/>
  <c r="Y527" i="81"/>
  <c r="Y522" i="81"/>
  <c r="Y517" i="81"/>
  <c r="Y511" i="81"/>
  <c r="Y506" i="81"/>
  <c r="Y501" i="81"/>
  <c r="Y495" i="81"/>
  <c r="Y490" i="81"/>
  <c r="Y485" i="81"/>
  <c r="Y479" i="81"/>
  <c r="Y474" i="81"/>
  <c r="Y469" i="81"/>
  <c r="Y463" i="81"/>
  <c r="Y458" i="81"/>
  <c r="Y453" i="81"/>
  <c r="Y445" i="81"/>
  <c r="Y440" i="81"/>
  <c r="Y435" i="81"/>
  <c r="Y429" i="81"/>
  <c r="Y424" i="81"/>
  <c r="Y419" i="81"/>
  <c r="Y413" i="81"/>
  <c r="Y408" i="81"/>
  <c r="Y403" i="81"/>
  <c r="Y397" i="81"/>
  <c r="Y392" i="81"/>
  <c r="Y387" i="81"/>
  <c r="Y381" i="81"/>
  <c r="Y376" i="81"/>
  <c r="Y371" i="81"/>
  <c r="Y365" i="81"/>
  <c r="Y360" i="81"/>
  <c r="Y355" i="81"/>
  <c r="Y349" i="81"/>
  <c r="Y344" i="81"/>
  <c r="Y339" i="81"/>
  <c r="Y333" i="81"/>
  <c r="Y328" i="81"/>
  <c r="Y323" i="81"/>
  <c r="Y317" i="81"/>
  <c r="Y312" i="81"/>
  <c r="Y307" i="81"/>
  <c r="Y301" i="81"/>
  <c r="Y296" i="81"/>
  <c r="Y291" i="81"/>
  <c r="Y285" i="81"/>
  <c r="Y280" i="81"/>
  <c r="Y275" i="81"/>
  <c r="Y269" i="81"/>
  <c r="Y264" i="81"/>
  <c r="Y259" i="81"/>
  <c r="Y253" i="81"/>
  <c r="Y248" i="81"/>
  <c r="Y243" i="81"/>
  <c r="Y237" i="81"/>
  <c r="Y232" i="81"/>
  <c r="Y227" i="81"/>
  <c r="Y221" i="81"/>
  <c r="Y216" i="81"/>
  <c r="Y211" i="81"/>
  <c r="Y205" i="81"/>
  <c r="Y200" i="81"/>
  <c r="Y195" i="81"/>
  <c r="Y189" i="81"/>
  <c r="Y184" i="81"/>
  <c r="Y179" i="81"/>
  <c r="Y173" i="81"/>
  <c r="Y168" i="81"/>
  <c r="Y163" i="81"/>
  <c r="Y157" i="81"/>
  <c r="Y152" i="81"/>
  <c r="Y147" i="81"/>
  <c r="Y141" i="81"/>
  <c r="Y136" i="81"/>
  <c r="Y131" i="81"/>
  <c r="Y125" i="81"/>
  <c r="Y120" i="81"/>
  <c r="Y115" i="81"/>
  <c r="Y111" i="81"/>
  <c r="Y107" i="81"/>
  <c r="Y103" i="81"/>
  <c r="Y99" i="81"/>
  <c r="Y95" i="81"/>
  <c r="Y91" i="81"/>
  <c r="Y87" i="81"/>
  <c r="Y83" i="81"/>
  <c r="Y79" i="81"/>
  <c r="Y75" i="81"/>
  <c r="Y71" i="81"/>
  <c r="Y67" i="81"/>
  <c r="Y63" i="81"/>
  <c r="Y59" i="81"/>
  <c r="Y55" i="81"/>
  <c r="Y51" i="81"/>
  <c r="Y47" i="81"/>
  <c r="Y43" i="81"/>
  <c r="Y39" i="81"/>
  <c r="Y35" i="81"/>
  <c r="Y31" i="81"/>
  <c r="Y27" i="81"/>
  <c r="Y23" i="81"/>
  <c r="Y19" i="81"/>
  <c r="Y15" i="81"/>
  <c r="Y11" i="81"/>
  <c r="Y7" i="81"/>
  <c r="Y860" i="81"/>
  <c r="Y853" i="81"/>
  <c r="Y845" i="81"/>
  <c r="Y839" i="81"/>
  <c r="Y832" i="81"/>
  <c r="Y824" i="81"/>
  <c r="Y817" i="81"/>
  <c r="Y811" i="81"/>
  <c r="Y803" i="81"/>
  <c r="Y796" i="81"/>
  <c r="Y789" i="81"/>
  <c r="Y781" i="81"/>
  <c r="Y775" i="81"/>
  <c r="Y768" i="81"/>
  <c r="Y760" i="81"/>
  <c r="Y753" i="81"/>
  <c r="Y747" i="81"/>
  <c r="Y739" i="81"/>
  <c r="Y732" i="81"/>
  <c r="Y700" i="81"/>
  <c r="Y692" i="81"/>
  <c r="Y686" i="81"/>
  <c r="Y678" i="81"/>
  <c r="Y672" i="81"/>
  <c r="Y844" i="81"/>
  <c r="Y816" i="81"/>
  <c r="Y787" i="81"/>
  <c r="Y759" i="81"/>
  <c r="Y731" i="81"/>
  <c r="Y670" i="81"/>
  <c r="Y656" i="81"/>
  <c r="Y641" i="81"/>
  <c r="Y628" i="81"/>
  <c r="Y613" i="81"/>
  <c r="Y598" i="81"/>
  <c r="Y585" i="81"/>
  <c r="Y570" i="81"/>
  <c r="Y556" i="81"/>
  <c r="Y543" i="81"/>
  <c r="Y530" i="81"/>
  <c r="Y519" i="81"/>
  <c r="Y509" i="81"/>
  <c r="Y498" i="81"/>
  <c r="Y487" i="81"/>
  <c r="Y477" i="81"/>
  <c r="Y466" i="81"/>
  <c r="Y455" i="81"/>
  <c r="Y443" i="81"/>
  <c r="Y432" i="81"/>
  <c r="Y421" i="81"/>
  <c r="Y411" i="81"/>
  <c r="Y400" i="81"/>
  <c r="Y389" i="81"/>
  <c r="Y379" i="81"/>
  <c r="Y368" i="81"/>
  <c r="Y357" i="81"/>
  <c r="Y347" i="81"/>
  <c r="Y336" i="81"/>
  <c r="Y325" i="81"/>
  <c r="Y315" i="81"/>
  <c r="Y304" i="81"/>
  <c r="Y293" i="81"/>
  <c r="Y283" i="81"/>
  <c r="Y272" i="81"/>
  <c r="Y261" i="81"/>
  <c r="Y251" i="81"/>
  <c r="Y240" i="81"/>
  <c r="Y229" i="81"/>
  <c r="Y219" i="81"/>
  <c r="Y208" i="81"/>
  <c r="Y197" i="81"/>
  <c r="Y187" i="81"/>
  <c r="Y176" i="81"/>
  <c r="Y165" i="81"/>
  <c r="Y155" i="81"/>
  <c r="Y144" i="81"/>
  <c r="Y133" i="81"/>
  <c r="Y123" i="81"/>
  <c r="Y113" i="81"/>
  <c r="Y105" i="81"/>
  <c r="Y97" i="81"/>
  <c r="Y89" i="81"/>
  <c r="Y81" i="81"/>
  <c r="Y73" i="81"/>
  <c r="Y65" i="81"/>
  <c r="Y57" i="81"/>
  <c r="Y49" i="81"/>
  <c r="Y41" i="81"/>
  <c r="Y33" i="81"/>
  <c r="Y25" i="81"/>
  <c r="Y17" i="81"/>
  <c r="Y9" i="81"/>
  <c r="Y837" i="81"/>
  <c r="Y808" i="81"/>
  <c r="Y780" i="81"/>
  <c r="Y752" i="81"/>
  <c r="Y698" i="81"/>
  <c r="Y665" i="81"/>
  <c r="Y650" i="81"/>
  <c r="Y636" i="81"/>
  <c r="Y622" i="81"/>
  <c r="Y608" i="81"/>
  <c r="Y593" i="81"/>
  <c r="Y580" i="81"/>
  <c r="Y565" i="81"/>
  <c r="Y550" i="81"/>
  <c r="Y539" i="81"/>
  <c r="Y526" i="81"/>
  <c r="Y515" i="81"/>
  <c r="Y505" i="81"/>
  <c r="Y494" i="81"/>
  <c r="Y483" i="81"/>
  <c r="Y473" i="81"/>
  <c r="Y462" i="81"/>
  <c r="Y449" i="81"/>
  <c r="Y439" i="81"/>
  <c r="Y428" i="81"/>
  <c r="Y417" i="81"/>
  <c r="Y407" i="81"/>
  <c r="Y396" i="81"/>
  <c r="Y385" i="81"/>
  <c r="Y375" i="81"/>
  <c r="Y364" i="81"/>
  <c r="Y353" i="81"/>
  <c r="Y343" i="81"/>
  <c r="Y332" i="81"/>
  <c r="Y321" i="81"/>
  <c r="Y311" i="81"/>
  <c r="Y300" i="81"/>
  <c r="Y289" i="81"/>
  <c r="Y279" i="81"/>
  <c r="Y268" i="81"/>
  <c r="Y257" i="81"/>
  <c r="Y247" i="81"/>
  <c r="Y236" i="81"/>
  <c r="Y225" i="81"/>
  <c r="Y215" i="81"/>
  <c r="Y204" i="81"/>
  <c r="Y193" i="81"/>
  <c r="Y183" i="81"/>
  <c r="Y172" i="81"/>
  <c r="Y161" i="81"/>
  <c r="Y151" i="81"/>
  <c r="Y140" i="81"/>
  <c r="Y129" i="81"/>
  <c r="Y119" i="81"/>
  <c r="Y110" i="81"/>
  <c r="Y102" i="81"/>
  <c r="Y94" i="81"/>
  <c r="Y86" i="81"/>
  <c r="Y78" i="81"/>
  <c r="Y70" i="81"/>
  <c r="Y62" i="81"/>
  <c r="Y54" i="81"/>
  <c r="Y46" i="81"/>
  <c r="Y38" i="81"/>
  <c r="Y30" i="81"/>
  <c r="Y22" i="81"/>
  <c r="Y14" i="81"/>
  <c r="Y859" i="81"/>
  <c r="Y829" i="81"/>
  <c r="Y801" i="81"/>
  <c r="Y773" i="81"/>
  <c r="Y744" i="81"/>
  <c r="Y691" i="81"/>
  <c r="Y662" i="81"/>
  <c r="Y649" i="81"/>
  <c r="Y634" i="81"/>
  <c r="Y620" i="81"/>
  <c r="Y606" i="81"/>
  <c r="Y592" i="81"/>
  <c r="Y577" i="81"/>
  <c r="Y564" i="81"/>
  <c r="Y549" i="81"/>
  <c r="Y535" i="81"/>
  <c r="Y525" i="81"/>
  <c r="Y514" i="81"/>
  <c r="Y503" i="81"/>
  <c r="Y493" i="81"/>
  <c r="Y482" i="81"/>
  <c r="Y471" i="81"/>
  <c r="Y461" i="81"/>
  <c r="Y448" i="81"/>
  <c r="Y437" i="81"/>
  <c r="Y427" i="81"/>
  <c r="Y416" i="81"/>
  <c r="Y405" i="81"/>
  <c r="Y395" i="81"/>
  <c r="Y384" i="81"/>
  <c r="Y373" i="81"/>
  <c r="Y363" i="81"/>
  <c r="Y352" i="81"/>
  <c r="Y341" i="81"/>
  <c r="Y331" i="81"/>
  <c r="Y320" i="81"/>
  <c r="Y309" i="81"/>
  <c r="Y299" i="81"/>
  <c r="Y288" i="81"/>
  <c r="Y277" i="81"/>
  <c r="Y267" i="81"/>
  <c r="Y256" i="81"/>
  <c r="Y245" i="81"/>
  <c r="Y235" i="81"/>
  <c r="Y224" i="81"/>
  <c r="Y213" i="81"/>
  <c r="Y203" i="81"/>
  <c r="Y192" i="81"/>
  <c r="Y181" i="81"/>
  <c r="Y171" i="81"/>
  <c r="Y160" i="81"/>
  <c r="Y149" i="81"/>
  <c r="Y139" i="81"/>
  <c r="Y128" i="81"/>
  <c r="Y117" i="81"/>
  <c r="Y109" i="81"/>
  <c r="Y101" i="81"/>
  <c r="Y93" i="81"/>
  <c r="Y85" i="81"/>
  <c r="Y77" i="81"/>
  <c r="Y69" i="81"/>
  <c r="Y61" i="81"/>
  <c r="Y53" i="81"/>
  <c r="Y45" i="81"/>
  <c r="Y37" i="81"/>
  <c r="Y29" i="81"/>
  <c r="Y21" i="81"/>
  <c r="Y13" i="81"/>
  <c r="Y851" i="81"/>
  <c r="Y823" i="81"/>
  <c r="Y795" i="81"/>
  <c r="Y765" i="81"/>
  <c r="Y737" i="81"/>
  <c r="Y684" i="81"/>
  <c r="Y677" i="81"/>
  <c r="Y657" i="81"/>
  <c r="Y644" i="81"/>
  <c r="Y629" i="81"/>
  <c r="Y614" i="81"/>
  <c r="Y601" i="81"/>
  <c r="Y586" i="81"/>
  <c r="Y572" i="81"/>
  <c r="Y558" i="81"/>
  <c r="Y544" i="81"/>
  <c r="Y531" i="81"/>
  <c r="Y521" i="81"/>
  <c r="Y510" i="81"/>
  <c r="Y499" i="81"/>
  <c r="Y489" i="81"/>
  <c r="Y478" i="81"/>
  <c r="Y467" i="81"/>
  <c r="Y457" i="81"/>
  <c r="Y444" i="81"/>
  <c r="Y433" i="81"/>
  <c r="Y423" i="81"/>
  <c r="Y412" i="81"/>
  <c r="Y401" i="81"/>
  <c r="Y391" i="81"/>
  <c r="Y380" i="81"/>
  <c r="Y369" i="81"/>
  <c r="Y359" i="81"/>
  <c r="Y348" i="81"/>
  <c r="Y337" i="81"/>
  <c r="Y327" i="81"/>
  <c r="Y316" i="81"/>
  <c r="Y305" i="81"/>
  <c r="Y295" i="81"/>
  <c r="Y284" i="81"/>
  <c r="Y273" i="81"/>
  <c r="Y263" i="81"/>
  <c r="Y252" i="81"/>
  <c r="Y241" i="81"/>
  <c r="Y231" i="81"/>
  <c r="Y220" i="81"/>
  <c r="Y209" i="81"/>
  <c r="Y199" i="81"/>
  <c r="Y188" i="81"/>
  <c r="Y177" i="81"/>
  <c r="Y167" i="81"/>
  <c r="Y156" i="81"/>
  <c r="Y145" i="81"/>
  <c r="Y135" i="81"/>
  <c r="Y124" i="81"/>
  <c r="Y114" i="81"/>
  <c r="Y106" i="81"/>
  <c r="Y98" i="81"/>
  <c r="Y90" i="81"/>
  <c r="Y82" i="81"/>
  <c r="Y74" i="81"/>
  <c r="Y66" i="81"/>
  <c r="Y58" i="81"/>
  <c r="Y50" i="81"/>
  <c r="Y42" i="81"/>
  <c r="Y34" i="81"/>
  <c r="Y26" i="81"/>
  <c r="Y18" i="81"/>
  <c r="Y10" i="81"/>
  <c r="C38" i="11"/>
  <c r="D38" i="11" s="1"/>
  <c r="F26" i="61"/>
  <c r="F25" i="61"/>
  <c r="C31" i="48" l="1"/>
  <c r="F75" i="57" l="1"/>
  <c r="I76" i="16" s="1"/>
  <c r="F73" i="57"/>
  <c r="I74" i="16" s="1"/>
  <c r="E76" i="57"/>
  <c r="D76" i="57"/>
  <c r="C76" i="57"/>
  <c r="F43" i="57"/>
  <c r="I44" i="16" s="1"/>
  <c r="F41" i="57"/>
  <c r="I42" i="16" s="1"/>
  <c r="E44" i="57"/>
  <c r="D44" i="57"/>
  <c r="C44" i="57"/>
  <c r="H75" i="54"/>
  <c r="G76" i="16" s="1"/>
  <c r="H73" i="54"/>
  <c r="G76" i="54"/>
  <c r="F76" i="54"/>
  <c r="E76" i="54"/>
  <c r="D76" i="54"/>
  <c r="H43" i="54"/>
  <c r="G44" i="16" s="1"/>
  <c r="H44" i="16" s="1"/>
  <c r="C31" i="11" s="1"/>
  <c r="H41" i="54"/>
  <c r="G42" i="16" s="1"/>
  <c r="H42" i="16" s="1"/>
  <c r="C29" i="11" s="1"/>
  <c r="G44" i="54"/>
  <c r="F44" i="54"/>
  <c r="E44" i="54"/>
  <c r="D44" i="54"/>
  <c r="F77" i="16"/>
  <c r="E77" i="16"/>
  <c r="D77" i="16"/>
  <c r="C77" i="16"/>
  <c r="F45" i="16"/>
  <c r="E45" i="16"/>
  <c r="D45" i="16"/>
  <c r="C45" i="16"/>
  <c r="G51" i="11"/>
  <c r="F51" i="11"/>
  <c r="G32" i="11"/>
  <c r="F32" i="11"/>
  <c r="L31" i="66"/>
  <c r="K31" i="66"/>
  <c r="J31" i="66"/>
  <c r="I31" i="66"/>
  <c r="H31" i="66"/>
  <c r="G31" i="66"/>
  <c r="F31" i="66"/>
  <c r="E31" i="66"/>
  <c r="L55" i="66"/>
  <c r="K55" i="66"/>
  <c r="J55" i="66"/>
  <c r="I55" i="66"/>
  <c r="H55" i="66"/>
  <c r="G55" i="66"/>
  <c r="F55" i="66"/>
  <c r="E55" i="66"/>
  <c r="H76" i="54" l="1"/>
  <c r="E68" i="66"/>
  <c r="H44" i="54"/>
  <c r="I45" i="16"/>
  <c r="I77" i="16"/>
  <c r="C32" i="11"/>
  <c r="G74" i="16"/>
  <c r="H74" i="16" s="1"/>
  <c r="C48" i="11" s="1"/>
  <c r="F76" i="57"/>
  <c r="AA534" i="81" s="1"/>
  <c r="F44" i="57"/>
  <c r="AA530" i="81" s="1"/>
  <c r="H76" i="16"/>
  <c r="C50" i="11" s="1"/>
  <c r="H45" i="16"/>
  <c r="AA445" i="81" s="1"/>
  <c r="G45" i="16"/>
  <c r="AB530" i="81" l="1"/>
  <c r="AC530" i="81" s="1"/>
  <c r="E626" i="83"/>
  <c r="H628" i="83" s="1"/>
  <c r="AB534" i="81"/>
  <c r="AC534" i="81" s="1"/>
  <c r="E630" i="83"/>
  <c r="H631" i="83" s="1"/>
  <c r="G77" i="16"/>
  <c r="AB445" i="81"/>
  <c r="AC445" i="81" s="1"/>
  <c r="E543" i="83"/>
  <c r="H546" i="83" s="1"/>
  <c r="C51" i="11"/>
  <c r="H77" i="16"/>
  <c r="AA449" i="81" s="1"/>
  <c r="AB449" i="81" l="1"/>
  <c r="AC449" i="81" s="1"/>
  <c r="E547" i="83"/>
  <c r="H549" i="83" s="1"/>
  <c r="N49" i="50"/>
  <c r="N48" i="50"/>
  <c r="C50" i="50"/>
  <c r="M50" i="50"/>
  <c r="L50" i="50"/>
  <c r="K50" i="50"/>
  <c r="J50" i="50"/>
  <c r="I50" i="50"/>
  <c r="H50" i="50"/>
  <c r="G50" i="50"/>
  <c r="F50" i="50"/>
  <c r="E50" i="50"/>
  <c r="D50" i="50"/>
  <c r="N30" i="50"/>
  <c r="N29" i="50"/>
  <c r="M31" i="50"/>
  <c r="L31" i="50"/>
  <c r="K31" i="50"/>
  <c r="J31" i="50"/>
  <c r="I31" i="50"/>
  <c r="H31" i="50"/>
  <c r="G31" i="50"/>
  <c r="F31" i="50"/>
  <c r="E31" i="50"/>
  <c r="D31" i="50"/>
  <c r="C31" i="50"/>
  <c r="H50" i="48"/>
  <c r="G50" i="48"/>
  <c r="F50" i="48"/>
  <c r="E50" i="48"/>
  <c r="D50" i="48"/>
  <c r="C50" i="48"/>
  <c r="H31" i="48"/>
  <c r="G31" i="48"/>
  <c r="F31" i="48"/>
  <c r="E31" i="48"/>
  <c r="D31" i="48"/>
  <c r="BN51" i="45"/>
  <c r="BN50" i="45"/>
  <c r="C33" i="45"/>
  <c r="BM52" i="45"/>
  <c r="BL52" i="45"/>
  <c r="BK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O52" i="45"/>
  <c r="N52" i="45"/>
  <c r="M52" i="45"/>
  <c r="L52" i="45"/>
  <c r="K52" i="45"/>
  <c r="J52" i="45"/>
  <c r="I52" i="45"/>
  <c r="H52" i="45"/>
  <c r="G52" i="45"/>
  <c r="F52" i="45"/>
  <c r="E52" i="45"/>
  <c r="D52" i="45"/>
  <c r="C52" i="45"/>
  <c r="BN32" i="45"/>
  <c r="BN31" i="45"/>
  <c r="BM33" i="45"/>
  <c r="BL33" i="45"/>
  <c r="BK33" i="45"/>
  <c r="BJ33" i="45"/>
  <c r="BI33" i="45"/>
  <c r="BH33" i="45"/>
  <c r="BG33" i="45"/>
  <c r="BF33" i="45"/>
  <c r="BE33" i="45"/>
  <c r="BD33" i="45"/>
  <c r="BC33" i="45"/>
  <c r="BB33" i="45"/>
  <c r="BA33" i="45"/>
  <c r="AZ33" i="45"/>
  <c r="AY33" i="45"/>
  <c r="AX33" i="45"/>
  <c r="AW33" i="45"/>
  <c r="AV33" i="45"/>
  <c r="AU33" i="45"/>
  <c r="AT33" i="45"/>
  <c r="AS33" i="45"/>
  <c r="AR33" i="45"/>
  <c r="AQ33" i="45"/>
  <c r="AP33" i="45"/>
  <c r="AO33" i="45"/>
  <c r="AN33" i="45"/>
  <c r="AM33" i="45"/>
  <c r="AL33" i="45"/>
  <c r="AK33" i="45"/>
  <c r="AJ33" i="45"/>
  <c r="AI33" i="45"/>
  <c r="AH33" i="45"/>
  <c r="AG33" i="45"/>
  <c r="AF33" i="45"/>
  <c r="AE33" i="45"/>
  <c r="AD33" i="45"/>
  <c r="AC33" i="45"/>
  <c r="AB33" i="45"/>
  <c r="AA33" i="45"/>
  <c r="Z33" i="45"/>
  <c r="Y33" i="45"/>
  <c r="X33" i="45"/>
  <c r="W33" i="45"/>
  <c r="V33" i="45"/>
  <c r="U33" i="45"/>
  <c r="T33" i="45"/>
  <c r="S33" i="45"/>
  <c r="R33" i="45"/>
  <c r="Q33" i="45"/>
  <c r="P33" i="45"/>
  <c r="O33" i="45"/>
  <c r="N33" i="45"/>
  <c r="M33" i="45"/>
  <c r="L33" i="45"/>
  <c r="K33" i="45"/>
  <c r="J33" i="45"/>
  <c r="I33" i="45"/>
  <c r="H33" i="45"/>
  <c r="G33" i="45"/>
  <c r="F33" i="45"/>
  <c r="E33" i="45"/>
  <c r="D33" i="45"/>
  <c r="K50" i="13"/>
  <c r="J50" i="13"/>
  <c r="I50" i="13"/>
  <c r="H50" i="13"/>
  <c r="G50" i="13"/>
  <c r="F50" i="13"/>
  <c r="E50" i="13"/>
  <c r="D50" i="13"/>
  <c r="AA18" i="81" s="1"/>
  <c r="K31" i="13"/>
  <c r="J31" i="13"/>
  <c r="I31" i="13"/>
  <c r="H31" i="13"/>
  <c r="G31" i="13"/>
  <c r="F31" i="13"/>
  <c r="E31" i="13"/>
  <c r="D31" i="13"/>
  <c r="AA14" i="81" s="1"/>
  <c r="E19" i="83" s="1"/>
  <c r="H22" i="83" s="1"/>
  <c r="H48" i="52"/>
  <c r="H49" i="52"/>
  <c r="G50" i="52"/>
  <c r="F50" i="52"/>
  <c r="E50" i="52"/>
  <c r="D50" i="52"/>
  <c r="C50" i="52"/>
  <c r="H30" i="52"/>
  <c r="H29" i="52"/>
  <c r="G31" i="52"/>
  <c r="F31" i="52"/>
  <c r="E31" i="52"/>
  <c r="D31" i="52"/>
  <c r="C31" i="52"/>
  <c r="N31" i="50" l="1"/>
  <c r="AA311" i="81" s="1"/>
  <c r="AB311" i="81" s="1"/>
  <c r="AC311" i="81" s="1"/>
  <c r="BN52" i="45"/>
  <c r="AA85" i="81" s="1"/>
  <c r="AC14" i="81"/>
  <c r="AB14" i="81"/>
  <c r="G47" i="80"/>
  <c r="BD47" i="80" s="1"/>
  <c r="F47" i="80"/>
  <c r="BC47" i="80" s="1"/>
  <c r="N50" i="50"/>
  <c r="AA315" i="81" s="1"/>
  <c r="M31" i="48"/>
  <c r="L29" i="13"/>
  <c r="M29" i="13" s="1"/>
  <c r="BN33" i="45"/>
  <c r="H50" i="52"/>
  <c r="AA743" i="81" s="1"/>
  <c r="L49" i="13"/>
  <c r="M49" i="13" s="1"/>
  <c r="C54" i="66" s="1"/>
  <c r="M50" i="48"/>
  <c r="AA182" i="81" s="1"/>
  <c r="L48" i="13"/>
  <c r="L30" i="13"/>
  <c r="M30" i="13" s="1"/>
  <c r="H31" i="52"/>
  <c r="AA739" i="81" s="1"/>
  <c r="C30" i="66" l="1"/>
  <c r="M30" i="66" s="1"/>
  <c r="B31" i="11" s="1"/>
  <c r="D31" i="11" s="1"/>
  <c r="E412" i="83"/>
  <c r="H415" i="83" s="1"/>
  <c r="E822" i="83"/>
  <c r="H822" i="83" s="1"/>
  <c r="AB739" i="81"/>
  <c r="AC739" i="81" s="1"/>
  <c r="AB743" i="81"/>
  <c r="AC743" i="81" s="1"/>
  <c r="E826" i="83"/>
  <c r="H825" i="83" s="1"/>
  <c r="AB315" i="81"/>
  <c r="AC315" i="81" s="1"/>
  <c r="E416" i="83"/>
  <c r="H418" i="83" s="1"/>
  <c r="AB18" i="81"/>
  <c r="E23" i="83"/>
  <c r="H25" i="83" s="1"/>
  <c r="AB182" i="81"/>
  <c r="AC182" i="81" s="1"/>
  <c r="E285" i="83"/>
  <c r="H287" i="83" s="1"/>
  <c r="AB85" i="81"/>
  <c r="AC85" i="81" s="1"/>
  <c r="E154" i="83"/>
  <c r="H156" i="83" s="1"/>
  <c r="AC18" i="81"/>
  <c r="AA178" i="81"/>
  <c r="AA81" i="81"/>
  <c r="M54" i="66"/>
  <c r="D11" i="67"/>
  <c r="C31" i="66"/>
  <c r="M28" i="66"/>
  <c r="M31" i="13"/>
  <c r="M48" i="13"/>
  <c r="C53" i="66" s="1"/>
  <c r="M53" i="66" s="1"/>
  <c r="L50" i="13"/>
  <c r="L31" i="13"/>
  <c r="A8" i="3"/>
  <c r="A7" i="3"/>
  <c r="A6" i="3"/>
  <c r="A2" i="3"/>
  <c r="B50" i="11" l="1"/>
  <c r="D50" i="11" s="1"/>
  <c r="AB81" i="81"/>
  <c r="AC81" i="81" s="1"/>
  <c r="E150" i="83"/>
  <c r="H153" i="83" s="1"/>
  <c r="AB178" i="81"/>
  <c r="AC178" i="81" s="1"/>
  <c r="E281" i="83"/>
  <c r="H284" i="83" s="1"/>
  <c r="M31" i="66"/>
  <c r="B29" i="11"/>
  <c r="M50" i="13"/>
  <c r="M80" i="13" s="1"/>
  <c r="AA1" i="42"/>
  <c r="W1" i="42"/>
  <c r="S1" i="42"/>
  <c r="O1" i="42"/>
  <c r="K1" i="42"/>
  <c r="G1" i="42"/>
  <c r="C1" i="42"/>
  <c r="D29" i="11" l="1"/>
  <c r="D32" i="11" s="1"/>
  <c r="B32" i="11"/>
  <c r="M51" i="66"/>
  <c r="C55" i="66"/>
  <c r="I31" i="28"/>
  <c r="I30" i="28"/>
  <c r="I29" i="28"/>
  <c r="I28" i="28"/>
  <c r="N29" i="68"/>
  <c r="N26" i="68"/>
  <c r="H46" i="12" s="1"/>
  <c r="J46" i="12" s="1"/>
  <c r="N20" i="68"/>
  <c r="N19" i="68"/>
  <c r="N18" i="68"/>
  <c r="N17" i="68"/>
  <c r="N16" i="68"/>
  <c r="N15" i="68"/>
  <c r="N14" i="68"/>
  <c r="N13" i="68"/>
  <c r="N12" i="68"/>
  <c r="N11" i="68"/>
  <c r="G34" i="58"/>
  <c r="AA585" i="81" s="1"/>
  <c r="H34" i="55"/>
  <c r="G34" i="17" s="1"/>
  <c r="H34" i="17" s="1"/>
  <c r="AA500" i="81" s="1"/>
  <c r="M22" i="68"/>
  <c r="G39" i="58"/>
  <c r="I39" i="17" s="1"/>
  <c r="G38" i="58"/>
  <c r="G37" i="58"/>
  <c r="G36" i="58"/>
  <c r="H38" i="55"/>
  <c r="G38" i="17" s="1"/>
  <c r="H38" i="17" s="1"/>
  <c r="H37" i="55"/>
  <c r="G37" i="17" s="1"/>
  <c r="H37" i="17" s="1"/>
  <c r="AA503" i="81" s="1"/>
  <c r="H36" i="55"/>
  <c r="G36" i="17" s="1"/>
  <c r="H36" i="17" s="1"/>
  <c r="H46" i="53"/>
  <c r="H45" i="53"/>
  <c r="H44" i="53"/>
  <c r="H43" i="53"/>
  <c r="AA795" i="81" s="1"/>
  <c r="AW46" i="51"/>
  <c r="AV46" i="51"/>
  <c r="AU46" i="51"/>
  <c r="AT46" i="51"/>
  <c r="AW45" i="51"/>
  <c r="AV45" i="51"/>
  <c r="AU45" i="51"/>
  <c r="AT45" i="51"/>
  <c r="AW44" i="51"/>
  <c r="AA367" i="81" s="1"/>
  <c r="AV44" i="51"/>
  <c r="AU44" i="51"/>
  <c r="AT44" i="51"/>
  <c r="AW43" i="51"/>
  <c r="AA366" i="81" s="1"/>
  <c r="AV43" i="51"/>
  <c r="AU43" i="51"/>
  <c r="AT43" i="51"/>
  <c r="AP46" i="51"/>
  <c r="AP45" i="51"/>
  <c r="AP44" i="51"/>
  <c r="AP43" i="51"/>
  <c r="AL46" i="51"/>
  <c r="AL45" i="51"/>
  <c r="AL44" i="51"/>
  <c r="AL43" i="51"/>
  <c r="AH46" i="51"/>
  <c r="AH45" i="51"/>
  <c r="AH44" i="51"/>
  <c r="AH43" i="51"/>
  <c r="AD46" i="51"/>
  <c r="AD45" i="51"/>
  <c r="AD44" i="51"/>
  <c r="AD43" i="51"/>
  <c r="Z46" i="51"/>
  <c r="Z45" i="51"/>
  <c r="Z44" i="51"/>
  <c r="Z43" i="51"/>
  <c r="V46" i="51"/>
  <c r="V45" i="51"/>
  <c r="V44" i="51"/>
  <c r="V43" i="51"/>
  <c r="R46" i="51"/>
  <c r="R45" i="51"/>
  <c r="R44" i="51"/>
  <c r="R43" i="51"/>
  <c r="N46" i="51"/>
  <c r="N45" i="51"/>
  <c r="N44" i="51"/>
  <c r="N43" i="51"/>
  <c r="J46" i="51"/>
  <c r="J45" i="51"/>
  <c r="J44" i="51"/>
  <c r="J43" i="51"/>
  <c r="F46" i="51"/>
  <c r="F45" i="51"/>
  <c r="F44" i="51"/>
  <c r="F43" i="51"/>
  <c r="IS51" i="47"/>
  <c r="IR51" i="47"/>
  <c r="IQ51" i="47"/>
  <c r="IS50" i="47"/>
  <c r="AA112" i="81" s="1"/>
  <c r="IR50" i="47"/>
  <c r="IQ50" i="47"/>
  <c r="IS49" i="47"/>
  <c r="AA111" i="81" s="1"/>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IT51" i="47" s="1"/>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64" i="11"/>
  <c r="D66" i="11"/>
  <c r="D58" i="11"/>
  <c r="M64" i="13"/>
  <c r="M62" i="13"/>
  <c r="F124" i="77"/>
  <c r="E124" i="77"/>
  <c r="D124" i="77"/>
  <c r="C124" i="77"/>
  <c r="F119" i="77"/>
  <c r="E119" i="77"/>
  <c r="D119" i="77"/>
  <c r="C119" i="77"/>
  <c r="C84" i="77"/>
  <c r="C69" i="77"/>
  <c r="C65" i="77"/>
  <c r="C61" i="77"/>
  <c r="M51" i="37"/>
  <c r="M39" i="37"/>
  <c r="M26" i="37"/>
  <c r="M40" i="37"/>
  <c r="M38" i="37"/>
  <c r="M37" i="37"/>
  <c r="M36" i="37"/>
  <c r="M35" i="37"/>
  <c r="M34" i="37"/>
  <c r="M32" i="37"/>
  <c r="M27" i="37"/>
  <c r="M25" i="37"/>
  <c r="M24" i="37"/>
  <c r="M23" i="37"/>
  <c r="M22" i="37"/>
  <c r="M19" i="37"/>
  <c r="M17" i="37"/>
  <c r="M18" i="37"/>
  <c r="M46" i="37"/>
  <c r="M47" i="37"/>
  <c r="M48" i="37"/>
  <c r="M49" i="37"/>
  <c r="M50" i="37"/>
  <c r="M56" i="37"/>
  <c r="H53" i="52"/>
  <c r="N53" i="50"/>
  <c r="M70" i="13"/>
  <c r="M69" i="13"/>
  <c r="M68" i="13"/>
  <c r="M66" i="13"/>
  <c r="M65" i="13"/>
  <c r="M63" i="13"/>
  <c r="M60" i="13"/>
  <c r="M59" i="13"/>
  <c r="M58" i="13"/>
  <c r="M57" i="13"/>
  <c r="M56" i="13"/>
  <c r="M54" i="13"/>
  <c r="BN58" i="45"/>
  <c r="BN56" i="45"/>
  <c r="BN55" i="45"/>
  <c r="F26" i="66"/>
  <c r="I3" i="75"/>
  <c r="E75" i="65"/>
  <c r="G10" i="55"/>
  <c r="E8" i="56" s="1"/>
  <c r="G9" i="55"/>
  <c r="E7" i="56" s="1"/>
  <c r="F10" i="55"/>
  <c r="D8" i="56" s="1"/>
  <c r="F9" i="55"/>
  <c r="D7" i="56" s="1"/>
  <c r="E10" i="55"/>
  <c r="C8" i="56" s="1"/>
  <c r="E9" i="55"/>
  <c r="C7" i="56" s="1"/>
  <c r="D10" i="55"/>
  <c r="B8" i="56" s="1"/>
  <c r="D9" i="55"/>
  <c r="B7" i="56" s="1"/>
  <c r="E44" i="18"/>
  <c r="D44" i="18"/>
  <c r="D56" i="18" s="1"/>
  <c r="C44" i="18"/>
  <c r="C56" i="18" s="1"/>
  <c r="B44" i="18"/>
  <c r="B56" i="18" s="1"/>
  <c r="E35" i="18"/>
  <c r="E36" i="18" s="1"/>
  <c r="D35" i="18"/>
  <c r="C35" i="18"/>
  <c r="C36" i="18" s="1"/>
  <c r="B35" i="18"/>
  <c r="B36" i="18" s="1"/>
  <c r="E28" i="18"/>
  <c r="D28" i="18"/>
  <c r="C28" i="18"/>
  <c r="B28" i="18"/>
  <c r="E25" i="18"/>
  <c r="D25" i="18"/>
  <c r="C25" i="18"/>
  <c r="B25" i="18"/>
  <c r="E21" i="18"/>
  <c r="D21" i="18"/>
  <c r="C21" i="18"/>
  <c r="B21" i="18"/>
  <c r="E19" i="18"/>
  <c r="D19" i="18"/>
  <c r="C19" i="18"/>
  <c r="B19" i="18"/>
  <c r="E14" i="18"/>
  <c r="E13" i="18"/>
  <c r="D14" i="18"/>
  <c r="D13" i="18"/>
  <c r="C14" i="18"/>
  <c r="C13" i="18"/>
  <c r="B13" i="18"/>
  <c r="B14" i="18"/>
  <c r="B3" i="12"/>
  <c r="A4" i="66" s="1"/>
  <c r="A4" i="4"/>
  <c r="A3" i="11" s="1"/>
  <c r="A3" i="61" s="1"/>
  <c r="A1" i="4"/>
  <c r="E10" i="18"/>
  <c r="E9" i="18"/>
  <c r="D10" i="18"/>
  <c r="D9" i="18"/>
  <c r="C10" i="18"/>
  <c r="C9" i="18"/>
  <c r="B10" i="18"/>
  <c r="B9" i="18"/>
  <c r="H66" i="54"/>
  <c r="G67" i="16" s="1"/>
  <c r="H67" i="16" s="1"/>
  <c r="F10" i="58"/>
  <c r="D8" i="59" s="1"/>
  <c r="F9" i="58"/>
  <c r="D7" i="59" s="1"/>
  <c r="E10" i="58"/>
  <c r="C8" i="59" s="1"/>
  <c r="E9" i="58"/>
  <c r="C7" i="59" s="1"/>
  <c r="D10" i="58"/>
  <c r="B8" i="59" s="1"/>
  <c r="D9" i="58"/>
  <c r="B7" i="59" s="1"/>
  <c r="H23" i="55"/>
  <c r="G23" i="17" s="1"/>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F10" i="17"/>
  <c r="F9" i="17"/>
  <c r="E10" i="17"/>
  <c r="E9" i="17"/>
  <c r="D10" i="17"/>
  <c r="D9" i="17"/>
  <c r="C10" i="17"/>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J20" i="29"/>
  <c r="J19" i="29"/>
  <c r="J18" i="29"/>
  <c r="J17" i="29"/>
  <c r="J16" i="29"/>
  <c r="J15" i="29"/>
  <c r="J14" i="29"/>
  <c r="J13" i="29"/>
  <c r="J12" i="29"/>
  <c r="A49" i="7"/>
  <c r="H11" i="69"/>
  <c r="B23" i="11" s="1"/>
  <c r="H12" i="69"/>
  <c r="B24" i="11" s="1"/>
  <c r="H13" i="69"/>
  <c r="H19" i="69"/>
  <c r="H22" i="69"/>
  <c r="H25" i="69"/>
  <c r="H16" i="69"/>
  <c r="M20" i="28" s="1"/>
  <c r="H14" i="69"/>
  <c r="H20" i="69"/>
  <c r="H23" i="69"/>
  <c r="H26" i="69"/>
  <c r="H17" i="69"/>
  <c r="M28" i="28" s="1"/>
  <c r="F20" i="70"/>
  <c r="F21" i="70"/>
  <c r="F22" i="70"/>
  <c r="F23" i="70"/>
  <c r="F24" i="70"/>
  <c r="F25" i="70"/>
  <c r="F26" i="70"/>
  <c r="F27" i="70"/>
  <c r="F28" i="70"/>
  <c r="F29" i="70"/>
  <c r="F30" i="70"/>
  <c r="F31" i="70"/>
  <c r="F32" i="70"/>
  <c r="F33" i="70"/>
  <c r="F34" i="70"/>
  <c r="F35" i="70"/>
  <c r="F36" i="70"/>
  <c r="F37" i="70"/>
  <c r="F39" i="70"/>
  <c r="G48" i="66" s="1"/>
  <c r="M48" i="66" s="1"/>
  <c r="B44" i="11" s="1"/>
  <c r="F40" i="70"/>
  <c r="G46" i="66" s="1"/>
  <c r="G68" i="66" s="1"/>
  <c r="F41" i="70"/>
  <c r="M45" i="66"/>
  <c r="B41" i="11" s="1"/>
  <c r="L72" i="66"/>
  <c r="K72" i="66"/>
  <c r="J72" i="66"/>
  <c r="E72" i="66"/>
  <c r="L26" i="66"/>
  <c r="K26" i="66"/>
  <c r="J26" i="66"/>
  <c r="G26" i="66"/>
  <c r="E26" i="66"/>
  <c r="M67" i="66"/>
  <c r="M69" i="66"/>
  <c r="M70" i="66"/>
  <c r="BN43" i="45"/>
  <c r="N41" i="50"/>
  <c r="H41" i="52"/>
  <c r="BN12" i="45"/>
  <c r="N10" i="50"/>
  <c r="H10" i="52"/>
  <c r="BN13" i="45"/>
  <c r="N11" i="50"/>
  <c r="H11" i="52"/>
  <c r="BN41" i="45"/>
  <c r="N39" i="50"/>
  <c r="H39" i="52"/>
  <c r="BN44" i="45"/>
  <c r="N42" i="50"/>
  <c r="H42" i="52"/>
  <c r="BN37" i="45"/>
  <c r="N35" i="50"/>
  <c r="H35" i="52"/>
  <c r="BN57" i="45"/>
  <c r="N54" i="50"/>
  <c r="N55" i="50"/>
  <c r="M64" i="66"/>
  <c r="N56"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AA75" i="81" s="1"/>
  <c r="N19" i="50"/>
  <c r="AA305" i="81" s="1"/>
  <c r="H19" i="52"/>
  <c r="AA732" i="81" s="1"/>
  <c r="BN22" i="45"/>
  <c r="N20" i="50"/>
  <c r="H20" i="52"/>
  <c r="BN23" i="45"/>
  <c r="N21" i="50"/>
  <c r="H21" i="52"/>
  <c r="BN24" i="45"/>
  <c r="N22" i="50"/>
  <c r="H22" i="52"/>
  <c r="BN25" i="45"/>
  <c r="AA77" i="81" s="1"/>
  <c r="N23" i="50"/>
  <c r="AA307" i="81" s="1"/>
  <c r="H23" i="52"/>
  <c r="AA734" i="81" s="1"/>
  <c r="BN26" i="45"/>
  <c r="AA78" i="81" s="1"/>
  <c r="N24" i="50"/>
  <c r="AA308" i="81" s="1"/>
  <c r="H24" i="52"/>
  <c r="AA735" i="81" s="1"/>
  <c r="BN27" i="45"/>
  <c r="AA80" i="81" s="1"/>
  <c r="AB80" i="81" s="1"/>
  <c r="AC80" i="81" s="1"/>
  <c r="N25" i="50"/>
  <c r="AA310" i="81" s="1"/>
  <c r="AB310" i="81" s="1"/>
  <c r="AC310" i="81" s="1"/>
  <c r="H25" i="52"/>
  <c r="AA737" i="81" s="1"/>
  <c r="H54" i="52"/>
  <c r="M65" i="66"/>
  <c r="H55" i="52"/>
  <c r="H56" i="52"/>
  <c r="N57" i="50"/>
  <c r="H57" i="52"/>
  <c r="BN36" i="45"/>
  <c r="N34" i="50"/>
  <c r="H34" i="52"/>
  <c r="BN39" i="45"/>
  <c r="N37" i="50"/>
  <c r="H37" i="52"/>
  <c r="BN42" i="45"/>
  <c r="N40" i="50"/>
  <c r="H40" i="52"/>
  <c r="BN40" i="45"/>
  <c r="N38" i="50"/>
  <c r="H38" i="52"/>
  <c r="BN46" i="45"/>
  <c r="AA86" i="81" s="1"/>
  <c r="N44" i="50"/>
  <c r="AA316" i="81" s="1"/>
  <c r="H44" i="52"/>
  <c r="AA744" i="81" s="1"/>
  <c r="N36" i="50"/>
  <c r="M45" i="50"/>
  <c r="L45" i="50"/>
  <c r="K45" i="50"/>
  <c r="J45" i="50"/>
  <c r="I45" i="50"/>
  <c r="H45" i="50"/>
  <c r="H59" i="50" s="1"/>
  <c r="G45" i="50"/>
  <c r="F45" i="50"/>
  <c r="E45" i="50"/>
  <c r="D45" i="50"/>
  <c r="M58" i="50"/>
  <c r="L58" i="50"/>
  <c r="K58" i="50"/>
  <c r="J58" i="50"/>
  <c r="I58" i="50"/>
  <c r="H58" i="50"/>
  <c r="G58" i="50"/>
  <c r="F58" i="50"/>
  <c r="E58" i="50"/>
  <c r="D58" i="50"/>
  <c r="M26" i="50"/>
  <c r="L26" i="50"/>
  <c r="K26" i="50"/>
  <c r="J26" i="50"/>
  <c r="I26" i="50"/>
  <c r="H26" i="50"/>
  <c r="G26" i="50"/>
  <c r="F26" i="50"/>
  <c r="E26" i="50"/>
  <c r="D26" i="50"/>
  <c r="C45" i="50"/>
  <c r="C59" i="50" s="1"/>
  <c r="C58" i="50"/>
  <c r="C26" i="50"/>
  <c r="H45" i="48"/>
  <c r="G45" i="48"/>
  <c r="F45" i="48"/>
  <c r="E45" i="48"/>
  <c r="D45" i="48"/>
  <c r="C45" i="48"/>
  <c r="H26" i="48"/>
  <c r="G26" i="48"/>
  <c r="F26" i="48"/>
  <c r="E26" i="48"/>
  <c r="D26" i="48"/>
  <c r="C26" i="48"/>
  <c r="BN38" i="45"/>
  <c r="BM47" i="45"/>
  <c r="BM60" i="45"/>
  <c r="BL47" i="45"/>
  <c r="BK47" i="45"/>
  <c r="BM28" i="45"/>
  <c r="BL28" i="45"/>
  <c r="BK28" i="45"/>
  <c r="BJ47" i="45"/>
  <c r="BI47" i="45"/>
  <c r="BH47" i="45"/>
  <c r="BG47" i="45"/>
  <c r="BJ28" i="45"/>
  <c r="BI28" i="45"/>
  <c r="BI59" i="45" s="1"/>
  <c r="BI60" i="45" s="1"/>
  <c r="BI61" i="45" s="1"/>
  <c r="BH28" i="45"/>
  <c r="BG28" i="45"/>
  <c r="BG59" i="45" s="1"/>
  <c r="BG60" i="45" s="1"/>
  <c r="BG61" i="45" s="1"/>
  <c r="BF47" i="45"/>
  <c r="BE47" i="45"/>
  <c r="BD47" i="45"/>
  <c r="BC47" i="45"/>
  <c r="BF28" i="45"/>
  <c r="BE28" i="45"/>
  <c r="BE59" i="45" s="1"/>
  <c r="BE60" i="45" s="1"/>
  <c r="BE61" i="45" s="1"/>
  <c r="BD28" i="45"/>
  <c r="BC28" i="45"/>
  <c r="BC59" i="45" s="1"/>
  <c r="BC60" i="45" s="1"/>
  <c r="BC61" i="45" s="1"/>
  <c r="BB47" i="45"/>
  <c r="BB28" i="45"/>
  <c r="BA47" i="45"/>
  <c r="AZ47" i="45"/>
  <c r="AY47" i="45"/>
  <c r="AX47" i="45"/>
  <c r="BA28" i="45"/>
  <c r="AZ28" i="45"/>
  <c r="AY28" i="45"/>
  <c r="AY59" i="45" s="1"/>
  <c r="AY60" i="45" s="1"/>
  <c r="AY61" i="45" s="1"/>
  <c r="AX28" i="45"/>
  <c r="AW47" i="45"/>
  <c r="AV47" i="45"/>
  <c r="AU47" i="45"/>
  <c r="AW28" i="45"/>
  <c r="AW59" i="45" s="1"/>
  <c r="AW60" i="45" s="1"/>
  <c r="AW61" i="45" s="1"/>
  <c r="AV28" i="45"/>
  <c r="AU28" i="45"/>
  <c r="AT47" i="45"/>
  <c r="AT28" i="45"/>
  <c r="AS47" i="45"/>
  <c r="AS28" i="45"/>
  <c r="AS59" i="45" s="1"/>
  <c r="AS60" i="45" s="1"/>
  <c r="AS61" i="45" s="1"/>
  <c r="AR47" i="45"/>
  <c r="AR28" i="45"/>
  <c r="AQ47" i="45"/>
  <c r="AQ28" i="45"/>
  <c r="AP47" i="45"/>
  <c r="AP28" i="45"/>
  <c r="AO47" i="45"/>
  <c r="AO28" i="45"/>
  <c r="AO59" i="45" s="1"/>
  <c r="AO60" i="45" s="1"/>
  <c r="AO61" i="45" s="1"/>
  <c r="AN47" i="45"/>
  <c r="AN28" i="45"/>
  <c r="AM47" i="45"/>
  <c r="AM28" i="45"/>
  <c r="AL47" i="45"/>
  <c r="AL28" i="45"/>
  <c r="AK47" i="45"/>
  <c r="AJ47" i="45"/>
  <c r="AI47" i="45"/>
  <c r="AH47" i="45"/>
  <c r="AG47" i="45"/>
  <c r="AF47" i="45"/>
  <c r="AE47" i="45"/>
  <c r="AD47" i="45"/>
  <c r="AC47" i="45"/>
  <c r="AB47" i="45"/>
  <c r="AA47" i="45"/>
  <c r="Z47" i="45"/>
  <c r="Y47" i="45"/>
  <c r="X47" i="45"/>
  <c r="W47" i="45"/>
  <c r="V47" i="45"/>
  <c r="U47" i="45"/>
  <c r="T47" i="45"/>
  <c r="S47" i="45"/>
  <c r="R47" i="45"/>
  <c r="Q47" i="45"/>
  <c r="P47" i="45"/>
  <c r="O47" i="45"/>
  <c r="N47" i="45"/>
  <c r="M47" i="45"/>
  <c r="L47" i="45"/>
  <c r="K47" i="45"/>
  <c r="J47" i="45"/>
  <c r="I47" i="45"/>
  <c r="H47" i="45"/>
  <c r="G47" i="45"/>
  <c r="F47" i="45"/>
  <c r="E47" i="45"/>
  <c r="D47" i="45"/>
  <c r="C47" i="45"/>
  <c r="AK28" i="45"/>
  <c r="AK59" i="45" s="1"/>
  <c r="AK60" i="45" s="1"/>
  <c r="AK61" i="45" s="1"/>
  <c r="AJ28" i="45"/>
  <c r="AI28" i="45"/>
  <c r="AH28" i="45"/>
  <c r="AG28" i="45"/>
  <c r="AF28" i="45"/>
  <c r="AE28" i="45"/>
  <c r="AD28" i="45"/>
  <c r="AC28" i="45"/>
  <c r="AC59" i="45" s="1"/>
  <c r="AC60" i="45" s="1"/>
  <c r="AC61" i="45" s="1"/>
  <c r="AB28" i="45"/>
  <c r="AA28" i="45"/>
  <c r="Z28" i="45"/>
  <c r="Y28" i="45"/>
  <c r="X28" i="45"/>
  <c r="W28" i="45"/>
  <c r="V28" i="45"/>
  <c r="V59" i="45" s="1"/>
  <c r="V60" i="45" s="1"/>
  <c r="V61" i="45" s="1"/>
  <c r="U28" i="45"/>
  <c r="T28" i="45"/>
  <c r="S28" i="45"/>
  <c r="R28" i="45"/>
  <c r="Q28" i="45"/>
  <c r="P28" i="45"/>
  <c r="O28" i="45"/>
  <c r="N28" i="45"/>
  <c r="N59" i="45" s="1"/>
  <c r="N60" i="45" s="1"/>
  <c r="N61" i="45" s="1"/>
  <c r="M28" i="45"/>
  <c r="L28" i="45"/>
  <c r="K28" i="45"/>
  <c r="J28" i="45"/>
  <c r="I28" i="45"/>
  <c r="H28" i="45"/>
  <c r="G28" i="45"/>
  <c r="F28" i="45"/>
  <c r="F59" i="45" s="1"/>
  <c r="F60" i="45" s="1"/>
  <c r="F61" i="45" s="1"/>
  <c r="E28" i="45"/>
  <c r="D28" i="45"/>
  <c r="C28" i="45"/>
  <c r="H36" i="52"/>
  <c r="G58" i="52"/>
  <c r="G45" i="52"/>
  <c r="F58" i="52"/>
  <c r="F45" i="52"/>
  <c r="E58" i="52"/>
  <c r="E45" i="52"/>
  <c r="D58" i="52"/>
  <c r="D45" i="52"/>
  <c r="H7" i="52"/>
  <c r="G26" i="52"/>
  <c r="F26" i="52"/>
  <c r="E26" i="52"/>
  <c r="D26" i="52"/>
  <c r="C45" i="52"/>
  <c r="C58" i="52"/>
  <c r="C26" i="52"/>
  <c r="F34" i="61"/>
  <c r="F41" i="61"/>
  <c r="F40" i="61"/>
  <c r="F39" i="61"/>
  <c r="F38" i="61"/>
  <c r="F37" i="61"/>
  <c r="F36" i="61"/>
  <c r="F35" i="61"/>
  <c r="F7" i="61"/>
  <c r="F8" i="61"/>
  <c r="F9" i="61"/>
  <c r="F10" i="61"/>
  <c r="F11" i="61"/>
  <c r="F12" i="61"/>
  <c r="F13" i="61"/>
  <c r="F15" i="61"/>
  <c r="F16" i="61"/>
  <c r="F17" i="61"/>
  <c r="F18" i="61"/>
  <c r="F19" i="61"/>
  <c r="F20" i="61"/>
  <c r="F23" i="61"/>
  <c r="F24" i="61"/>
  <c r="F27" i="61"/>
  <c r="F28" i="61"/>
  <c r="F29" i="61"/>
  <c r="F30" i="61"/>
  <c r="F31" i="61"/>
  <c r="E14" i="61"/>
  <c r="E21" i="61"/>
  <c r="E32" i="61"/>
  <c r="E42" i="61"/>
  <c r="D14" i="61"/>
  <c r="D21" i="61"/>
  <c r="D32" i="61"/>
  <c r="D42" i="61"/>
  <c r="C14" i="61"/>
  <c r="C21" i="61"/>
  <c r="C32" i="61"/>
  <c r="C42" i="61"/>
  <c r="B14" i="61"/>
  <c r="B21" i="61"/>
  <c r="B32" i="61"/>
  <c r="B42" i="61"/>
  <c r="F35" i="20"/>
  <c r="F20" i="20"/>
  <c r="F30" i="20"/>
  <c r="E35" i="20"/>
  <c r="E20" i="20"/>
  <c r="E30" i="20"/>
  <c r="D20" i="20"/>
  <c r="D30" i="20"/>
  <c r="D35" i="20"/>
  <c r="B47" i="17"/>
  <c r="C47" i="58" s="1"/>
  <c r="B45" i="17"/>
  <c r="C33" i="20" s="1"/>
  <c r="B48" i="17"/>
  <c r="C36" i="20" s="1"/>
  <c r="G46" i="58"/>
  <c r="I46" i="17" s="1"/>
  <c r="G45" i="58"/>
  <c r="I45" i="17" s="1"/>
  <c r="G43" i="58"/>
  <c r="G42" i="58"/>
  <c r="I42" i="17" s="1"/>
  <c r="G35" i="58"/>
  <c r="G33" i="58"/>
  <c r="G32" i="58"/>
  <c r="AA552" i="81" s="1"/>
  <c r="G31" i="58"/>
  <c r="G30" i="58"/>
  <c r="G25" i="58"/>
  <c r="G24" i="58"/>
  <c r="I24" i="17" s="1"/>
  <c r="G23" i="58"/>
  <c r="G22" i="58"/>
  <c r="G21" i="58"/>
  <c r="G20" i="58"/>
  <c r="G19" i="58"/>
  <c r="G14" i="58"/>
  <c r="G13" i="58"/>
  <c r="G12" i="58"/>
  <c r="H46" i="55"/>
  <c r="G46" i="17" s="1"/>
  <c r="H46" i="17" s="1"/>
  <c r="H45" i="55"/>
  <c r="H32" i="55"/>
  <c r="G32" i="17" s="1"/>
  <c r="H32" i="17" s="1"/>
  <c r="C83" i="77" s="1"/>
  <c r="H30" i="55"/>
  <c r="H33" i="55"/>
  <c r="G33" i="17" s="1"/>
  <c r="H33" i="17" s="1"/>
  <c r="H43" i="55"/>
  <c r="G43" i="17" s="1"/>
  <c r="H43" i="17" s="1"/>
  <c r="AA501" i="81" s="1"/>
  <c r="H20" i="55"/>
  <c r="G20" i="17" s="1"/>
  <c r="H19" i="55"/>
  <c r="G19" i="17" s="1"/>
  <c r="H21" i="55"/>
  <c r="G21" i="17" s="1"/>
  <c r="H21" i="17" s="1"/>
  <c r="AA514" i="81" s="1"/>
  <c r="H22" i="55"/>
  <c r="G22" i="17" s="1"/>
  <c r="H22" i="17" s="1"/>
  <c r="AA515" i="81" s="1"/>
  <c r="H23" i="17"/>
  <c r="AA516" i="81" s="1"/>
  <c r="H24" i="55"/>
  <c r="G24" i="17" s="1"/>
  <c r="H24" i="17" s="1"/>
  <c r="H25" i="55"/>
  <c r="G25" i="17" s="1"/>
  <c r="H25" i="17" s="1"/>
  <c r="H26" i="55"/>
  <c r="G26" i="17" s="1"/>
  <c r="H26" i="17" s="1"/>
  <c r="H12" i="55"/>
  <c r="H13" i="55"/>
  <c r="G13" i="17" s="1"/>
  <c r="H13" i="17" s="1"/>
  <c r="AA486" i="81" s="1"/>
  <c r="H14" i="55"/>
  <c r="G14" i="17" s="1"/>
  <c r="H14" i="17" s="1"/>
  <c r="AA489" i="81" s="1"/>
  <c r="H15" i="55"/>
  <c r="G15" i="17" s="1"/>
  <c r="H15" i="17" s="1"/>
  <c r="H31" i="55"/>
  <c r="G31" i="17" s="1"/>
  <c r="H31" i="17" s="1"/>
  <c r="H35" i="55"/>
  <c r="G35" i="17" s="1"/>
  <c r="H35" i="17" s="1"/>
  <c r="AA517" i="81" s="1"/>
  <c r="H39" i="55"/>
  <c r="G39" i="17" s="1"/>
  <c r="H39" i="17" s="1"/>
  <c r="H42" i="55"/>
  <c r="G42" i="17" s="1"/>
  <c r="H42" i="17" s="1"/>
  <c r="AA493" i="81" s="1"/>
  <c r="F47" i="17"/>
  <c r="F27" i="17"/>
  <c r="F16" i="17"/>
  <c r="F40" i="17"/>
  <c r="E47" i="17"/>
  <c r="E27" i="17"/>
  <c r="E16" i="17"/>
  <c r="D12" i="18" s="1"/>
  <c r="E40" i="17"/>
  <c r="D47" i="17"/>
  <c r="D27" i="17"/>
  <c r="D16" i="17"/>
  <c r="C12" i="18" s="1"/>
  <c r="D40" i="17"/>
  <c r="C27" i="17"/>
  <c r="C16" i="17"/>
  <c r="B12" i="18" s="1"/>
  <c r="C40" i="17"/>
  <c r="C47" i="17"/>
  <c r="D8" i="55"/>
  <c r="G47" i="55"/>
  <c r="G27" i="55"/>
  <c r="G16" i="55"/>
  <c r="E10" i="56" s="1"/>
  <c r="E15" i="56" s="1"/>
  <c r="E35" i="56" s="1"/>
  <c r="E37" i="56" s="1"/>
  <c r="F125" i="77" s="1"/>
  <c r="G40" i="55"/>
  <c r="F47" i="55"/>
  <c r="F27" i="55"/>
  <c r="F16" i="55"/>
  <c r="D10" i="56" s="1"/>
  <c r="D15" i="56" s="1"/>
  <c r="F40" i="55"/>
  <c r="E47" i="55"/>
  <c r="E27" i="55"/>
  <c r="E16" i="55"/>
  <c r="C10" i="56" s="1"/>
  <c r="C15" i="56" s="1"/>
  <c r="E40" i="55"/>
  <c r="D27" i="55"/>
  <c r="D16" i="55"/>
  <c r="B10" i="56" s="1"/>
  <c r="B15" i="56" s="1"/>
  <c r="D40" i="55"/>
  <c r="D47" i="55"/>
  <c r="F47" i="58"/>
  <c r="E47" i="58"/>
  <c r="F16" i="58"/>
  <c r="D10" i="59" s="1"/>
  <c r="F27" i="58"/>
  <c r="F40" i="58"/>
  <c r="E16" i="58"/>
  <c r="C10" i="59" s="1"/>
  <c r="C15" i="59" s="1"/>
  <c r="E27" i="58"/>
  <c r="E40" i="58"/>
  <c r="D16" i="58"/>
  <c r="D27" i="58"/>
  <c r="D40" i="58"/>
  <c r="D47" i="58"/>
  <c r="F53" i="57"/>
  <c r="I54" i="16" s="1"/>
  <c r="F55" i="57"/>
  <c r="I56" i="16" s="1"/>
  <c r="F35" i="57"/>
  <c r="I36" i="16" s="1"/>
  <c r="F34" i="57"/>
  <c r="I35" i="16" s="1"/>
  <c r="F33" i="57"/>
  <c r="I34" i="16" s="1"/>
  <c r="F32" i="57"/>
  <c r="I33" i="16" s="1"/>
  <c r="F31" i="57"/>
  <c r="I32" i="16" s="1"/>
  <c r="F30" i="57"/>
  <c r="I31" i="16" s="1"/>
  <c r="F29" i="57"/>
  <c r="I30" i="16" s="1"/>
  <c r="F18" i="57"/>
  <c r="I19" i="16" s="1"/>
  <c r="F79" i="57"/>
  <c r="F81" i="57"/>
  <c r="I82" i="16" s="1"/>
  <c r="F82" i="57"/>
  <c r="I83" i="16" s="1"/>
  <c r="F60" i="57"/>
  <c r="I61" i="16" s="1"/>
  <c r="F61" i="57"/>
  <c r="I62" i="16" s="1"/>
  <c r="F62" i="57"/>
  <c r="I63" i="16" s="1"/>
  <c r="F63" i="57"/>
  <c r="I64" i="16" s="1"/>
  <c r="F64" i="57"/>
  <c r="I65" i="16" s="1"/>
  <c r="F67" i="57"/>
  <c r="F48" i="57"/>
  <c r="F49" i="57"/>
  <c r="I50" i="16" s="1"/>
  <c r="F50" i="57"/>
  <c r="I51" i="16" s="1"/>
  <c r="F51" i="57"/>
  <c r="I52" i="16" s="1"/>
  <c r="F52" i="57"/>
  <c r="I53" i="16" s="1"/>
  <c r="F54" i="57"/>
  <c r="I55" i="16" s="1"/>
  <c r="F56" i="57"/>
  <c r="I57" i="16" s="1"/>
  <c r="E68" i="57"/>
  <c r="E58" i="57"/>
  <c r="D68" i="57"/>
  <c r="D58" i="57"/>
  <c r="F24" i="57"/>
  <c r="F25" i="57"/>
  <c r="I26" i="16" s="1"/>
  <c r="F26" i="57"/>
  <c r="I27" i="16" s="1"/>
  <c r="F27" i="57"/>
  <c r="AA528" i="81" s="1"/>
  <c r="F36" i="57"/>
  <c r="F12" i="57"/>
  <c r="I13" i="16" s="1"/>
  <c r="F13" i="57"/>
  <c r="F14" i="57"/>
  <c r="I15" i="16" s="1"/>
  <c r="F15" i="57"/>
  <c r="F16" i="57"/>
  <c r="F17" i="57"/>
  <c r="F19" i="57"/>
  <c r="F20" i="57"/>
  <c r="E21" i="57"/>
  <c r="D21" i="57"/>
  <c r="D38" i="57" s="1"/>
  <c r="C58" i="57"/>
  <c r="C68" i="57"/>
  <c r="C21" i="57"/>
  <c r="R14" i="71"/>
  <c r="G14" i="71"/>
  <c r="G16" i="71" s="1"/>
  <c r="R15" i="71"/>
  <c r="S15" i="71" s="1"/>
  <c r="S6" i="71"/>
  <c r="R9" i="71"/>
  <c r="S9" i="71" s="1"/>
  <c r="R10" i="71"/>
  <c r="S10" i="71" s="1"/>
  <c r="R19" i="71"/>
  <c r="S19" i="71" s="1"/>
  <c r="R20" i="71"/>
  <c r="R21" i="71"/>
  <c r="S21" i="71" s="1"/>
  <c r="R25" i="71"/>
  <c r="S25" i="71" s="1"/>
  <c r="R26" i="71"/>
  <c r="S26" i="71" s="1"/>
  <c r="R27" i="71"/>
  <c r="S27" i="71" s="1"/>
  <c r="R28" i="71"/>
  <c r="S28" i="71" s="1"/>
  <c r="R29" i="71"/>
  <c r="S29" i="71" s="1"/>
  <c r="R30" i="71"/>
  <c r="S30" i="71" s="1"/>
  <c r="S33" i="71"/>
  <c r="R35" i="71"/>
  <c r="S35" i="71" s="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S37" i="71"/>
  <c r="R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Q18" i="73"/>
  <c r="R18" i="73" s="1"/>
  <c r="Q17" i="73"/>
  <c r="R17" i="73" s="1"/>
  <c r="Q16" i="73"/>
  <c r="R16" i="73" s="1"/>
  <c r="Q61" i="73"/>
  <c r="R61" i="73" s="1"/>
  <c r="Q60" i="73"/>
  <c r="R60" i="73" s="1"/>
  <c r="F60" i="73"/>
  <c r="Q59" i="73"/>
  <c r="R59" i="73" s="1"/>
  <c r="Q55" i="73"/>
  <c r="R55" i="73" s="1"/>
  <c r="Q54" i="73"/>
  <c r="R54" i="73" s="1"/>
  <c r="F54" i="73"/>
  <c r="Q53" i="73"/>
  <c r="R53" i="73" s="1"/>
  <c r="Q49" i="73"/>
  <c r="R49" i="73" s="1"/>
  <c r="Q48" i="73"/>
  <c r="R48" i="73" s="1"/>
  <c r="F48" i="73"/>
  <c r="Q47" i="73"/>
  <c r="R47" i="73" s="1"/>
  <c r="Q43" i="73"/>
  <c r="R43" i="73" s="1"/>
  <c r="Q42" i="73"/>
  <c r="R42" i="73" s="1"/>
  <c r="F42" i="73"/>
  <c r="Q41" i="73"/>
  <c r="R41" i="73" s="1"/>
  <c r="Q10" i="73"/>
  <c r="R10" i="73" s="1"/>
  <c r="Q11" i="73"/>
  <c r="R11" i="73" s="1"/>
  <c r="Q12" i="73"/>
  <c r="R12" i="73" s="1"/>
  <c r="Q22" i="73"/>
  <c r="R22" i="73" s="1"/>
  <c r="Q23" i="73"/>
  <c r="R23" i="73" s="1"/>
  <c r="Q24" i="73"/>
  <c r="R24" i="73" s="1"/>
  <c r="Q28" i="73"/>
  <c r="R28" i="73" s="1"/>
  <c r="F29" i="73"/>
  <c r="Q29" i="73"/>
  <c r="R29" i="73" s="1"/>
  <c r="F30" i="73"/>
  <c r="Q30" i="73"/>
  <c r="R30" i="73" s="1"/>
  <c r="F31" i="73"/>
  <c r="Q31" i="73"/>
  <c r="R31" i="73" s="1"/>
  <c r="Q35" i="73"/>
  <c r="R35" i="73" s="1"/>
  <c r="F36" i="73"/>
  <c r="Q36" i="73"/>
  <c r="R36" i="73" s="1"/>
  <c r="Q37" i="73"/>
  <c r="R37" i="73" s="1"/>
  <c r="R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Q18" i="74"/>
  <c r="R18" i="74" s="1"/>
  <c r="Q17" i="74"/>
  <c r="R17" i="74" s="1"/>
  <c r="Q16" i="74"/>
  <c r="R16" i="74" s="1"/>
  <c r="Q61" i="74"/>
  <c r="R61" i="74" s="1"/>
  <c r="Q60" i="74"/>
  <c r="R60" i="74" s="1"/>
  <c r="F60" i="74"/>
  <c r="Q59" i="74"/>
  <c r="R59" i="74" s="1"/>
  <c r="Q55" i="74"/>
  <c r="R55" i="74" s="1"/>
  <c r="Q54" i="74"/>
  <c r="R54" i="74" s="1"/>
  <c r="F54" i="74"/>
  <c r="Q53" i="74"/>
  <c r="R53" i="74" s="1"/>
  <c r="Q49" i="74"/>
  <c r="R49" i="74" s="1"/>
  <c r="Q48" i="74"/>
  <c r="R48" i="74" s="1"/>
  <c r="F48" i="74"/>
  <c r="Q47" i="74"/>
  <c r="R47" i="74" s="1"/>
  <c r="Q43" i="74"/>
  <c r="R43" i="74" s="1"/>
  <c r="Q42" i="74"/>
  <c r="R42" i="74" s="1"/>
  <c r="F42" i="74"/>
  <c r="Q41" i="74"/>
  <c r="R41" i="74" s="1"/>
  <c r="Q10" i="74"/>
  <c r="R10" i="74" s="1"/>
  <c r="Q11" i="74"/>
  <c r="R11" i="74" s="1"/>
  <c r="Q12" i="74"/>
  <c r="R12" i="74" s="1"/>
  <c r="Q22" i="74"/>
  <c r="R22" i="74" s="1"/>
  <c r="Q23" i="74"/>
  <c r="R23" i="74" s="1"/>
  <c r="Q24" i="74"/>
  <c r="R24" i="74" s="1"/>
  <c r="Q28" i="74"/>
  <c r="R28" i="74" s="1"/>
  <c r="F29" i="74"/>
  <c r="Q29" i="74"/>
  <c r="R29" i="74" s="1"/>
  <c r="F30" i="74"/>
  <c r="Q30" i="74"/>
  <c r="R30" i="74" s="1"/>
  <c r="F31" i="74"/>
  <c r="Q31" i="74"/>
  <c r="R31" i="74" s="1"/>
  <c r="Q35" i="74"/>
  <c r="R35" i="74" s="1"/>
  <c r="F36" i="74"/>
  <c r="Q36" i="74"/>
  <c r="R36" i="74" s="1"/>
  <c r="Q37" i="74"/>
  <c r="R37" i="74" s="1"/>
  <c r="R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Q18" i="72"/>
  <c r="R18" i="72" s="1"/>
  <c r="Q17" i="72"/>
  <c r="R17" i="72" s="1"/>
  <c r="Q16" i="72"/>
  <c r="R16" i="72" s="1"/>
  <c r="Q61" i="72"/>
  <c r="R61" i="72" s="1"/>
  <c r="Q60" i="72"/>
  <c r="R60" i="72" s="1"/>
  <c r="F60" i="72"/>
  <c r="Q59" i="72"/>
  <c r="R59" i="72" s="1"/>
  <c r="Q55" i="72"/>
  <c r="R55" i="72" s="1"/>
  <c r="Q54" i="72"/>
  <c r="R54" i="72" s="1"/>
  <c r="F54" i="72"/>
  <c r="Q53" i="72"/>
  <c r="R53" i="72" s="1"/>
  <c r="Q49" i="72"/>
  <c r="R49" i="72" s="1"/>
  <c r="Q48" i="72"/>
  <c r="R48" i="72" s="1"/>
  <c r="F48" i="72"/>
  <c r="Q47" i="72"/>
  <c r="R47" i="72" s="1"/>
  <c r="Q43" i="72"/>
  <c r="R43" i="72" s="1"/>
  <c r="Q42" i="72"/>
  <c r="R42" i="72" s="1"/>
  <c r="F42" i="72"/>
  <c r="Q41" i="72"/>
  <c r="R41" i="72" s="1"/>
  <c r="Q10" i="72"/>
  <c r="R10" i="72" s="1"/>
  <c r="Q11" i="72"/>
  <c r="R11" i="72" s="1"/>
  <c r="Q12" i="72"/>
  <c r="R12" i="72" s="1"/>
  <c r="Q22" i="72"/>
  <c r="R22" i="72" s="1"/>
  <c r="Q23" i="72"/>
  <c r="R23" i="72" s="1"/>
  <c r="Q24" i="72"/>
  <c r="R24" i="72" s="1"/>
  <c r="Q28" i="72"/>
  <c r="R28" i="72" s="1"/>
  <c r="F29" i="72"/>
  <c r="Q29" i="72"/>
  <c r="R29" i="72" s="1"/>
  <c r="F30" i="72"/>
  <c r="Q30" i="72"/>
  <c r="R30" i="72" s="1"/>
  <c r="F31" i="72"/>
  <c r="Q31" i="72"/>
  <c r="R31" i="72" s="1"/>
  <c r="Q35" i="72"/>
  <c r="R35" i="72" s="1"/>
  <c r="F36" i="72"/>
  <c r="Q36" i="72"/>
  <c r="R36" i="72" s="1"/>
  <c r="Q37" i="72"/>
  <c r="R37" i="72" s="1"/>
  <c r="D22" i="60"/>
  <c r="D35" i="60"/>
  <c r="D45" i="60"/>
  <c r="D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298" i="40"/>
  <c r="B52" i="51" s="1"/>
  <c r="B297" i="40"/>
  <c r="B51" i="51" s="1"/>
  <c r="B295" i="40"/>
  <c r="B56" i="42" s="1"/>
  <c r="E297" i="40"/>
  <c r="E42" i="40"/>
  <c r="E279" i="40"/>
  <c r="E293" i="40"/>
  <c r="H45" i="63"/>
  <c r="D28" i="69"/>
  <c r="D45" i="69" s="1"/>
  <c r="D47" i="69" s="1"/>
  <c r="G28" i="69"/>
  <c r="G45" i="69" s="1"/>
  <c r="G47" i="69" s="1"/>
  <c r="F28" i="69"/>
  <c r="E45" i="69" s="1"/>
  <c r="E47" i="69" s="1"/>
  <c r="E28" i="69"/>
  <c r="F45" i="69" s="1"/>
  <c r="F47" i="69" s="1"/>
  <c r="E41" i="69"/>
  <c r="D41" i="69"/>
  <c r="F41" i="69"/>
  <c r="G41" i="69"/>
  <c r="H39" i="69"/>
  <c r="H38" i="69"/>
  <c r="H37" i="69"/>
  <c r="H36" i="69"/>
  <c r="H35" i="69"/>
  <c r="H34" i="69"/>
  <c r="H33" i="69"/>
  <c r="H32" i="69"/>
  <c r="H31" i="69"/>
  <c r="F7" i="70"/>
  <c r="C7" i="70"/>
  <c r="F15" i="70"/>
  <c r="F14" i="70"/>
  <c r="F13" i="70"/>
  <c r="F12" i="70"/>
  <c r="F11" i="70"/>
  <c r="F10" i="70"/>
  <c r="D16" i="70"/>
  <c r="D42" i="70"/>
  <c r="E42" i="70"/>
  <c r="C42" i="70"/>
  <c r="F54" i="67" s="1"/>
  <c r="F56" i="67" s="1"/>
  <c r="E16" i="70"/>
  <c r="C16" i="70"/>
  <c r="D11" i="14"/>
  <c r="IS11" i="46"/>
  <c r="AA88" i="81" s="1"/>
  <c r="IS12" i="46"/>
  <c r="AA89" i="81" s="1"/>
  <c r="AW11" i="51"/>
  <c r="AA325" i="81" s="1"/>
  <c r="H11" i="53"/>
  <c r="AA754" i="81" s="1"/>
  <c r="D12" i="14"/>
  <c r="IS14" i="46"/>
  <c r="IS15" i="46"/>
  <c r="IS16" i="46"/>
  <c r="IS17" i="46"/>
  <c r="IS18" i="46"/>
  <c r="D13" i="14"/>
  <c r="IS20" i="46"/>
  <c r="AA92" i="81" s="1"/>
  <c r="IS21" i="46"/>
  <c r="AA93" i="81" s="1"/>
  <c r="IS22" i="46"/>
  <c r="AA94" i="81" s="1"/>
  <c r="IS23" i="46"/>
  <c r="AA95" i="81" s="1"/>
  <c r="AW13" i="51"/>
  <c r="AW15" i="51"/>
  <c r="AA333" i="81" s="1"/>
  <c r="AW16" i="51"/>
  <c r="AW17" i="51"/>
  <c r="AW18" i="51"/>
  <c r="AA336" i="81" s="1"/>
  <c r="H13" i="53"/>
  <c r="H14" i="53"/>
  <c r="H15" i="53"/>
  <c r="AA762" i="81" s="1"/>
  <c r="H16" i="53"/>
  <c r="H17" i="53"/>
  <c r="H18" i="53"/>
  <c r="AA765" i="81" s="1"/>
  <c r="IS24" i="46"/>
  <c r="AA96" i="81" s="1"/>
  <c r="IS25" i="46"/>
  <c r="AA97" i="81" s="1"/>
  <c r="D14" i="14"/>
  <c r="AB208" i="81"/>
  <c r="AC208" i="81" s="1"/>
  <c r="AW20" i="51"/>
  <c r="AA342" i="81" s="1"/>
  <c r="AW21" i="51"/>
  <c r="AW22" i="51"/>
  <c r="AA344" i="81" s="1"/>
  <c r="H20" i="53"/>
  <c r="H21" i="53"/>
  <c r="H22" i="53"/>
  <c r="AA773" i="81" s="1"/>
  <c r="IS27" i="46"/>
  <c r="AA98" i="81" s="1"/>
  <c r="IS28" i="46"/>
  <c r="AA99" i="81" s="1"/>
  <c r="IS29" i="46"/>
  <c r="AA100" i="81" s="1"/>
  <c r="IS30" i="46"/>
  <c r="AA101" i="81" s="1"/>
  <c r="IS31" i="46"/>
  <c r="AA102" i="81" s="1"/>
  <c r="IS32" i="46"/>
  <c r="AA103" i="81" s="1"/>
  <c r="D15" i="14"/>
  <c r="IS34" i="46"/>
  <c r="IS35" i="46"/>
  <c r="IS36" i="46"/>
  <c r="D16" i="14"/>
  <c r="IS37" i="46"/>
  <c r="AA106" i="81" s="1"/>
  <c r="AW24" i="51"/>
  <c r="AA351" i="81" s="1"/>
  <c r="AW25" i="51"/>
  <c r="AA352" i="81" s="1"/>
  <c r="AW26" i="51"/>
  <c r="AA354" i="81" s="1"/>
  <c r="H24" i="53"/>
  <c r="AA780" i="81" s="1"/>
  <c r="H25" i="53"/>
  <c r="H26" i="53"/>
  <c r="AA783" i="81" s="1"/>
  <c r="D17" i="14"/>
  <c r="IS38" i="46"/>
  <c r="AA107" i="81" s="1"/>
  <c r="AW27" i="51"/>
  <c r="AA358" i="81" s="1"/>
  <c r="H27" i="53"/>
  <c r="AA787" i="81" s="1"/>
  <c r="IS11" i="47"/>
  <c r="AA113" i="81" s="1"/>
  <c r="IS12" i="47"/>
  <c r="AA114" i="81" s="1"/>
  <c r="D24" i="14"/>
  <c r="IS14" i="47"/>
  <c r="AA115" i="81" s="1"/>
  <c r="IS15" i="47"/>
  <c r="AA116" i="81" s="1"/>
  <c r="D25" i="14"/>
  <c r="IS17" i="47"/>
  <c r="AA120" i="81" s="1"/>
  <c r="IS18" i="47"/>
  <c r="AA121" i="81" s="1"/>
  <c r="D26" i="14"/>
  <c r="IS20" i="47"/>
  <c r="AA125" i="81" s="1"/>
  <c r="IS21" i="47"/>
  <c r="AA126" i="81" s="1"/>
  <c r="D27" i="14"/>
  <c r="IS23" i="47"/>
  <c r="AA130" i="81" s="1"/>
  <c r="IS24" i="47"/>
  <c r="AA131" i="81" s="1"/>
  <c r="D28" i="14"/>
  <c r="IS26" i="47"/>
  <c r="AA135" i="81" s="1"/>
  <c r="IS27" i="47"/>
  <c r="AA136" i="81" s="1"/>
  <c r="D29" i="14"/>
  <c r="IS29" i="47"/>
  <c r="AA140" i="81" s="1"/>
  <c r="IS30" i="47"/>
  <c r="AA141" i="81" s="1"/>
  <c r="D30" i="14"/>
  <c r="IS32" i="47"/>
  <c r="AA145" i="81" s="1"/>
  <c r="IS33" i="47"/>
  <c r="AA146" i="81" s="1"/>
  <c r="D32" i="14"/>
  <c r="IS36" i="47"/>
  <c r="AA152" i="81" s="1"/>
  <c r="AA285" i="81"/>
  <c r="D33" i="14"/>
  <c r="IS37" i="47"/>
  <c r="AA153" i="81" s="1"/>
  <c r="AA286" i="81"/>
  <c r="D35" i="14"/>
  <c r="IS34" i="47"/>
  <c r="AW33" i="51"/>
  <c r="AA430" i="81" s="1"/>
  <c r="H33" i="53"/>
  <c r="AA859" i="81" s="1"/>
  <c r="D37" i="14"/>
  <c r="IS38" i="47"/>
  <c r="AW32" i="51"/>
  <c r="AA427" i="81" s="1"/>
  <c r="H32" i="53"/>
  <c r="D41" i="14"/>
  <c r="IS42" i="47"/>
  <c r="AW37" i="51"/>
  <c r="H37" i="53"/>
  <c r="D42" i="14"/>
  <c r="IS43" i="47"/>
  <c r="AW38" i="51"/>
  <c r="H38" i="53"/>
  <c r="D43" i="14"/>
  <c r="IS44" i="47"/>
  <c r="L43" i="14" s="1"/>
  <c r="D44" i="14"/>
  <c r="IS45" i="47"/>
  <c r="AW39" i="51"/>
  <c r="H39" i="53"/>
  <c r="D45" i="14"/>
  <c r="IS46" i="47"/>
  <c r="AA109" i="81" s="1"/>
  <c r="AW40" i="51"/>
  <c r="AA364" i="81" s="1"/>
  <c r="H40" i="53"/>
  <c r="AA793" i="81" s="1"/>
  <c r="D46" i="14"/>
  <c r="IS47" i="47"/>
  <c r="AW41" i="51"/>
  <c r="AA365" i="81" s="1"/>
  <c r="H41" i="53"/>
  <c r="AA794" i="81" s="1"/>
  <c r="D47" i="14"/>
  <c r="IS52" i="47"/>
  <c r="AW42" i="51"/>
  <c r="H42" i="53"/>
  <c r="IS57" i="47"/>
  <c r="AW50" i="51"/>
  <c r="H50" i="53"/>
  <c r="D55" i="14"/>
  <c r="IS56" i="47"/>
  <c r="AW49" i="51"/>
  <c r="H49" i="53"/>
  <c r="D54" i="14"/>
  <c r="K19" i="14"/>
  <c r="K38" i="14"/>
  <c r="K52" i="14"/>
  <c r="K56" i="14"/>
  <c r="J19" i="14"/>
  <c r="J38" i="14"/>
  <c r="J52" i="14"/>
  <c r="J56" i="14"/>
  <c r="I19" i="14"/>
  <c r="I38" i="14"/>
  <c r="I52" i="14"/>
  <c r="I56" i="14"/>
  <c r="H19" i="14"/>
  <c r="H38" i="14"/>
  <c r="H52" i="14"/>
  <c r="H56" i="14"/>
  <c r="E19" i="14"/>
  <c r="E38" i="14"/>
  <c r="E52" i="14"/>
  <c r="F19" i="14"/>
  <c r="F38" i="14"/>
  <c r="F52" i="14"/>
  <c r="G19" i="14"/>
  <c r="G38" i="14"/>
  <c r="G52" i="14"/>
  <c r="G56" i="14"/>
  <c r="M18" i="14"/>
  <c r="M34" i="14"/>
  <c r="M36" i="14"/>
  <c r="C36" i="67" s="1"/>
  <c r="Q36" i="67" s="1"/>
  <c r="F56" i="14"/>
  <c r="E56" i="14"/>
  <c r="D46" i="13"/>
  <c r="L87" i="13"/>
  <c r="K27" i="13"/>
  <c r="K71" i="13" s="1"/>
  <c r="K57" i="37" s="1"/>
  <c r="K58" i="37" s="1"/>
  <c r="J27" i="13"/>
  <c r="J71" i="13" s="1"/>
  <c r="J57" i="37" s="1"/>
  <c r="J58" i="37" s="1"/>
  <c r="I27" i="13"/>
  <c r="H27" i="13"/>
  <c r="H71" i="13" s="1"/>
  <c r="H57" i="37" s="1"/>
  <c r="H58" i="37" s="1"/>
  <c r="G27" i="13"/>
  <c r="G71" i="13" s="1"/>
  <c r="G57" i="37" s="1"/>
  <c r="G58" i="37" s="1"/>
  <c r="F27" i="13"/>
  <c r="F71" i="13" s="1"/>
  <c r="F57" i="37" s="1"/>
  <c r="F58" i="37" s="1"/>
  <c r="E27" i="13"/>
  <c r="E71" i="13" s="1"/>
  <c r="E57" i="37" s="1"/>
  <c r="E58" i="37" s="1"/>
  <c r="D27" i="13"/>
  <c r="H49" i="12"/>
  <c r="J49" i="12" s="1"/>
  <c r="E22" i="12"/>
  <c r="F22" i="12"/>
  <c r="E20" i="12"/>
  <c r="F20" i="12"/>
  <c r="E13" i="12"/>
  <c r="F13" i="12"/>
  <c r="E14" i="12"/>
  <c r="F14" i="12"/>
  <c r="E15" i="12"/>
  <c r="F15" i="12"/>
  <c r="E16" i="12"/>
  <c r="F16" i="12"/>
  <c r="E17" i="12"/>
  <c r="F17" i="12"/>
  <c r="E18" i="12"/>
  <c r="F18" i="12"/>
  <c r="E19" i="12"/>
  <c r="F19" i="12"/>
  <c r="D21" i="12"/>
  <c r="E21" i="12"/>
  <c r="F21" i="12"/>
  <c r="I33" i="12"/>
  <c r="J33" i="12" s="1"/>
  <c r="I32" i="12"/>
  <c r="J32" i="12" s="1"/>
  <c r="I30" i="12"/>
  <c r="J30" i="12" s="1"/>
  <c r="I29" i="12"/>
  <c r="J29" i="12" s="1"/>
  <c r="I28" i="12"/>
  <c r="J28" i="12" s="1"/>
  <c r="I27" i="12"/>
  <c r="J27" i="12" s="1"/>
  <c r="M56" i="12"/>
  <c r="L56" i="12"/>
  <c r="M42" i="12"/>
  <c r="L42" i="12"/>
  <c r="F42" i="12"/>
  <c r="E42" i="12"/>
  <c r="D42" i="12"/>
  <c r="C42" i="12"/>
  <c r="F35" i="12"/>
  <c r="E35" i="12"/>
  <c r="H35" i="12"/>
  <c r="I31" i="12"/>
  <c r="J31" i="12" s="1"/>
  <c r="D35" i="12"/>
  <c r="C35" i="12"/>
  <c r="E19" i="67"/>
  <c r="E54" i="67" s="1"/>
  <c r="K30" i="67"/>
  <c r="K24" i="67"/>
  <c r="K25" i="67"/>
  <c r="K26" i="67"/>
  <c r="K27" i="67"/>
  <c r="K28" i="67"/>
  <c r="K29" i="67"/>
  <c r="K34" i="67"/>
  <c r="Q34" i="67" s="1"/>
  <c r="C23" i="12" s="1"/>
  <c r="H23" i="12" s="1"/>
  <c r="J23" i="12" s="1"/>
  <c r="K23" i="67"/>
  <c r="D56" i="11"/>
  <c r="D62" i="11"/>
  <c r="D61" i="11"/>
  <c r="G70" i="11"/>
  <c r="F70" i="11"/>
  <c r="G26" i="11"/>
  <c r="F26" i="11"/>
  <c r="D63" i="11"/>
  <c r="D59" i="11"/>
  <c r="D60" i="11"/>
  <c r="H30" i="54"/>
  <c r="G31" i="16" s="1"/>
  <c r="H31" i="16" s="1"/>
  <c r="C24" i="11" s="1"/>
  <c r="H29" i="54"/>
  <c r="G30" i="16" s="1"/>
  <c r="H30" i="16" s="1"/>
  <c r="C23" i="11" s="1"/>
  <c r="H81" i="54"/>
  <c r="G82" i="16" s="1"/>
  <c r="H82" i="16" s="1"/>
  <c r="H82" i="54"/>
  <c r="G83" i="16" s="1"/>
  <c r="H83" i="16" s="1"/>
  <c r="H83" i="54"/>
  <c r="G84" i="16" s="1"/>
  <c r="H84" i="16" s="1"/>
  <c r="H84" i="54"/>
  <c r="G85" i="16" s="1"/>
  <c r="H85" i="16" s="1"/>
  <c r="H51" i="54"/>
  <c r="G52" i="16" s="1"/>
  <c r="H52" i="16" s="1"/>
  <c r="C36" i="11" s="1"/>
  <c r="H54" i="54"/>
  <c r="G55" i="16" s="1"/>
  <c r="H55" i="16" s="1"/>
  <c r="H55" i="54"/>
  <c r="G56" i="16" s="1"/>
  <c r="H56" i="16" s="1"/>
  <c r="C37" i="11" s="1"/>
  <c r="H50" i="54"/>
  <c r="G51" i="16" s="1"/>
  <c r="H51" i="16" s="1"/>
  <c r="C39" i="11" s="1"/>
  <c r="H61" i="54"/>
  <c r="G62" i="16" s="1"/>
  <c r="H48" i="54"/>
  <c r="H49" i="54"/>
  <c r="H56" i="54"/>
  <c r="G57" i="16" s="1"/>
  <c r="H57" i="16" s="1"/>
  <c r="H52" i="54"/>
  <c r="G53" i="16" s="1"/>
  <c r="H53" i="16" s="1"/>
  <c r="H53" i="54"/>
  <c r="G54" i="16" s="1"/>
  <c r="H54" i="16" s="1"/>
  <c r="H62" i="54"/>
  <c r="G63" i="16" s="1"/>
  <c r="H63" i="16" s="1"/>
  <c r="H63" i="54"/>
  <c r="G64" i="16" s="1"/>
  <c r="H64" i="16" s="1"/>
  <c r="H64" i="54"/>
  <c r="G65" i="16" s="1"/>
  <c r="H65" i="16" s="1"/>
  <c r="H67" i="54"/>
  <c r="G68" i="16" s="1"/>
  <c r="H68" i="16" s="1"/>
  <c r="H14" i="54"/>
  <c r="G15" i="16" s="1"/>
  <c r="H15" i="16" s="1"/>
  <c r="C10" i="11" s="1"/>
  <c r="H13" i="54"/>
  <c r="G14" i="16" s="1"/>
  <c r="H14" i="16" s="1"/>
  <c r="C11" i="11" s="1"/>
  <c r="H15" i="54"/>
  <c r="G16" i="16" s="1"/>
  <c r="H16" i="16" s="1"/>
  <c r="H16" i="54"/>
  <c r="G17" i="16" s="1"/>
  <c r="H17" i="16" s="1"/>
  <c r="H17" i="54"/>
  <c r="G18" i="16" s="1"/>
  <c r="H18" i="16" s="1"/>
  <c r="H20" i="54"/>
  <c r="G21" i="16" s="1"/>
  <c r="H21" i="16" s="1"/>
  <c r="H19" i="54"/>
  <c r="G20" i="16" s="1"/>
  <c r="H20" i="16" s="1"/>
  <c r="H18" i="54"/>
  <c r="G19" i="16" s="1"/>
  <c r="H19" i="16" s="1"/>
  <c r="C18" i="11" s="1"/>
  <c r="H24" i="54"/>
  <c r="G25" i="16" s="1"/>
  <c r="H25" i="16" s="1"/>
  <c r="C13" i="11" s="1"/>
  <c r="H25" i="54"/>
  <c r="G26" i="16" s="1"/>
  <c r="H26" i="16" s="1"/>
  <c r="C14" i="11" s="1"/>
  <c r="H26" i="54"/>
  <c r="G27" i="16" s="1"/>
  <c r="H27" i="54"/>
  <c r="G28" i="16" s="1"/>
  <c r="H28" i="16" s="1"/>
  <c r="H31" i="54"/>
  <c r="G32" i="16" s="1"/>
  <c r="H32" i="16" s="1"/>
  <c r="H32" i="54"/>
  <c r="G33" i="16" s="1"/>
  <c r="H33" i="16" s="1"/>
  <c r="H33" i="54"/>
  <c r="G34" i="16" s="1"/>
  <c r="H34" i="16" s="1"/>
  <c r="H34" i="54"/>
  <c r="G35" i="16" s="1"/>
  <c r="H35" i="16" s="1"/>
  <c r="H35" i="54"/>
  <c r="G36" i="16" s="1"/>
  <c r="H36" i="16" s="1"/>
  <c r="H12" i="54"/>
  <c r="G13" i="16" s="1"/>
  <c r="F21" i="19"/>
  <c r="F34" i="19"/>
  <c r="E21" i="19"/>
  <c r="E34" i="19"/>
  <c r="D21" i="19"/>
  <c r="D34" i="19"/>
  <c r="G21" i="19"/>
  <c r="D36" i="54"/>
  <c r="D79" i="54" s="1"/>
  <c r="E36" i="54"/>
  <c r="E79" i="54" s="1"/>
  <c r="F36" i="54"/>
  <c r="F79" i="54" s="1"/>
  <c r="G36" i="54"/>
  <c r="G79" i="54" s="1"/>
  <c r="G37" i="54"/>
  <c r="F37" i="54"/>
  <c r="E37" i="54"/>
  <c r="D37" i="54"/>
  <c r="H60" i="54"/>
  <c r="G68" i="54"/>
  <c r="G58" i="54"/>
  <c r="F68" i="54"/>
  <c r="F58" i="54"/>
  <c r="E68" i="54"/>
  <c r="E58" i="54"/>
  <c r="G21" i="54"/>
  <c r="F21" i="54"/>
  <c r="E21" i="54"/>
  <c r="D21" i="54"/>
  <c r="D58" i="54"/>
  <c r="D68" i="54"/>
  <c r="I80" i="16"/>
  <c r="C37" i="16"/>
  <c r="C80" i="16" s="1"/>
  <c r="D37" i="16"/>
  <c r="D80" i="16" s="1"/>
  <c r="E37" i="16"/>
  <c r="E80" i="16" s="1"/>
  <c r="F37" i="16"/>
  <c r="F80" i="16" s="1"/>
  <c r="F38" i="16"/>
  <c r="E38" i="16"/>
  <c r="D38" i="16"/>
  <c r="C38" i="16"/>
  <c r="F69" i="16"/>
  <c r="E69" i="16"/>
  <c r="D69" i="16"/>
  <c r="F22" i="16"/>
  <c r="E22" i="16"/>
  <c r="D22" i="16"/>
  <c r="C22" i="16"/>
  <c r="C69" i="16"/>
  <c r="A37" i="56"/>
  <c r="A36" i="56"/>
  <c r="C54" i="56"/>
  <c r="B54" i="56"/>
  <c r="F14" i="56"/>
  <c r="F16" i="18" s="1"/>
  <c r="G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8" i="28"/>
  <c r="G28" i="28"/>
  <c r="K20" i="28"/>
  <c r="G20" i="28"/>
  <c r="M53" i="28"/>
  <c r="M65" i="28"/>
  <c r="M64" i="28"/>
  <c r="M63" i="28"/>
  <c r="M62" i="28"/>
  <c r="M61" i="28"/>
  <c r="M60" i="28"/>
  <c r="M59" i="28"/>
  <c r="M57" i="28"/>
  <c r="M52" i="28"/>
  <c r="M51" i="28"/>
  <c r="M50" i="28"/>
  <c r="M49" i="28"/>
  <c r="M48" i="28"/>
  <c r="M47" i="28"/>
  <c r="M45" i="28"/>
  <c r="M41" i="28"/>
  <c r="M40" i="28"/>
  <c r="M39" i="28"/>
  <c r="K42" i="28"/>
  <c r="K54" i="28"/>
  <c r="K66" i="28"/>
  <c r="I42" i="28"/>
  <c r="I54" i="28"/>
  <c r="I66" i="28"/>
  <c r="G42" i="28"/>
  <c r="G54" i="28"/>
  <c r="G66" i="28"/>
  <c r="G19" i="28"/>
  <c r="K19" i="28"/>
  <c r="G21" i="28"/>
  <c r="K21" i="28"/>
  <c r="G22" i="28"/>
  <c r="K22" i="28"/>
  <c r="G23" i="28"/>
  <c r="K23" i="28"/>
  <c r="G27" i="28"/>
  <c r="G29" i="28"/>
  <c r="G30" i="28"/>
  <c r="G31" i="28"/>
  <c r="G14" i="28"/>
  <c r="K14" i="28"/>
  <c r="G15" i="28"/>
  <c r="K15" i="28"/>
  <c r="J46" i="29"/>
  <c r="J31" i="29"/>
  <c r="H32" i="67"/>
  <c r="H38" i="67" s="1"/>
  <c r="Q18" i="67"/>
  <c r="K8" i="68" s="1"/>
  <c r="P19" i="67"/>
  <c r="P38" i="67"/>
  <c r="P52" i="67"/>
  <c r="P56" i="67"/>
  <c r="O19" i="67"/>
  <c r="O38" i="67"/>
  <c r="O52" i="67"/>
  <c r="O56" i="67"/>
  <c r="I38"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E56" i="67"/>
  <c r="D56" i="67"/>
  <c r="D52" i="67"/>
  <c r="D38" i="67"/>
  <c r="AC39" i="42"/>
  <c r="AC40" i="41"/>
  <c r="AC54" i="42"/>
  <c r="AC58"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Y58"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U58"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Q58"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M58" i="42"/>
  <c r="I39" i="42"/>
  <c r="I40" i="41"/>
  <c r="I54" i="42"/>
  <c r="I58" i="42"/>
  <c r="E39" i="42"/>
  <c r="E40" i="41"/>
  <c r="E54" i="42"/>
  <c r="E58"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39" i="51"/>
  <c r="AT40" i="51"/>
  <c r="AT41" i="51"/>
  <c r="AT42" i="51"/>
  <c r="AS29" i="51"/>
  <c r="AS34" i="51"/>
  <c r="AS47" i="51"/>
  <c r="AR29" i="51"/>
  <c r="AR34" i="51"/>
  <c r="AR47" i="51"/>
  <c r="AQ29" i="51"/>
  <c r="AQ47" i="51"/>
  <c r="AP10" i="51"/>
  <c r="AP11" i="51"/>
  <c r="AP13" i="51"/>
  <c r="AP14" i="51"/>
  <c r="AP15" i="51"/>
  <c r="AP16" i="51"/>
  <c r="AP17" i="51"/>
  <c r="AP18" i="51"/>
  <c r="AP20" i="51"/>
  <c r="AP21" i="51"/>
  <c r="AP22" i="51"/>
  <c r="AP24" i="51"/>
  <c r="AP25" i="51"/>
  <c r="AP26" i="51"/>
  <c r="AP27" i="51"/>
  <c r="AP32" i="51"/>
  <c r="AP33" i="51"/>
  <c r="AP37" i="51"/>
  <c r="AP38" i="51"/>
  <c r="AP39" i="51"/>
  <c r="AP40" i="51"/>
  <c r="AP41" i="51"/>
  <c r="AP42" i="51"/>
  <c r="AO29" i="51"/>
  <c r="AO34" i="51"/>
  <c r="AO47" i="51"/>
  <c r="AN29" i="51"/>
  <c r="AN34" i="51"/>
  <c r="AN47" i="51"/>
  <c r="AM29" i="51"/>
  <c r="AM47" i="51"/>
  <c r="AL10" i="51"/>
  <c r="AL11" i="51"/>
  <c r="AL13" i="51"/>
  <c r="AL14" i="51"/>
  <c r="AL15" i="51"/>
  <c r="AL16" i="51"/>
  <c r="AL17" i="51"/>
  <c r="AL18" i="51"/>
  <c r="AL20" i="51"/>
  <c r="AL21" i="51"/>
  <c r="AL22" i="51"/>
  <c r="AL24" i="51"/>
  <c r="AL25" i="51"/>
  <c r="AL26" i="51"/>
  <c r="AL27" i="51"/>
  <c r="AL32" i="51"/>
  <c r="AL33" i="51"/>
  <c r="AL37" i="51"/>
  <c r="AL38" i="51"/>
  <c r="AL39" i="51"/>
  <c r="AL40" i="51"/>
  <c r="AL41" i="51"/>
  <c r="AL42" i="51"/>
  <c r="AK29" i="51"/>
  <c r="AK34" i="51"/>
  <c r="AK47" i="51"/>
  <c r="AJ29" i="51"/>
  <c r="AJ34" i="51"/>
  <c r="AJ47" i="51"/>
  <c r="AI29" i="51"/>
  <c r="AI47" i="51"/>
  <c r="AH10" i="51"/>
  <c r="AH11" i="51"/>
  <c r="AH13" i="51"/>
  <c r="AH14" i="51"/>
  <c r="AH15" i="51"/>
  <c r="AH16" i="51"/>
  <c r="AH17" i="51"/>
  <c r="AH18" i="51"/>
  <c r="AH20" i="51"/>
  <c r="AH21" i="51"/>
  <c r="AH22" i="51"/>
  <c r="AH24" i="51"/>
  <c r="AH25" i="51"/>
  <c r="AH26" i="51"/>
  <c r="AH27" i="51"/>
  <c r="AH32" i="51"/>
  <c r="AH33" i="51"/>
  <c r="AH37" i="51"/>
  <c r="AH38" i="51"/>
  <c r="AH39" i="51"/>
  <c r="AH40" i="51"/>
  <c r="AH41" i="51"/>
  <c r="AH42" i="51"/>
  <c r="AG29" i="51"/>
  <c r="AG34" i="51"/>
  <c r="AG47" i="51"/>
  <c r="AF29" i="51"/>
  <c r="AF34" i="51"/>
  <c r="AF47" i="51"/>
  <c r="AE29" i="51"/>
  <c r="AE47" i="51"/>
  <c r="AD10" i="51"/>
  <c r="AD11" i="51"/>
  <c r="AD13" i="51"/>
  <c r="AD14" i="51"/>
  <c r="AD15" i="51"/>
  <c r="AD16" i="51"/>
  <c r="AD17" i="51"/>
  <c r="AD18" i="51"/>
  <c r="AD20" i="51"/>
  <c r="AD21" i="51"/>
  <c r="AD22" i="51"/>
  <c r="AD24" i="51"/>
  <c r="AD25" i="51"/>
  <c r="AD26" i="51"/>
  <c r="AD27" i="51"/>
  <c r="AD32" i="51"/>
  <c r="AD33" i="51"/>
  <c r="AD37" i="51"/>
  <c r="AD38" i="51"/>
  <c r="AD39" i="51"/>
  <c r="AD40" i="51"/>
  <c r="AD41" i="51"/>
  <c r="AD42" i="51"/>
  <c r="AC29" i="51"/>
  <c r="AC34" i="51"/>
  <c r="AC47" i="51"/>
  <c r="AB29" i="51"/>
  <c r="AB34" i="51"/>
  <c r="AB47" i="51"/>
  <c r="AA29" i="51"/>
  <c r="AA47" i="51"/>
  <c r="Z10" i="51"/>
  <c r="Z11" i="51"/>
  <c r="Z13" i="51"/>
  <c r="Z14" i="51"/>
  <c r="Z15" i="51"/>
  <c r="Z16" i="51"/>
  <c r="Z17" i="51"/>
  <c r="Z18" i="51"/>
  <c r="Z20" i="51"/>
  <c r="Z21" i="51"/>
  <c r="Z22" i="51"/>
  <c r="Z24" i="51"/>
  <c r="Z25" i="51"/>
  <c r="Z26" i="51"/>
  <c r="Z27" i="51"/>
  <c r="Z32" i="51"/>
  <c r="Z33" i="51"/>
  <c r="Z37" i="51"/>
  <c r="Z38" i="51"/>
  <c r="Z39" i="51"/>
  <c r="Z40" i="51"/>
  <c r="Z41" i="51"/>
  <c r="Z42" i="51"/>
  <c r="Y29" i="51"/>
  <c r="Y34" i="51"/>
  <c r="Y47" i="51"/>
  <c r="X29" i="51"/>
  <c r="X34" i="51"/>
  <c r="X47" i="51"/>
  <c r="W29" i="51"/>
  <c r="W47" i="51"/>
  <c r="V10" i="51"/>
  <c r="V11" i="51"/>
  <c r="V13" i="51"/>
  <c r="V14" i="51"/>
  <c r="V15" i="51"/>
  <c r="V16" i="51"/>
  <c r="V17" i="51"/>
  <c r="V18" i="51"/>
  <c r="V20" i="51"/>
  <c r="V21" i="51"/>
  <c r="V22" i="51"/>
  <c r="V24" i="51"/>
  <c r="V25" i="51"/>
  <c r="V26" i="51"/>
  <c r="V27" i="51"/>
  <c r="V32" i="51"/>
  <c r="V33" i="51"/>
  <c r="V37" i="51"/>
  <c r="V38" i="51"/>
  <c r="V39" i="51"/>
  <c r="V40" i="51"/>
  <c r="V41" i="51"/>
  <c r="V42" i="51"/>
  <c r="U29" i="51"/>
  <c r="U34" i="51"/>
  <c r="U47" i="51"/>
  <c r="T29" i="51"/>
  <c r="T34" i="51"/>
  <c r="T47" i="51"/>
  <c r="S29" i="51"/>
  <c r="S47" i="51"/>
  <c r="R10" i="51"/>
  <c r="R11" i="51"/>
  <c r="R13" i="51"/>
  <c r="R14" i="51"/>
  <c r="R15" i="51"/>
  <c r="R16" i="51"/>
  <c r="R17" i="51"/>
  <c r="R18" i="51"/>
  <c r="R20" i="51"/>
  <c r="R21" i="51"/>
  <c r="R22" i="51"/>
  <c r="R24" i="51"/>
  <c r="R25" i="51"/>
  <c r="R26" i="51"/>
  <c r="R27" i="51"/>
  <c r="R32" i="51"/>
  <c r="R33" i="51"/>
  <c r="R37" i="51"/>
  <c r="R38" i="51"/>
  <c r="R39" i="51"/>
  <c r="R40" i="51"/>
  <c r="R41" i="51"/>
  <c r="R42" i="51"/>
  <c r="Q29" i="51"/>
  <c r="Q34" i="51"/>
  <c r="Q47" i="51"/>
  <c r="P29" i="51"/>
  <c r="P34" i="51"/>
  <c r="P47" i="51"/>
  <c r="O29" i="51"/>
  <c r="O35" i="51" s="1"/>
  <c r="O47" i="51"/>
  <c r="N10" i="51"/>
  <c r="N11" i="51"/>
  <c r="N13" i="51"/>
  <c r="N14" i="51"/>
  <c r="N15" i="51"/>
  <c r="N16" i="51"/>
  <c r="N17" i="51"/>
  <c r="N18" i="51"/>
  <c r="N20" i="51"/>
  <c r="N21" i="51"/>
  <c r="N22" i="51"/>
  <c r="N24" i="51"/>
  <c r="N25" i="51"/>
  <c r="N26" i="51"/>
  <c r="N27" i="51"/>
  <c r="N32" i="51"/>
  <c r="N33" i="51"/>
  <c r="N37" i="51"/>
  <c r="N38" i="51"/>
  <c r="N39" i="51"/>
  <c r="N40" i="51"/>
  <c r="N41" i="51"/>
  <c r="N42" i="51"/>
  <c r="M29" i="51"/>
  <c r="M35" i="51" s="1"/>
  <c r="M34" i="51"/>
  <c r="M47" i="51"/>
  <c r="L29" i="51"/>
  <c r="L34" i="51"/>
  <c r="L47" i="51"/>
  <c r="K29" i="51"/>
  <c r="K47" i="51"/>
  <c r="J10" i="51"/>
  <c r="J11" i="51"/>
  <c r="J13" i="51"/>
  <c r="J14" i="51"/>
  <c r="J15" i="51"/>
  <c r="J16" i="51"/>
  <c r="J17" i="51"/>
  <c r="J18" i="51"/>
  <c r="J20" i="51"/>
  <c r="J21" i="51"/>
  <c r="J22" i="51"/>
  <c r="J24" i="51"/>
  <c r="J25" i="51"/>
  <c r="J26" i="51"/>
  <c r="J27" i="51"/>
  <c r="J32" i="51"/>
  <c r="J33" i="51"/>
  <c r="J37" i="51"/>
  <c r="J38" i="51"/>
  <c r="J39" i="51"/>
  <c r="J40" i="51"/>
  <c r="J41" i="51"/>
  <c r="J42" i="51"/>
  <c r="I29" i="51"/>
  <c r="I34" i="51"/>
  <c r="I47" i="51"/>
  <c r="H29" i="51"/>
  <c r="H34" i="51"/>
  <c r="H47" i="51"/>
  <c r="G29" i="51"/>
  <c r="G47" i="51"/>
  <c r="F10" i="51"/>
  <c r="F11" i="51"/>
  <c r="F13" i="51"/>
  <c r="F14" i="51"/>
  <c r="F15" i="51"/>
  <c r="F16" i="51"/>
  <c r="F17" i="51"/>
  <c r="F18" i="51"/>
  <c r="F20" i="51"/>
  <c r="F21" i="51"/>
  <c r="F22" i="51"/>
  <c r="F24" i="51"/>
  <c r="F25" i="51"/>
  <c r="F26" i="51"/>
  <c r="F27" i="51"/>
  <c r="F32" i="51"/>
  <c r="F33" i="51"/>
  <c r="F37" i="51"/>
  <c r="F38" i="51"/>
  <c r="F39" i="51"/>
  <c r="F40" i="51"/>
  <c r="F41" i="51"/>
  <c r="F42" i="51"/>
  <c r="D29" i="51"/>
  <c r="D34" i="51"/>
  <c r="D47" i="51"/>
  <c r="C29" i="51"/>
  <c r="C47" i="51"/>
  <c r="AS51" i="51"/>
  <c r="AO51" i="51"/>
  <c r="AK51" i="51"/>
  <c r="AG51" i="51"/>
  <c r="AC51" i="51"/>
  <c r="Y51" i="51"/>
  <c r="U51" i="51"/>
  <c r="Q51" i="51"/>
  <c r="M51" i="51"/>
  <c r="I51" i="51"/>
  <c r="E29" i="51"/>
  <c r="E34" i="51"/>
  <c r="E47" i="51"/>
  <c r="E51" i="51"/>
  <c r="AV42" i="51"/>
  <c r="AV41" i="51"/>
  <c r="AV40" i="51"/>
  <c r="AV39" i="51"/>
  <c r="AV38" i="51"/>
  <c r="AV37" i="51"/>
  <c r="AV33" i="51"/>
  <c r="AV32" i="51"/>
  <c r="AV27" i="51"/>
  <c r="AV26" i="51"/>
  <c r="AV25" i="51"/>
  <c r="AV24" i="51"/>
  <c r="AV22" i="51"/>
  <c r="AV21" i="51"/>
  <c r="AV20" i="51"/>
  <c r="AV18" i="51"/>
  <c r="AV17" i="51"/>
  <c r="AV16" i="51"/>
  <c r="AV15" i="51"/>
  <c r="AW14" i="51"/>
  <c r="AV14" i="51"/>
  <c r="AV13" i="51"/>
  <c r="AV11" i="51"/>
  <c r="AU42" i="51"/>
  <c r="AU41" i="51"/>
  <c r="AU40" i="51"/>
  <c r="AU39" i="51"/>
  <c r="AU38" i="51"/>
  <c r="AU37" i="51"/>
  <c r="AU33" i="51"/>
  <c r="AU32" i="51"/>
  <c r="AU27" i="51"/>
  <c r="AU26" i="51"/>
  <c r="AU25" i="51"/>
  <c r="AU24" i="51"/>
  <c r="AU22" i="51"/>
  <c r="AU21" i="51"/>
  <c r="AU20" i="51"/>
  <c r="AU18" i="51"/>
  <c r="AU17" i="51"/>
  <c r="AU16" i="51"/>
  <c r="AU15" i="51"/>
  <c r="AU14" i="51"/>
  <c r="AU13" i="51"/>
  <c r="AU11" i="51"/>
  <c r="AW10" i="51"/>
  <c r="AA322" i="81" s="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Y48" i="49"/>
  <c r="U48" i="49"/>
  <c r="Q48" i="49"/>
  <c r="M48" i="49"/>
  <c r="I48" i="49"/>
  <c r="E48" i="49"/>
  <c r="BO40" i="46"/>
  <c r="BO39" i="47"/>
  <c r="BN11" i="47"/>
  <c r="E39" i="47"/>
  <c r="E40" i="46"/>
  <c r="E54" i="47"/>
  <c r="E58" i="47"/>
  <c r="I39" i="47"/>
  <c r="I40" i="46"/>
  <c r="I54" i="47"/>
  <c r="I58" i="47"/>
  <c r="M39" i="47"/>
  <c r="M40" i="46"/>
  <c r="M54" i="47"/>
  <c r="M58" i="47"/>
  <c r="Q39" i="47"/>
  <c r="Q40" i="46"/>
  <c r="Q54" i="47"/>
  <c r="Q58" i="47"/>
  <c r="U39" i="47"/>
  <c r="U40" i="46"/>
  <c r="U54" i="47"/>
  <c r="U58" i="47"/>
  <c r="Y39" i="47"/>
  <c r="Y40" i="46"/>
  <c r="Y54" i="47"/>
  <c r="Y58" i="47"/>
  <c r="AC39" i="47"/>
  <c r="AC40" i="46"/>
  <c r="AC54" i="47"/>
  <c r="AC58" i="47"/>
  <c r="AG39" i="47"/>
  <c r="AG40" i="46"/>
  <c r="AG54" i="47"/>
  <c r="AG58" i="47"/>
  <c r="AK39" i="47"/>
  <c r="AK40" i="46"/>
  <c r="AK54" i="47"/>
  <c r="AK58" i="47"/>
  <c r="AO39" i="47"/>
  <c r="AO40" i="46"/>
  <c r="AO54" i="47"/>
  <c r="AO58" i="47"/>
  <c r="AS39" i="47"/>
  <c r="AS40" i="46"/>
  <c r="AS54" i="47"/>
  <c r="AS58" i="47"/>
  <c r="AW39" i="47"/>
  <c r="AW40" i="46"/>
  <c r="AW54" i="47"/>
  <c r="AW58" i="47"/>
  <c r="BA39" i="47"/>
  <c r="BA40" i="46"/>
  <c r="BA54" i="47"/>
  <c r="BA58" i="47"/>
  <c r="BE39" i="47"/>
  <c r="BE40" i="46"/>
  <c r="BE54" i="47"/>
  <c r="BE58" i="47"/>
  <c r="BI39" i="47"/>
  <c r="BI40" i="46"/>
  <c r="BI54" i="47"/>
  <c r="BI58" i="47"/>
  <c r="BM39" i="47"/>
  <c r="BM40" i="46"/>
  <c r="BM54" i="47"/>
  <c r="BM58" i="47"/>
  <c r="BQ39" i="47"/>
  <c r="BQ40" i="46"/>
  <c r="BQ54" i="47"/>
  <c r="BQ58" i="47"/>
  <c r="BU39" i="47"/>
  <c r="BU40" i="46"/>
  <c r="BU54" i="47"/>
  <c r="BU58" i="47"/>
  <c r="BY39" i="47"/>
  <c r="BY40" i="46"/>
  <c r="BY54" i="47"/>
  <c r="BY58" i="47"/>
  <c r="CC39" i="47"/>
  <c r="CC40" i="46"/>
  <c r="CC54" i="47"/>
  <c r="CC58" i="47"/>
  <c r="CG39" i="47"/>
  <c r="CG40" i="46"/>
  <c r="CG54" i="47"/>
  <c r="CG58" i="47"/>
  <c r="CK39" i="47"/>
  <c r="CK40" i="46"/>
  <c r="CK54" i="47"/>
  <c r="CK58" i="47"/>
  <c r="CO39" i="47"/>
  <c r="CO40" i="46"/>
  <c r="CO54" i="47"/>
  <c r="CO58" i="47"/>
  <c r="CS39" i="47"/>
  <c r="CS40" i="46"/>
  <c r="CS54" i="47"/>
  <c r="CS58" i="47"/>
  <c r="CW39" i="47"/>
  <c r="CW40" i="46"/>
  <c r="CW54" i="47"/>
  <c r="CW58" i="47"/>
  <c r="DA39" i="47"/>
  <c r="DA40" i="46"/>
  <c r="DA54" i="47"/>
  <c r="DA58" i="47"/>
  <c r="DE39" i="47"/>
  <c r="DE40" i="46"/>
  <c r="DE54" i="47"/>
  <c r="DE58" i="47"/>
  <c r="DI39" i="47"/>
  <c r="DI40" i="46"/>
  <c r="DI40" i="47" s="1"/>
  <c r="DI54" i="47"/>
  <c r="DI58" i="47"/>
  <c r="DM39" i="47"/>
  <c r="DM40" i="46"/>
  <c r="DM54" i="47"/>
  <c r="DM58" i="47"/>
  <c r="DQ39" i="47"/>
  <c r="DQ40" i="46"/>
  <c r="DQ54" i="47"/>
  <c r="DQ58" i="47"/>
  <c r="DU39" i="47"/>
  <c r="DU40" i="46"/>
  <c r="DU54" i="47"/>
  <c r="DU58" i="47"/>
  <c r="DY39" i="47"/>
  <c r="DY40" i="46"/>
  <c r="DY54" i="47"/>
  <c r="DY58" i="47"/>
  <c r="EC39" i="47"/>
  <c r="EC40" i="46"/>
  <c r="EC54" i="47"/>
  <c r="EC58" i="47"/>
  <c r="EG39" i="47"/>
  <c r="EG40" i="46"/>
  <c r="EG54" i="47"/>
  <c r="EG58" i="47"/>
  <c r="EK39" i="47"/>
  <c r="EK40" i="46"/>
  <c r="EK54" i="47"/>
  <c r="EK58" i="47"/>
  <c r="EO39" i="47"/>
  <c r="EO40" i="46"/>
  <c r="EO54" i="47"/>
  <c r="EO58" i="47"/>
  <c r="ES39" i="47"/>
  <c r="ES40" i="46"/>
  <c r="ES54" i="47"/>
  <c r="ES58" i="47"/>
  <c r="EW39" i="47"/>
  <c r="EW40" i="46"/>
  <c r="EW54" i="47"/>
  <c r="EW58" i="47"/>
  <c r="FA39" i="47"/>
  <c r="FA40" i="46"/>
  <c r="FA54" i="47"/>
  <c r="FA58" i="47"/>
  <c r="FE39" i="47"/>
  <c r="FE40" i="46"/>
  <c r="FE54" i="47"/>
  <c r="FE58" i="47"/>
  <c r="FI39" i="47"/>
  <c r="FI40" i="46"/>
  <c r="FI54" i="47"/>
  <c r="FI58" i="47"/>
  <c r="FM39" i="47"/>
  <c r="FM40" i="46"/>
  <c r="FM54" i="47"/>
  <c r="FM58" i="47"/>
  <c r="FQ39" i="47"/>
  <c r="FQ40" i="46"/>
  <c r="FQ54" i="47"/>
  <c r="FQ58" i="47"/>
  <c r="FU39" i="47"/>
  <c r="FU40" i="46"/>
  <c r="FU54" i="47"/>
  <c r="FU58" i="47"/>
  <c r="FY39" i="47"/>
  <c r="FY40" i="46"/>
  <c r="FY54" i="47"/>
  <c r="FY58" i="47"/>
  <c r="GC39" i="47"/>
  <c r="GC40" i="46"/>
  <c r="GC54" i="47"/>
  <c r="GC58" i="47"/>
  <c r="GG39" i="47"/>
  <c r="GG40" i="46"/>
  <c r="GG54" i="47"/>
  <c r="GG58" i="47"/>
  <c r="GK39" i="47"/>
  <c r="GK40" i="46"/>
  <c r="GK54" i="47"/>
  <c r="GK58" i="47"/>
  <c r="GO39" i="47"/>
  <c r="GO40" i="46"/>
  <c r="GO54" i="47"/>
  <c r="GO58" i="47"/>
  <c r="GS39" i="47"/>
  <c r="GS40" i="46"/>
  <c r="GS40" i="47" s="1"/>
  <c r="GS54" i="47"/>
  <c r="GS58" i="47"/>
  <c r="GW39" i="47"/>
  <c r="GW40" i="46"/>
  <c r="GW54" i="47"/>
  <c r="GW58" i="47"/>
  <c r="HA39" i="47"/>
  <c r="HA40" i="46"/>
  <c r="HA54" i="47"/>
  <c r="HA58" i="47"/>
  <c r="HE39" i="47"/>
  <c r="HE40" i="46"/>
  <c r="HE54" i="47"/>
  <c r="HE58" i="47"/>
  <c r="HI39" i="47"/>
  <c r="HI40" i="46"/>
  <c r="HI54" i="47"/>
  <c r="HI58" i="47"/>
  <c r="HM39" i="47"/>
  <c r="HM40" i="46"/>
  <c r="HM54" i="47"/>
  <c r="HM58" i="47"/>
  <c r="HQ39" i="47"/>
  <c r="HQ40" i="46"/>
  <c r="HQ54" i="47"/>
  <c r="HQ58" i="47"/>
  <c r="HU39" i="47"/>
  <c r="HU40" i="46"/>
  <c r="HU54" i="47"/>
  <c r="HU58" i="47"/>
  <c r="HY39" i="47"/>
  <c r="HY40" i="46"/>
  <c r="HY54" i="47"/>
  <c r="HY58" i="47"/>
  <c r="IC39" i="47"/>
  <c r="IC40" i="46"/>
  <c r="IC54" i="47"/>
  <c r="IC58" i="47"/>
  <c r="IG39" i="47"/>
  <c r="IG40" i="46"/>
  <c r="IG54" i="47"/>
  <c r="IG58" i="47"/>
  <c r="IK39" i="47"/>
  <c r="IK40" i="46"/>
  <c r="IK54" i="47"/>
  <c r="IK58" i="47"/>
  <c r="IO39" i="47"/>
  <c r="IO40" i="46"/>
  <c r="IO54" i="47"/>
  <c r="IO58"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40" i="47" s="1"/>
  <c r="AJ54" i="47"/>
  <c r="AN39" i="47"/>
  <c r="AN40" i="46"/>
  <c r="AN54" i="47"/>
  <c r="AR39" i="47"/>
  <c r="AR40" i="46"/>
  <c r="AR54" i="47"/>
  <c r="AV39" i="47"/>
  <c r="AV40" i="46"/>
  <c r="AV54" i="47"/>
  <c r="AZ39" i="47"/>
  <c r="AZ40" i="46"/>
  <c r="AZ54" i="47"/>
  <c r="BD39" i="47"/>
  <c r="BD40" i="46"/>
  <c r="BD40" i="47" s="1"/>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7" i="53"/>
  <c r="G51" i="53"/>
  <c r="F29" i="53"/>
  <c r="F34" i="53"/>
  <c r="F47" i="53"/>
  <c r="F51" i="53"/>
  <c r="E29" i="53"/>
  <c r="E34" i="53"/>
  <c r="E47" i="53"/>
  <c r="E51" i="53"/>
  <c r="D29" i="53"/>
  <c r="D34" i="53"/>
  <c r="D47" i="53"/>
  <c r="D51" i="53"/>
  <c r="C29" i="53"/>
  <c r="C34" i="53"/>
  <c r="C47" i="53"/>
  <c r="C51" i="53"/>
  <c r="H10" i="53"/>
  <c r="AA751" i="81" s="1"/>
  <c r="B47" i="15"/>
  <c r="C14" i="15"/>
  <c r="L22" i="68"/>
  <c r="K22" i="68"/>
  <c r="D22" i="68"/>
  <c r="E22" i="68"/>
  <c r="F22" i="68"/>
  <c r="D35" i="68"/>
  <c r="E35" i="68"/>
  <c r="J22" i="68"/>
  <c r="I22" i="68"/>
  <c r="H35" i="68"/>
  <c r="H22" i="68"/>
  <c r="G35" i="68"/>
  <c r="G22" i="68"/>
  <c r="C22" i="68"/>
  <c r="B22" i="68"/>
  <c r="H59" i="65"/>
  <c r="H6" i="65"/>
  <c r="H15" i="65"/>
  <c r="H8" i="65"/>
  <c r="H9" i="65"/>
  <c r="H10" i="65"/>
  <c r="H11" i="65"/>
  <c r="H12" i="65"/>
  <c r="H13" i="65"/>
  <c r="H14"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65" i="65"/>
  <c r="H66" i="65"/>
  <c r="H67" i="65"/>
  <c r="H71" i="65"/>
  <c r="H72" i="65"/>
  <c r="H73" i="65"/>
  <c r="H78" i="65"/>
  <c r="H77" i="65"/>
  <c r="H79" i="65"/>
  <c r="H80" i="65"/>
  <c r="H81" i="65"/>
  <c r="H82" i="65"/>
  <c r="H86" i="65"/>
  <c r="H87" i="65"/>
  <c r="H90" i="65"/>
  <c r="H91" i="65"/>
  <c r="H92" i="65"/>
  <c r="H93" i="65"/>
  <c r="H94" i="65"/>
  <c r="H95" i="65"/>
  <c r="H97" i="65"/>
  <c r="H98" i="65"/>
  <c r="H99" i="65"/>
  <c r="H100" i="65"/>
  <c r="H101" i="65"/>
  <c r="H102" i="65"/>
  <c r="H103" i="65"/>
  <c r="H104" i="65"/>
  <c r="H105" i="65"/>
  <c r="H106" i="65"/>
  <c r="H109" i="65"/>
  <c r="H110" i="65"/>
  <c r="H111" i="65"/>
  <c r="H112" i="65"/>
  <c r="H116" i="65"/>
  <c r="H117" i="65"/>
  <c r="H118" i="65"/>
  <c r="H119" i="65"/>
  <c r="H120" i="65"/>
  <c r="H121" i="65"/>
  <c r="H122" i="65"/>
  <c r="H123" i="65"/>
  <c r="H127" i="65"/>
  <c r="H128" i="65"/>
  <c r="H129" i="65"/>
  <c r="H130" i="65"/>
  <c r="H132" i="65"/>
  <c r="H133" i="65"/>
  <c r="H136" i="65"/>
  <c r="H137" i="65"/>
  <c r="H138" i="65"/>
  <c r="G61" i="65"/>
  <c r="G69" i="65"/>
  <c r="G75" i="65"/>
  <c r="G84" i="65"/>
  <c r="G88" i="65"/>
  <c r="G134" i="65"/>
  <c r="G140" i="65"/>
  <c r="F61" i="65"/>
  <c r="F69" i="65"/>
  <c r="F75" i="65"/>
  <c r="F84" i="65"/>
  <c r="F88" i="65"/>
  <c r="F134" i="65"/>
  <c r="F140" i="65"/>
  <c r="E61" i="65"/>
  <c r="E69" i="65"/>
  <c r="E84" i="65"/>
  <c r="E88" i="65"/>
  <c r="E134" i="65"/>
  <c r="E140" i="65"/>
  <c r="D61" i="65"/>
  <c r="D69" i="65"/>
  <c r="D75" i="65"/>
  <c r="D84" i="65"/>
  <c r="D88" i="65"/>
  <c r="D134" i="65"/>
  <c r="D140" i="65"/>
  <c r="C61" i="65"/>
  <c r="C69" i="65"/>
  <c r="C75" i="65"/>
  <c r="C84" i="65"/>
  <c r="C88" i="65"/>
  <c r="C134" i="65"/>
  <c r="C140" i="65"/>
  <c r="E62" i="59"/>
  <c r="H64" i="18" s="1"/>
  <c r="E61" i="59"/>
  <c r="H63" i="18" s="1"/>
  <c r="E60" i="59"/>
  <c r="H62" i="18" s="1"/>
  <c r="E59" i="59"/>
  <c r="H61" i="18" s="1"/>
  <c r="E58" i="59"/>
  <c r="H60" i="18" s="1"/>
  <c r="E11" i="59"/>
  <c r="H13" i="18" s="1"/>
  <c r="E12" i="59"/>
  <c r="H14" i="18" s="1"/>
  <c r="E13" i="59"/>
  <c r="E14" i="59"/>
  <c r="H16" i="18" s="1"/>
  <c r="E17" i="59"/>
  <c r="H19" i="18" s="1"/>
  <c r="E18" i="59"/>
  <c r="H20" i="18" s="1"/>
  <c r="E19" i="59"/>
  <c r="E22" i="59"/>
  <c r="H24" i="18" s="1"/>
  <c r="E23" i="59"/>
  <c r="H25" i="18" s="1"/>
  <c r="E24" i="59"/>
  <c r="H26" i="18" s="1"/>
  <c r="E25" i="59"/>
  <c r="H27" i="18" s="1"/>
  <c r="E26" i="59"/>
  <c r="H28" i="18" s="1"/>
  <c r="E27" i="59"/>
  <c r="H29" i="18" s="1"/>
  <c r="E28" i="59"/>
  <c r="H30" i="18" s="1"/>
  <c r="E31" i="59"/>
  <c r="H33" i="18" s="1"/>
  <c r="E32" i="59"/>
  <c r="H34" i="18" s="1"/>
  <c r="E33" i="59"/>
  <c r="H35" i="18" s="1"/>
  <c r="E36" i="59"/>
  <c r="H38" i="18" s="1"/>
  <c r="D15" i="59"/>
  <c r="D20" i="59"/>
  <c r="D29" i="59"/>
  <c r="D34" i="59"/>
  <c r="C20" i="59"/>
  <c r="C29" i="59"/>
  <c r="C34" i="59"/>
  <c r="E53" i="59"/>
  <c r="H55" i="18" s="1"/>
  <c r="E52" i="59"/>
  <c r="H54" i="18" s="1"/>
  <c r="E51" i="59"/>
  <c r="H53" i="18" s="1"/>
  <c r="E50" i="59"/>
  <c r="H52" i="18" s="1"/>
  <c r="E49" i="59"/>
  <c r="H51" i="18" s="1"/>
  <c r="E48" i="59"/>
  <c r="H50" i="18" s="1"/>
  <c r="E47" i="59"/>
  <c r="H49" i="18" s="1"/>
  <c r="E46" i="59"/>
  <c r="H48" i="18" s="1"/>
  <c r="E45" i="59"/>
  <c r="H47" i="18" s="1"/>
  <c r="E44" i="59"/>
  <c r="H46" i="18" s="1"/>
  <c r="E43" i="59"/>
  <c r="H45" i="18" s="1"/>
  <c r="E42" i="59"/>
  <c r="H44" i="18" s="1"/>
  <c r="D54" i="59"/>
  <c r="C54" i="59"/>
  <c r="B54" i="59"/>
  <c r="B20" i="59"/>
  <c r="B29" i="59"/>
  <c r="B34" i="59"/>
  <c r="H15" i="18"/>
  <c r="F47" i="18"/>
  <c r="G47" i="18" s="1"/>
  <c r="F48" i="18"/>
  <c r="G48" i="18" s="1"/>
  <c r="F49" i="18"/>
  <c r="G49" i="18" s="1"/>
  <c r="F50" i="18"/>
  <c r="G50" i="18" s="1"/>
  <c r="F51" i="18"/>
  <c r="G51" i="18" s="1"/>
  <c r="F52" i="18"/>
  <c r="G52" i="18" s="1"/>
  <c r="F53" i="18"/>
  <c r="G53" i="18" s="1"/>
  <c r="F54" i="18"/>
  <c r="G54" i="18" s="1"/>
  <c r="F55" i="18"/>
  <c r="G55" i="18" s="1"/>
  <c r="F44" i="18"/>
  <c r="F45" i="18"/>
  <c r="F46" i="18"/>
  <c r="G46" i="18" s="1"/>
  <c r="E56" i="18"/>
  <c r="F64" i="18"/>
  <c r="G64" i="18" s="1"/>
  <c r="F63" i="18"/>
  <c r="G63" i="18" s="1"/>
  <c r="F62" i="18"/>
  <c r="G62" i="18" s="1"/>
  <c r="F61" i="18"/>
  <c r="G61" i="18" s="1"/>
  <c r="F60" i="18"/>
  <c r="G60" i="18" s="1"/>
  <c r="F38" i="18"/>
  <c r="G38" i="18" s="1"/>
  <c r="F35" i="18"/>
  <c r="F34" i="18"/>
  <c r="G34" i="18" s="1"/>
  <c r="F33" i="18"/>
  <c r="G33" i="18" s="1"/>
  <c r="F30" i="18"/>
  <c r="G30" i="18" s="1"/>
  <c r="B80" i="3" s="1"/>
  <c r="F29" i="18"/>
  <c r="G29" i="18" s="1"/>
  <c r="F28" i="18"/>
  <c r="F27" i="18"/>
  <c r="G27" i="18" s="1"/>
  <c r="F26" i="18"/>
  <c r="G26" i="18" s="1"/>
  <c r="F25" i="18"/>
  <c r="F24" i="18"/>
  <c r="F21" i="18"/>
  <c r="F20" i="18"/>
  <c r="G20" i="18" s="1"/>
  <c r="F19" i="18"/>
  <c r="F15" i="18"/>
  <c r="G15" i="18" s="1"/>
  <c r="F14" i="18"/>
  <c r="F13" i="18"/>
  <c r="D22" i="18"/>
  <c r="D36" i="18"/>
  <c r="B31" i="18"/>
  <c r="H20" i="17"/>
  <c r="AA513" i="81" s="1"/>
  <c r="O14" i="75"/>
  <c r="Q14" i="75" s="1"/>
  <c r="I59" i="12"/>
  <c r="J55" i="12"/>
  <c r="G43" i="19" l="1"/>
  <c r="E22" i="18"/>
  <c r="IT50" i="47"/>
  <c r="J59" i="45"/>
  <c r="J60" i="45" s="1"/>
  <c r="J61" i="45" s="1"/>
  <c r="R59" i="45"/>
  <c r="R60" i="45" s="1"/>
  <c r="R61" i="45" s="1"/>
  <c r="Z59" i="45"/>
  <c r="Z60" i="45" s="1"/>
  <c r="Z61" i="45" s="1"/>
  <c r="AH59" i="45"/>
  <c r="AH60" i="45" s="1"/>
  <c r="AH61" i="45" s="1"/>
  <c r="AN40" i="47"/>
  <c r="EC40" i="47"/>
  <c r="AK40" i="47"/>
  <c r="AC40" i="47"/>
  <c r="AA452" i="81"/>
  <c r="E550" i="83" s="1"/>
  <c r="C44" i="11"/>
  <c r="D44" i="11" s="1"/>
  <c r="M39" i="67"/>
  <c r="AQ40" i="47"/>
  <c r="BF59" i="45"/>
  <c r="BF60" i="45" s="1"/>
  <c r="BF61" i="45" s="1"/>
  <c r="D59" i="50"/>
  <c r="L59" i="50"/>
  <c r="AA741" i="81"/>
  <c r="E825" i="83" s="1"/>
  <c r="B22" i="18"/>
  <c r="P35" i="51"/>
  <c r="C22" i="18"/>
  <c r="C31" i="18"/>
  <c r="IT48" i="47"/>
  <c r="AX43" i="51"/>
  <c r="AG59" i="45"/>
  <c r="AG60" i="45" s="1"/>
  <c r="AG61" i="45" s="1"/>
  <c r="D31" i="18"/>
  <c r="IT49" i="47"/>
  <c r="G49" i="66"/>
  <c r="G24" i="28"/>
  <c r="I16" i="28"/>
  <c r="L15" i="14"/>
  <c r="G16" i="58"/>
  <c r="C57" i="48"/>
  <c r="G57" i="48"/>
  <c r="G58" i="48" s="1"/>
  <c r="HL40" i="47"/>
  <c r="HL55" i="47" s="1"/>
  <c r="Q40" i="47"/>
  <c r="M48" i="51"/>
  <c r="P48" i="51"/>
  <c r="C40" i="42"/>
  <c r="H40" i="42"/>
  <c r="S40" i="42"/>
  <c r="N39" i="67"/>
  <c r="Q32" i="72"/>
  <c r="R32" i="72" s="1"/>
  <c r="Q19" i="72"/>
  <c r="R19" i="72" s="1"/>
  <c r="D65" i="73"/>
  <c r="GY40" i="47"/>
  <c r="HT40" i="47"/>
  <c r="GN40" i="47"/>
  <c r="Q35" i="49"/>
  <c r="T35" i="49"/>
  <c r="AA860" i="81"/>
  <c r="AB860" i="81" s="1"/>
  <c r="AC860" i="81" s="1"/>
  <c r="G21" i="18"/>
  <c r="AU40" i="47"/>
  <c r="GR40" i="47"/>
  <c r="GR55" i="47" s="1"/>
  <c r="CZ40" i="47"/>
  <c r="CZ55" i="47" s="1"/>
  <c r="CN40" i="47"/>
  <c r="CN55" i="47" s="1"/>
  <c r="BH40" i="47"/>
  <c r="X40" i="47"/>
  <c r="U35" i="51"/>
  <c r="U48" i="51" s="1"/>
  <c r="U52" i="51" s="1"/>
  <c r="AK35" i="51"/>
  <c r="AK48" i="51" s="1"/>
  <c r="AK52" i="51" s="1"/>
  <c r="F39" i="67"/>
  <c r="M30" i="28"/>
  <c r="M23" i="28"/>
  <c r="G68" i="28"/>
  <c r="G70" i="28" s="1"/>
  <c r="AA432" i="81"/>
  <c r="AB432" i="81" s="1"/>
  <c r="AC432" i="81" s="1"/>
  <c r="C28" i="17"/>
  <c r="AB59" i="45"/>
  <c r="AB60" i="45" s="1"/>
  <c r="AB61" i="45" s="1"/>
  <c r="AF59" i="45"/>
  <c r="AF60" i="45" s="1"/>
  <c r="AF61" i="45" s="1"/>
  <c r="R29" i="51"/>
  <c r="R11" i="71"/>
  <c r="DC40" i="47"/>
  <c r="DC55" i="47" s="1"/>
  <c r="AY40" i="47"/>
  <c r="GJ40" i="47"/>
  <c r="FT40" i="47"/>
  <c r="FT55" i="47" s="1"/>
  <c r="EN40" i="47"/>
  <c r="EN55" i="47" s="1"/>
  <c r="HY40" i="47"/>
  <c r="G35" i="51"/>
  <c r="G48" i="51" s="1"/>
  <c r="W35" i="51"/>
  <c r="AM35" i="51"/>
  <c r="AM48" i="51" s="1"/>
  <c r="E39" i="67"/>
  <c r="K16" i="28"/>
  <c r="J54" i="67"/>
  <c r="J56" i="67" s="1"/>
  <c r="L42" i="14"/>
  <c r="M42" i="14" s="1"/>
  <c r="C42" i="67" s="1"/>
  <c r="Q42" i="67" s="1"/>
  <c r="IT47" i="47"/>
  <c r="CP39" i="47"/>
  <c r="IE40" i="47"/>
  <c r="IE55" i="47" s="1"/>
  <c r="HO40" i="47"/>
  <c r="HO55" i="47" s="1"/>
  <c r="GQ40" i="47"/>
  <c r="GQ55" i="47" s="1"/>
  <c r="GA40" i="47"/>
  <c r="EE40" i="47"/>
  <c r="EE55" i="47" s="1"/>
  <c r="CY40" i="47"/>
  <c r="CY55" i="47" s="1"/>
  <c r="BG40" i="47"/>
  <c r="AM40" i="47"/>
  <c r="W40" i="47"/>
  <c r="DX40" i="47"/>
  <c r="ET39" i="47"/>
  <c r="FM40" i="47"/>
  <c r="FA40" i="47"/>
  <c r="EG40" i="47"/>
  <c r="EG55" i="47" s="1"/>
  <c r="EG59" i="47" s="1"/>
  <c r="X40" i="42"/>
  <c r="X55" i="42" s="1"/>
  <c r="I28" i="16"/>
  <c r="AA447" i="81"/>
  <c r="E546" i="83" s="1"/>
  <c r="AA771" i="81"/>
  <c r="AA335" i="81"/>
  <c r="AB335" i="81" s="1"/>
  <c r="AC335" i="81" s="1"/>
  <c r="AA90" i="81"/>
  <c r="AB90" i="81" s="1"/>
  <c r="AC90" i="81" s="1"/>
  <c r="C59" i="52"/>
  <c r="D59" i="45"/>
  <c r="D60" i="45" s="1"/>
  <c r="D61" i="45" s="1"/>
  <c r="H59" i="45"/>
  <c r="H60" i="45" s="1"/>
  <c r="H61" i="45" s="1"/>
  <c r="L59" i="45"/>
  <c r="L60" i="45" s="1"/>
  <c r="L61" i="45" s="1"/>
  <c r="P59" i="45"/>
  <c r="P60" i="45" s="1"/>
  <c r="P61" i="45" s="1"/>
  <c r="T59" i="45"/>
  <c r="T60" i="45" s="1"/>
  <c r="T61" i="45" s="1"/>
  <c r="X59" i="45"/>
  <c r="X60" i="45" s="1"/>
  <c r="X61" i="45" s="1"/>
  <c r="AU59" i="45"/>
  <c r="AU60" i="45" s="1"/>
  <c r="AU61" i="45" s="1"/>
  <c r="BK59" i="45"/>
  <c r="BK60" i="45" s="1"/>
  <c r="BK61" i="45" s="1"/>
  <c r="II40" i="47"/>
  <c r="II55" i="47" s="1"/>
  <c r="GU40" i="47"/>
  <c r="HH40" i="47"/>
  <c r="EV40" i="47"/>
  <c r="EV55" i="47" s="1"/>
  <c r="DL40" i="47"/>
  <c r="CV40" i="47"/>
  <c r="CB40" i="47"/>
  <c r="H40" i="47"/>
  <c r="H55" i="47" s="1"/>
  <c r="DU40" i="47"/>
  <c r="P40" i="42"/>
  <c r="AA40" i="42"/>
  <c r="L39" i="67"/>
  <c r="L53" i="67" s="1"/>
  <c r="L57" i="67" s="1"/>
  <c r="I39" i="67"/>
  <c r="I53" i="67" s="1"/>
  <c r="I57" i="67" s="1"/>
  <c r="H39" i="67"/>
  <c r="K32" i="28"/>
  <c r="M31" i="28"/>
  <c r="F70" i="54"/>
  <c r="D43" i="19"/>
  <c r="F43" i="19"/>
  <c r="F42" i="19" s="1"/>
  <c r="E22" i="61"/>
  <c r="E33" i="61" s="1"/>
  <c r="E43" i="61" s="1"/>
  <c r="E59" i="45"/>
  <c r="E60" i="45" s="1"/>
  <c r="E61" i="45" s="1"/>
  <c r="I59" i="45"/>
  <c r="I60" i="45" s="1"/>
  <c r="I61" i="45" s="1"/>
  <c r="M59" i="45"/>
  <c r="M60" i="45" s="1"/>
  <c r="M61" i="45" s="1"/>
  <c r="Q59" i="45"/>
  <c r="Q60" i="45" s="1"/>
  <c r="Q61" i="45" s="1"/>
  <c r="U59" i="45"/>
  <c r="U60" i="45" s="1"/>
  <c r="U61" i="45" s="1"/>
  <c r="Y59" i="45"/>
  <c r="Y60" i="45" s="1"/>
  <c r="Y61" i="45" s="1"/>
  <c r="N22" i="68"/>
  <c r="HG40" i="47"/>
  <c r="EM40" i="47"/>
  <c r="CA40" i="47"/>
  <c r="BC40" i="47"/>
  <c r="EZ40" i="47"/>
  <c r="EZ55" i="47" s="1"/>
  <c r="DT40" i="47"/>
  <c r="AF40" i="47"/>
  <c r="AF55" i="47" s="1"/>
  <c r="CW40" i="47"/>
  <c r="CC40" i="47"/>
  <c r="CC55" i="47" s="1"/>
  <c r="CC59" i="47" s="1"/>
  <c r="BU40" i="47"/>
  <c r="AW40" i="47"/>
  <c r="AW55" i="47" s="1"/>
  <c r="AW59" i="47" s="1"/>
  <c r="AO40" i="47"/>
  <c r="AO55" i="47" s="1"/>
  <c r="X35" i="49"/>
  <c r="X45" i="49" s="1"/>
  <c r="AT25" i="49"/>
  <c r="AT19" i="49"/>
  <c r="AT13" i="49"/>
  <c r="AU29" i="51"/>
  <c r="AW51" i="51"/>
  <c r="AV47" i="51"/>
  <c r="AX16" i="51"/>
  <c r="AD29" i="51"/>
  <c r="T40" i="42"/>
  <c r="Y40" i="42"/>
  <c r="G39" i="67"/>
  <c r="J39" i="67"/>
  <c r="J53" i="67" s="1"/>
  <c r="J57" i="67" s="1"/>
  <c r="M22" i="28"/>
  <c r="I32" i="17"/>
  <c r="D59" i="52"/>
  <c r="F59" i="52"/>
  <c r="AN59" i="45"/>
  <c r="AN60" i="45" s="1"/>
  <c r="AN61" i="45" s="1"/>
  <c r="AR59" i="45"/>
  <c r="AR60" i="45" s="1"/>
  <c r="AR61" i="45" s="1"/>
  <c r="E57" i="48"/>
  <c r="E58" i="48" s="1"/>
  <c r="AA83" i="81"/>
  <c r="AB83" i="81" s="1"/>
  <c r="AC83" i="81" s="1"/>
  <c r="IT22" i="46"/>
  <c r="IT11" i="46"/>
  <c r="H68" i="54"/>
  <c r="G61" i="16"/>
  <c r="H61" i="16" s="1"/>
  <c r="M43" i="14"/>
  <c r="C43" i="67" s="1"/>
  <c r="E70" i="57"/>
  <c r="F28" i="58"/>
  <c r="D40" i="59" s="1"/>
  <c r="E28" i="17"/>
  <c r="E41" i="17" s="1"/>
  <c r="E44" i="17" s="1"/>
  <c r="E48" i="17" s="1"/>
  <c r="E107" i="77" s="1"/>
  <c r="AA519" i="81"/>
  <c r="AB519" i="81" s="1"/>
  <c r="AC519" i="81" s="1"/>
  <c r="B83" i="3"/>
  <c r="F32" i="20"/>
  <c r="AA306" i="81"/>
  <c r="AB306" i="81" s="1"/>
  <c r="AC306" i="81" s="1"/>
  <c r="F35" i="53"/>
  <c r="F48" i="53" s="1"/>
  <c r="BS40" i="47"/>
  <c r="BS55" i="47" s="1"/>
  <c r="GJ55" i="47"/>
  <c r="EF40" i="47"/>
  <c r="EF55" i="47" s="1"/>
  <c r="DP55" i="47"/>
  <c r="DL55" i="47"/>
  <c r="CR55" i="47"/>
  <c r="FZ39" i="47"/>
  <c r="EO40" i="47"/>
  <c r="EO55" i="47" s="1"/>
  <c r="EO59" i="47" s="1"/>
  <c r="BQ40" i="47"/>
  <c r="I35" i="51"/>
  <c r="D64" i="60"/>
  <c r="H65" i="73"/>
  <c r="H27" i="55"/>
  <c r="B22" i="61"/>
  <c r="D22" i="61"/>
  <c r="F42" i="61"/>
  <c r="E59" i="52"/>
  <c r="G59" i="52"/>
  <c r="AJ59" i="45"/>
  <c r="AJ60" i="45" s="1"/>
  <c r="AJ61" i="45" s="1"/>
  <c r="AA40" i="47"/>
  <c r="AA55" i="47" s="1"/>
  <c r="HX40" i="47"/>
  <c r="HX55" i="47" s="1"/>
  <c r="HH55" i="47"/>
  <c r="GN55" i="47"/>
  <c r="FD40" i="47"/>
  <c r="FD55" i="47" s="1"/>
  <c r="X55" i="47"/>
  <c r="DN39" i="47"/>
  <c r="IC40" i="47"/>
  <c r="IC55" i="47" s="1"/>
  <c r="IC59" i="47" s="1"/>
  <c r="GW40" i="47"/>
  <c r="GW55" i="47" s="1"/>
  <c r="H35" i="51"/>
  <c r="Q35" i="51"/>
  <c r="Y35" i="51"/>
  <c r="Y48" i="51" s="1"/>
  <c r="Y52" i="51" s="1"/>
  <c r="Z34" i="51"/>
  <c r="AI35" i="51"/>
  <c r="AI48" i="51" s="1"/>
  <c r="C57" i="11"/>
  <c r="G39" i="14"/>
  <c r="H65" i="72"/>
  <c r="F65" i="74"/>
  <c r="BA59" i="45"/>
  <c r="BA60" i="45" s="1"/>
  <c r="BA61" i="45" s="1"/>
  <c r="BJ59" i="45"/>
  <c r="BJ60" i="45" s="1"/>
  <c r="BJ61" i="45" s="1"/>
  <c r="B17" i="18"/>
  <c r="D17" i="18"/>
  <c r="L67" i="13"/>
  <c r="D55" i="59"/>
  <c r="H37" i="68"/>
  <c r="FW40" i="47"/>
  <c r="FW55" i="47" s="1"/>
  <c r="EQ40" i="47"/>
  <c r="DG40" i="47"/>
  <c r="DG55" i="47" s="1"/>
  <c r="CE40" i="47"/>
  <c r="AE40" i="47"/>
  <c r="AE55" i="47" s="1"/>
  <c r="C40" i="47"/>
  <c r="IF40" i="47"/>
  <c r="IF55" i="47" s="1"/>
  <c r="HP40" i="47"/>
  <c r="FL40" i="47"/>
  <c r="FL55" i="47" s="1"/>
  <c r="ER40" i="47"/>
  <c r="EB40" i="47"/>
  <c r="EB55" i="47" s="1"/>
  <c r="BL40" i="47"/>
  <c r="AB40" i="47"/>
  <c r="AB55" i="47" s="1"/>
  <c r="FQ40" i="47"/>
  <c r="DA40" i="47"/>
  <c r="DA55" i="47" s="1"/>
  <c r="DA59" i="47" s="1"/>
  <c r="M53" i="67"/>
  <c r="M57" i="67" s="1"/>
  <c r="F24" i="12"/>
  <c r="F37" i="12" s="1"/>
  <c r="L30" i="14"/>
  <c r="L29" i="14"/>
  <c r="M29" i="14" s="1"/>
  <c r="C29" i="67" s="1"/>
  <c r="Q29" i="67" s="1"/>
  <c r="C19" i="12" s="1"/>
  <c r="H19" i="12" s="1"/>
  <c r="J19" i="12" s="1"/>
  <c r="L28" i="14"/>
  <c r="M28" i="14" s="1"/>
  <c r="C28" i="67" s="1"/>
  <c r="Q28" i="67" s="1"/>
  <c r="C18" i="12" s="1"/>
  <c r="H18" i="12" s="1"/>
  <c r="J18" i="12" s="1"/>
  <c r="L27" i="14"/>
  <c r="M27" i="14" s="1"/>
  <c r="C27" i="67" s="1"/>
  <c r="Q27" i="67" s="1"/>
  <c r="C17" i="12" s="1"/>
  <c r="H17" i="12" s="1"/>
  <c r="J17" i="12" s="1"/>
  <c r="L26" i="14"/>
  <c r="L25" i="14"/>
  <c r="M25" i="14" s="1"/>
  <c r="C25" i="67" s="1"/>
  <c r="Q25" i="67" s="1"/>
  <c r="C15" i="12" s="1"/>
  <c r="H15" i="12" s="1"/>
  <c r="J15" i="12" s="1"/>
  <c r="L24" i="14"/>
  <c r="M24" i="14" s="1"/>
  <c r="C24" i="67" s="1"/>
  <c r="Q24" i="67" s="1"/>
  <c r="L17" i="14"/>
  <c r="M17" i="14" s="1"/>
  <c r="C17" i="67" s="1"/>
  <c r="Q17" i="67" s="1"/>
  <c r="J8" i="68" s="1"/>
  <c r="J30" i="68" s="1"/>
  <c r="J35" i="68" s="1"/>
  <c r="J37" i="68" s="1"/>
  <c r="AA532" i="81"/>
  <c r="AA682" i="81"/>
  <c r="E774" i="83" s="1"/>
  <c r="H771" i="83" s="1"/>
  <c r="AD59" i="45"/>
  <c r="AD60" i="45" s="1"/>
  <c r="AD61" i="45" s="1"/>
  <c r="G59" i="50"/>
  <c r="K59" i="50"/>
  <c r="AA740" i="81"/>
  <c r="E824" i="83" s="1"/>
  <c r="AA733" i="81"/>
  <c r="AB733" i="81" s="1"/>
  <c r="AC733" i="81" s="1"/>
  <c r="I39" i="14"/>
  <c r="I53" i="14" s="1"/>
  <c r="I57" i="14" s="1"/>
  <c r="G29" i="77" s="1"/>
  <c r="Q45" i="49"/>
  <c r="HF39" i="47"/>
  <c r="IT12" i="47"/>
  <c r="IT25" i="46"/>
  <c r="IT21" i="46"/>
  <c r="IT34" i="46"/>
  <c r="M54" i="28"/>
  <c r="AA161" i="81"/>
  <c r="L37" i="14"/>
  <c r="M37" i="14" s="1"/>
  <c r="C37" i="67" s="1"/>
  <c r="Q37" i="67" s="1"/>
  <c r="C22" i="12" s="1"/>
  <c r="H22" i="12" s="1"/>
  <c r="J22" i="12" s="1"/>
  <c r="AA164" i="81"/>
  <c r="L35" i="14"/>
  <c r="M35" i="14" s="1"/>
  <c r="C35" i="67" s="1"/>
  <c r="Q35" i="67" s="1"/>
  <c r="AA781" i="81"/>
  <c r="E860" i="83" s="1"/>
  <c r="AB351" i="81"/>
  <c r="AC351" i="81" s="1"/>
  <c r="E449" i="83"/>
  <c r="AB103" i="81"/>
  <c r="AC103" i="81" s="1"/>
  <c r="E185" i="83"/>
  <c r="E181" i="83"/>
  <c r="AB99" i="81"/>
  <c r="AC99" i="81" s="1"/>
  <c r="AB765" i="81"/>
  <c r="AC765" i="81" s="1"/>
  <c r="E847" i="83"/>
  <c r="E174" i="83"/>
  <c r="AB94" i="81"/>
  <c r="AC94" i="81" s="1"/>
  <c r="AB89" i="81"/>
  <c r="AC89" i="81" s="1"/>
  <c r="E165" i="83"/>
  <c r="H65" i="74"/>
  <c r="B42" i="18"/>
  <c r="C41" i="17"/>
  <c r="C44" i="17" s="1"/>
  <c r="C48" i="17" s="1"/>
  <c r="C107" i="77" s="1"/>
  <c r="AA464" i="81"/>
  <c r="B73" i="3"/>
  <c r="G12" i="17"/>
  <c r="H16" i="55"/>
  <c r="H28" i="55" s="1"/>
  <c r="AB516" i="81"/>
  <c r="AC516" i="81" s="1"/>
  <c r="E609" i="83"/>
  <c r="Z47" i="51"/>
  <c r="AB795" i="81"/>
  <c r="AC795" i="81" s="1"/>
  <c r="E872" i="83"/>
  <c r="AA502" i="81"/>
  <c r="B78" i="3"/>
  <c r="I37" i="17"/>
  <c r="AA588" i="81"/>
  <c r="G141" i="65"/>
  <c r="IB40" i="47"/>
  <c r="IB55" i="47" s="1"/>
  <c r="DX55" i="47"/>
  <c r="DT55" i="47"/>
  <c r="CV55" i="47"/>
  <c r="CB55" i="47"/>
  <c r="R40" i="46"/>
  <c r="AT38" i="49"/>
  <c r="AT24" i="49"/>
  <c r="AT17" i="49"/>
  <c r="AT11" i="49"/>
  <c r="AX38" i="51"/>
  <c r="X35" i="51"/>
  <c r="X48" i="51" s="1"/>
  <c r="K24" i="28"/>
  <c r="K34" i="28" s="1"/>
  <c r="K36" i="28" s="1"/>
  <c r="AA110" i="81"/>
  <c r="L46" i="14"/>
  <c r="E198" i="83"/>
  <c r="AB109" i="81"/>
  <c r="AC109" i="81" s="1"/>
  <c r="N65" i="72"/>
  <c r="M65" i="72"/>
  <c r="Q50" i="74"/>
  <c r="R50" i="74" s="1"/>
  <c r="AB744" i="81"/>
  <c r="AC744" i="81" s="1"/>
  <c r="E827" i="83"/>
  <c r="AB735" i="81"/>
  <c r="AC735" i="81" s="1"/>
  <c r="E819" i="83"/>
  <c r="AB307" i="81"/>
  <c r="AC307" i="81" s="1"/>
  <c r="E408" i="83"/>
  <c r="AB305" i="81"/>
  <c r="AC305" i="81" s="1"/>
  <c r="E406" i="83"/>
  <c r="AA730" i="81"/>
  <c r="D37" i="18"/>
  <c r="D39" i="18" s="1"/>
  <c r="E120" i="77" s="1"/>
  <c r="M18" i="75"/>
  <c r="AB513" i="81"/>
  <c r="AC513" i="81" s="1"/>
  <c r="E606" i="83"/>
  <c r="G44" i="18"/>
  <c r="F141" i="65"/>
  <c r="ER55" i="47"/>
  <c r="BL55" i="47"/>
  <c r="FB39" i="47"/>
  <c r="IT36" i="46"/>
  <c r="IT31" i="46"/>
  <c r="IT17" i="46"/>
  <c r="IT36" i="47"/>
  <c r="IT30" i="47"/>
  <c r="IT24" i="47"/>
  <c r="IT18" i="47"/>
  <c r="V40" i="46"/>
  <c r="IT12" i="46"/>
  <c r="I48" i="51"/>
  <c r="I52" i="51" s="1"/>
  <c r="J34" i="51"/>
  <c r="AX22" i="51"/>
  <c r="O48" i="51"/>
  <c r="T35" i="51"/>
  <c r="T48" i="51" s="1"/>
  <c r="W48" i="51"/>
  <c r="AA55" i="42"/>
  <c r="F53" i="67"/>
  <c r="F57" i="67" s="1"/>
  <c r="N53" i="67"/>
  <c r="N57" i="67" s="1"/>
  <c r="H53" i="67"/>
  <c r="H57" i="67" s="1"/>
  <c r="J39" i="14"/>
  <c r="J53" i="14" s="1"/>
  <c r="J57" i="14" s="1"/>
  <c r="H29" i="77" s="1"/>
  <c r="AA792" i="81"/>
  <c r="AA856" i="81"/>
  <c r="H34" i="53"/>
  <c r="Q44" i="72"/>
  <c r="R44" i="72" s="1"/>
  <c r="B10" i="59"/>
  <c r="D28" i="58"/>
  <c r="AB514" i="81"/>
  <c r="AC514" i="81" s="1"/>
  <c r="E607" i="83"/>
  <c r="I48" i="12"/>
  <c r="AA467" i="81"/>
  <c r="B74" i="3"/>
  <c r="I12" i="17"/>
  <c r="AA562" i="81"/>
  <c r="I20" i="17"/>
  <c r="AA598" i="81"/>
  <c r="R31" i="71"/>
  <c r="G35" i="53"/>
  <c r="G48" i="53" s="1"/>
  <c r="G52" i="53" s="1"/>
  <c r="IM40" i="47"/>
  <c r="FS40" i="47"/>
  <c r="FS55" i="47" s="1"/>
  <c r="FC40" i="47"/>
  <c r="FC55" i="47" s="1"/>
  <c r="EI40" i="47"/>
  <c r="EI55" i="47" s="1"/>
  <c r="DO40" i="47"/>
  <c r="BK40" i="47"/>
  <c r="BK55" i="47" s="1"/>
  <c r="AY55" i="47"/>
  <c r="HD40" i="47"/>
  <c r="HD55" i="47" s="1"/>
  <c r="GF40" i="47"/>
  <c r="GF55" i="47" s="1"/>
  <c r="BT40" i="47"/>
  <c r="BT55" i="47" s="1"/>
  <c r="BD55" i="47"/>
  <c r="AN55" i="47"/>
  <c r="AJ55" i="47"/>
  <c r="HY55" i="47"/>
  <c r="HY59" i="47" s="1"/>
  <c r="FQ55" i="47"/>
  <c r="FQ59" i="47" s="1"/>
  <c r="FM55" i="47"/>
  <c r="FM59" i="47" s="1"/>
  <c r="BU55" i="47"/>
  <c r="H48" i="51"/>
  <c r="AX13" i="51"/>
  <c r="AB430" i="81"/>
  <c r="AC430" i="81" s="1"/>
  <c r="E526" i="83"/>
  <c r="AB153" i="81"/>
  <c r="AC153" i="81" s="1"/>
  <c r="E253" i="83"/>
  <c r="M30" i="14"/>
  <c r="C30" i="67" s="1"/>
  <c r="Q30" i="67" s="1"/>
  <c r="C20" i="12" s="1"/>
  <c r="H20" i="12" s="1"/>
  <c r="J20" i="12" s="1"/>
  <c r="M26" i="14"/>
  <c r="C26" i="67" s="1"/>
  <c r="Q26" i="67" s="1"/>
  <c r="C16" i="12" s="1"/>
  <c r="H16" i="12" s="1"/>
  <c r="J16" i="12" s="1"/>
  <c r="AB358" i="81"/>
  <c r="AC358" i="81" s="1"/>
  <c r="E456" i="83"/>
  <c r="E450" i="83"/>
  <c r="AB352" i="81"/>
  <c r="AC352" i="81" s="1"/>
  <c r="E182" i="83"/>
  <c r="AB100" i="81"/>
  <c r="AC100" i="81" s="1"/>
  <c r="AB342" i="81"/>
  <c r="AC342" i="81" s="1"/>
  <c r="E442" i="83"/>
  <c r="AB96" i="81"/>
  <c r="AC96" i="81" s="1"/>
  <c r="E177" i="83"/>
  <c r="AB762" i="81"/>
  <c r="AC762" i="81" s="1"/>
  <c r="E844" i="83"/>
  <c r="E175" i="83"/>
  <c r="AB95" i="81"/>
  <c r="AC95" i="81" s="1"/>
  <c r="F65" i="73"/>
  <c r="S36" i="71"/>
  <c r="S31" i="71"/>
  <c r="AA523" i="81"/>
  <c r="AB523" i="81" s="1"/>
  <c r="AC523" i="81" s="1"/>
  <c r="I17" i="16"/>
  <c r="I49" i="16"/>
  <c r="L86" i="13" s="1"/>
  <c r="AA531" i="81"/>
  <c r="E611" i="83"/>
  <c r="AB517" i="81"/>
  <c r="AC517" i="81" s="1"/>
  <c r="AB486" i="81"/>
  <c r="AC486" i="81" s="1"/>
  <c r="E583" i="83"/>
  <c r="H19" i="17"/>
  <c r="G27" i="17"/>
  <c r="I50" i="12"/>
  <c r="AA495" i="81"/>
  <c r="B75" i="3"/>
  <c r="C58" i="48"/>
  <c r="I13" i="17"/>
  <c r="AA571" i="81"/>
  <c r="I21" i="17"/>
  <c r="AA599" i="81"/>
  <c r="AB552" i="81"/>
  <c r="AC552" i="81" s="1"/>
  <c r="E649" i="83"/>
  <c r="AA586" i="81"/>
  <c r="E677" i="83" s="1"/>
  <c r="AZ59" i="45"/>
  <c r="AZ60" i="45" s="1"/>
  <c r="AZ61" i="45" s="1"/>
  <c r="D57" i="48"/>
  <c r="H57" i="48"/>
  <c r="H58" i="48" s="1"/>
  <c r="AB316" i="81"/>
  <c r="AC316" i="81" s="1"/>
  <c r="E417" i="83"/>
  <c r="AA312" i="81"/>
  <c r="AB737" i="81"/>
  <c r="AC737" i="81" s="1"/>
  <c r="E820" i="83"/>
  <c r="AB308" i="81"/>
  <c r="AC308" i="81" s="1"/>
  <c r="E409" i="83"/>
  <c r="AB77" i="81"/>
  <c r="AC77" i="81" s="1"/>
  <c r="E146" i="83"/>
  <c r="E144" i="83"/>
  <c r="AB75" i="81"/>
  <c r="AC75" i="81" s="1"/>
  <c r="AA304" i="81"/>
  <c r="AA303" i="81"/>
  <c r="K73" i="66"/>
  <c r="AB112" i="81"/>
  <c r="AC112" i="81" s="1"/>
  <c r="E201" i="83"/>
  <c r="AT40" i="49"/>
  <c r="H47" i="53"/>
  <c r="AA796" i="81"/>
  <c r="AB503" i="81"/>
  <c r="AC503" i="81" s="1"/>
  <c r="E596" i="83"/>
  <c r="C45" i="55"/>
  <c r="G13" i="18"/>
  <c r="G25" i="18"/>
  <c r="G35" i="18"/>
  <c r="G36" i="18" s="1"/>
  <c r="H51" i="53"/>
  <c r="CI40" i="47"/>
  <c r="CI55" i="47" s="1"/>
  <c r="W55" i="47"/>
  <c r="IQ39" i="47"/>
  <c r="BH55" i="47"/>
  <c r="HN39" i="47"/>
  <c r="AD40" i="46"/>
  <c r="FA55" i="47"/>
  <c r="FA59" i="47" s="1"/>
  <c r="AT37" i="49"/>
  <c r="AT23" i="49"/>
  <c r="AT16" i="49"/>
  <c r="AT10" i="49"/>
  <c r="S35" i="51"/>
  <c r="S48" i="51" s="1"/>
  <c r="AS35" i="51"/>
  <c r="AS48" i="51" s="1"/>
  <c r="K35" i="51"/>
  <c r="K48" i="51" s="1"/>
  <c r="C55" i="42"/>
  <c r="H55" i="42"/>
  <c r="O40" i="42"/>
  <c r="O55" i="42" s="1"/>
  <c r="E53" i="67"/>
  <c r="E57" i="67" s="1"/>
  <c r="G16" i="28"/>
  <c r="K68" i="28"/>
  <c r="K70" i="28" s="1"/>
  <c r="M66" i="28"/>
  <c r="E43" i="19"/>
  <c r="L57" i="12"/>
  <c r="L61" i="12" s="1"/>
  <c r="AB794" i="81"/>
  <c r="AC794" i="81" s="1"/>
  <c r="E871" i="83"/>
  <c r="E870" i="83"/>
  <c r="AB793" i="81"/>
  <c r="AC793" i="81" s="1"/>
  <c r="L44" i="14"/>
  <c r="M44" i="14" s="1"/>
  <c r="C44" i="67" s="1"/>
  <c r="Q44" i="67" s="1"/>
  <c r="L41" i="14"/>
  <c r="M41" i="14" s="1"/>
  <c r="AA363" i="81"/>
  <c r="AB427" i="81"/>
  <c r="AC427" i="81" s="1"/>
  <c r="E523" i="83"/>
  <c r="AB146" i="81"/>
  <c r="AC146" i="81" s="1"/>
  <c r="E246" i="83"/>
  <c r="AB141" i="81"/>
  <c r="AC141" i="81" s="1"/>
  <c r="E241" i="83"/>
  <c r="E236" i="83"/>
  <c r="AB136" i="81"/>
  <c r="AC136" i="81" s="1"/>
  <c r="AB131" i="81"/>
  <c r="AC131" i="81" s="1"/>
  <c r="E231" i="83"/>
  <c r="AB126" i="81"/>
  <c r="AC126" i="81" s="1"/>
  <c r="E226" i="83"/>
  <c r="AB121" i="81"/>
  <c r="AC121" i="81" s="1"/>
  <c r="E221" i="83"/>
  <c r="E216" i="83"/>
  <c r="AB116" i="81"/>
  <c r="AC116" i="81" s="1"/>
  <c r="E194" i="83"/>
  <c r="AB107" i="81"/>
  <c r="AC107" i="81" s="1"/>
  <c r="E188" i="83"/>
  <c r="AB106" i="81"/>
  <c r="AC106" i="81" s="1"/>
  <c r="AB102" i="81"/>
  <c r="AC102" i="81" s="1"/>
  <c r="E184" i="83"/>
  <c r="AB344" i="81"/>
  <c r="AC344" i="81" s="1"/>
  <c r="E444" i="83"/>
  <c r="AA761" i="81"/>
  <c r="AB333" i="81"/>
  <c r="AC333" i="81" s="1"/>
  <c r="E434" i="83"/>
  <c r="AB93" i="81"/>
  <c r="AC93" i="81" s="1"/>
  <c r="E172" i="83"/>
  <c r="AA91" i="81"/>
  <c r="E162" i="83"/>
  <c r="AB88" i="81"/>
  <c r="AC88" i="81" s="1"/>
  <c r="G65" i="72"/>
  <c r="I25" i="16"/>
  <c r="F37" i="57"/>
  <c r="F10" i="56"/>
  <c r="C17" i="18"/>
  <c r="C37" i="18" s="1"/>
  <c r="C39" i="18" s="1"/>
  <c r="D120" i="77" s="1"/>
  <c r="I14" i="17"/>
  <c r="AA574" i="81"/>
  <c r="I22" i="17"/>
  <c r="AA600" i="81"/>
  <c r="I30" i="17"/>
  <c r="AA543" i="81"/>
  <c r="I33" i="17"/>
  <c r="AA580" i="81"/>
  <c r="B33" i="61"/>
  <c r="B43" i="61" s="1"/>
  <c r="D33" i="61"/>
  <c r="D43" i="61" s="1"/>
  <c r="AM59" i="45"/>
  <c r="AM60" i="45" s="1"/>
  <c r="AM61" i="45" s="1"/>
  <c r="AQ59" i="45"/>
  <c r="AQ60" i="45" s="1"/>
  <c r="AQ61" i="45" s="1"/>
  <c r="BM61" i="45"/>
  <c r="E59" i="48"/>
  <c r="G59" i="48"/>
  <c r="E59" i="50"/>
  <c r="I59" i="50"/>
  <c r="M59" i="50"/>
  <c r="AB86" i="81"/>
  <c r="AC86" i="81" s="1"/>
  <c r="E155" i="83"/>
  <c r="AA82" i="81"/>
  <c r="AB78" i="81"/>
  <c r="AC78" i="81" s="1"/>
  <c r="E147" i="83"/>
  <c r="AA76" i="81"/>
  <c r="AA74" i="81"/>
  <c r="AB74" i="81" s="1"/>
  <c r="AC74" i="81" s="1"/>
  <c r="AA73" i="81"/>
  <c r="AB73" i="81" s="1"/>
  <c r="AC73" i="81" s="1"/>
  <c r="E31" i="18"/>
  <c r="L53" i="13"/>
  <c r="M53" i="13" s="1"/>
  <c r="C62" i="66" s="1"/>
  <c r="AB111" i="81"/>
  <c r="AC111" i="81" s="1"/>
  <c r="E200" i="83"/>
  <c r="AT41" i="49"/>
  <c r="I54" i="12"/>
  <c r="G14" i="18"/>
  <c r="E54" i="59"/>
  <c r="H140" i="65"/>
  <c r="K74" i="38" s="1"/>
  <c r="H69" i="65"/>
  <c r="K64" i="38" s="1"/>
  <c r="K60" i="38"/>
  <c r="G37" i="68"/>
  <c r="E35" i="53"/>
  <c r="E48" i="53" s="1"/>
  <c r="E52"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I59" i="47" s="1"/>
  <c r="HE40" i="47"/>
  <c r="HE55" i="47" s="1"/>
  <c r="HE59" i="47" s="1"/>
  <c r="AT21" i="49"/>
  <c r="AT14" i="49"/>
  <c r="C35" i="51"/>
  <c r="C48" i="51" s="1"/>
  <c r="N34" i="51"/>
  <c r="AW34" i="51"/>
  <c r="AX40" i="51"/>
  <c r="AX25" i="51"/>
  <c r="AL34" i="51"/>
  <c r="AO35" i="51"/>
  <c r="AO48" i="51" s="1"/>
  <c r="AO52" i="51" s="1"/>
  <c r="AP47" i="51"/>
  <c r="AX18" i="51"/>
  <c r="AU47" i="51"/>
  <c r="L40" i="42"/>
  <c r="M57" i="12"/>
  <c r="M61" i="12" s="1"/>
  <c r="AB365" i="81"/>
  <c r="AC365" i="81" s="1"/>
  <c r="E461" i="83"/>
  <c r="AB364" i="81"/>
  <c r="AC364" i="81" s="1"/>
  <c r="E460" i="83"/>
  <c r="AA108" i="81"/>
  <c r="AB859" i="81"/>
  <c r="AC859" i="81" s="1"/>
  <c r="E936" i="83"/>
  <c r="AB152" i="81"/>
  <c r="AC152" i="81" s="1"/>
  <c r="E252" i="83"/>
  <c r="AB145" i="81"/>
  <c r="AC145" i="81" s="1"/>
  <c r="E245" i="83"/>
  <c r="E240" i="83"/>
  <c r="AB140" i="81"/>
  <c r="AC140" i="81" s="1"/>
  <c r="AB135" i="81"/>
  <c r="AC135" i="81" s="1"/>
  <c r="E235" i="83"/>
  <c r="E230" i="83"/>
  <c r="AB130" i="81"/>
  <c r="AC130" i="81" s="1"/>
  <c r="E225" i="83"/>
  <c r="AB125" i="81"/>
  <c r="AC125" i="81" s="1"/>
  <c r="AB120" i="81"/>
  <c r="AC120" i="81" s="1"/>
  <c r="E220" i="83"/>
  <c r="AB115" i="81"/>
  <c r="AC115" i="81" s="1"/>
  <c r="E215" i="83"/>
  <c r="E866" i="83"/>
  <c r="AB787" i="81"/>
  <c r="AC787" i="81" s="1"/>
  <c r="AB354" i="81"/>
  <c r="AC354" i="81" s="1"/>
  <c r="E452" i="83"/>
  <c r="AA105" i="81"/>
  <c r="AB101" i="81"/>
  <c r="AC101" i="81" s="1"/>
  <c r="E183" i="83"/>
  <c r="AB97" i="81"/>
  <c r="AC97" i="81" s="1"/>
  <c r="E178" i="83"/>
  <c r="AA764" i="81"/>
  <c r="AB336" i="81"/>
  <c r="AC336" i="81" s="1"/>
  <c r="E437" i="83"/>
  <c r="AA332" i="81"/>
  <c r="E171" i="83"/>
  <c r="AB92" i="81"/>
  <c r="AC92" i="81" s="1"/>
  <c r="E624" i="83"/>
  <c r="AB528" i="81"/>
  <c r="AC528" i="81" s="1"/>
  <c r="E28" i="58"/>
  <c r="G47" i="58"/>
  <c r="D28" i="17"/>
  <c r="AB489" i="81"/>
  <c r="AC489" i="81" s="1"/>
  <c r="E584" i="83"/>
  <c r="AB515" i="81"/>
  <c r="AC515" i="81" s="1"/>
  <c r="E608" i="83"/>
  <c r="I19" i="17"/>
  <c r="AA597" i="81"/>
  <c r="I23" i="17"/>
  <c r="AA601" i="81"/>
  <c r="I31" i="17"/>
  <c r="AA549" i="81"/>
  <c r="I35" i="17"/>
  <c r="AA602" i="81"/>
  <c r="E32" i="20"/>
  <c r="C59" i="45"/>
  <c r="C60" i="45" s="1"/>
  <c r="C61" i="45" s="1"/>
  <c r="G59" i="45"/>
  <c r="G60" i="45" s="1"/>
  <c r="G61" i="45" s="1"/>
  <c r="K59" i="45"/>
  <c r="K60" i="45" s="1"/>
  <c r="K61" i="45" s="1"/>
  <c r="O59" i="45"/>
  <c r="O60" i="45" s="1"/>
  <c r="O61" i="45" s="1"/>
  <c r="S59" i="45"/>
  <c r="S60" i="45" s="1"/>
  <c r="S61" i="45" s="1"/>
  <c r="W59" i="45"/>
  <c r="W60" i="45" s="1"/>
  <c r="W61" i="45" s="1"/>
  <c r="AA59" i="45"/>
  <c r="AA60" i="45" s="1"/>
  <c r="AA61" i="45" s="1"/>
  <c r="AE59" i="45"/>
  <c r="AE60" i="45" s="1"/>
  <c r="AE61" i="45" s="1"/>
  <c r="AI59" i="45"/>
  <c r="AI60" i="45" s="1"/>
  <c r="AI61" i="45" s="1"/>
  <c r="AL59" i="45"/>
  <c r="AL60" i="45" s="1"/>
  <c r="AL61" i="45" s="1"/>
  <c r="AP59" i="45"/>
  <c r="AP60" i="45" s="1"/>
  <c r="AP61" i="45" s="1"/>
  <c r="AT59" i="45"/>
  <c r="AT60" i="45" s="1"/>
  <c r="AT61" i="45" s="1"/>
  <c r="AV59" i="45"/>
  <c r="AV60" i="45" s="1"/>
  <c r="AV61" i="45" s="1"/>
  <c r="AX59" i="45"/>
  <c r="AX60" i="45" s="1"/>
  <c r="AX61" i="45" s="1"/>
  <c r="BB59" i="45"/>
  <c r="BB60" i="45" s="1"/>
  <c r="BB61" i="45" s="1"/>
  <c r="BD59" i="45"/>
  <c r="BD60" i="45" s="1"/>
  <c r="BD61" i="45" s="1"/>
  <c r="BH59" i="45"/>
  <c r="BH60" i="45" s="1"/>
  <c r="BH61" i="45" s="1"/>
  <c r="BL59" i="45"/>
  <c r="BL60" i="45" s="1"/>
  <c r="BL61" i="45" s="1"/>
  <c r="F57" i="48"/>
  <c r="F58" i="48" s="1"/>
  <c r="F59" i="50"/>
  <c r="J59" i="50"/>
  <c r="AA313" i="81"/>
  <c r="AB734" i="81"/>
  <c r="AC734" i="81" s="1"/>
  <c r="E818" i="83"/>
  <c r="AB732" i="81"/>
  <c r="AC732" i="81" s="1"/>
  <c r="E816" i="83"/>
  <c r="AA731" i="81"/>
  <c r="L61" i="13"/>
  <c r="J73" i="66"/>
  <c r="L73" i="66"/>
  <c r="J21" i="29"/>
  <c r="L55" i="13"/>
  <c r="AA166" i="81"/>
  <c r="AB367" i="81"/>
  <c r="AC367" i="81" s="1"/>
  <c r="E463" i="83"/>
  <c r="I36" i="17"/>
  <c r="AA587" i="81"/>
  <c r="M29" i="28"/>
  <c r="E528" i="83"/>
  <c r="E462" i="83"/>
  <c r="AB366" i="81"/>
  <c r="AC366" i="81" s="1"/>
  <c r="E73" i="66"/>
  <c r="E39" i="14"/>
  <c r="E53" i="14" s="1"/>
  <c r="E57" i="14" s="1"/>
  <c r="C29" i="77" s="1"/>
  <c r="D71" i="13"/>
  <c r="D57" i="37" s="1"/>
  <c r="D58" i="37" s="1"/>
  <c r="AB783" i="81"/>
  <c r="AC783" i="81" s="1"/>
  <c r="E862" i="83"/>
  <c r="AB98" i="81"/>
  <c r="AC98" i="81" s="1"/>
  <c r="E180" i="83"/>
  <c r="AB200" i="81"/>
  <c r="AC200" i="81" s="1"/>
  <c r="E303" i="83"/>
  <c r="AB325" i="81"/>
  <c r="AC325" i="81" s="1"/>
  <c r="E427" i="83"/>
  <c r="AB233" i="81"/>
  <c r="AC233" i="81" s="1"/>
  <c r="E331" i="83"/>
  <c r="AB114" i="81"/>
  <c r="AC114" i="81" s="1"/>
  <c r="E211" i="83"/>
  <c r="AB773" i="81"/>
  <c r="AC773" i="81" s="1"/>
  <c r="E854" i="83"/>
  <c r="AB199" i="81"/>
  <c r="AC199" i="81" s="1"/>
  <c r="E302" i="83"/>
  <c r="AB192" i="81"/>
  <c r="AC192" i="81" s="1"/>
  <c r="E296" i="83"/>
  <c r="AB751" i="81"/>
  <c r="AC751" i="81" s="1"/>
  <c r="E834" i="83"/>
  <c r="AB232" i="81"/>
  <c r="AC232" i="81" s="1"/>
  <c r="E330" i="83"/>
  <c r="AB285" i="81"/>
  <c r="AC285" i="81" s="1"/>
  <c r="E383" i="83"/>
  <c r="AB113" i="81"/>
  <c r="AC113" i="81" s="1"/>
  <c r="E210" i="83"/>
  <c r="AB780" i="81"/>
  <c r="AC780" i="81" s="1"/>
  <c r="E859" i="83"/>
  <c r="AB203" i="81"/>
  <c r="AC203" i="81" s="1"/>
  <c r="E306" i="83"/>
  <c r="AB189" i="81"/>
  <c r="AC189" i="81" s="1"/>
  <c r="E293" i="83"/>
  <c r="AB234" i="81"/>
  <c r="AC234" i="81" s="1"/>
  <c r="E332" i="83"/>
  <c r="AB231" i="81"/>
  <c r="AC231" i="81" s="1"/>
  <c r="E329" i="83"/>
  <c r="AB286" i="81"/>
  <c r="AC286" i="81" s="1"/>
  <c r="E384" i="83"/>
  <c r="AB202" i="81"/>
  <c r="AC202" i="81" s="1"/>
  <c r="E305" i="83"/>
  <c r="M14" i="28"/>
  <c r="H45" i="69"/>
  <c r="H47" i="69" s="1"/>
  <c r="F42" i="70"/>
  <c r="F46" i="66" s="1"/>
  <c r="M90" i="13" s="1"/>
  <c r="D57" i="11"/>
  <c r="I20" i="16"/>
  <c r="AA525" i="81"/>
  <c r="I18" i="16"/>
  <c r="AA524" i="81"/>
  <c r="I14" i="16"/>
  <c r="C158" i="77"/>
  <c r="AA521" i="81"/>
  <c r="F58" i="57"/>
  <c r="I21" i="16"/>
  <c r="AA526" i="81"/>
  <c r="I16" i="16"/>
  <c r="AA522" i="81"/>
  <c r="G49" i="16"/>
  <c r="H49" i="16" s="1"/>
  <c r="H58" i="54"/>
  <c r="H70" i="54" s="1"/>
  <c r="C19" i="11"/>
  <c r="AA440" i="81"/>
  <c r="C15" i="11"/>
  <c r="AA437" i="81"/>
  <c r="I59" i="16"/>
  <c r="C20" i="11"/>
  <c r="AA441" i="81"/>
  <c r="C21" i="11"/>
  <c r="AA443" i="81"/>
  <c r="C16" i="11"/>
  <c r="AA438" i="81"/>
  <c r="B35" i="56"/>
  <c r="B37" i="56" s="1"/>
  <c r="C125" i="77" s="1"/>
  <c r="F36" i="18"/>
  <c r="T45" i="49"/>
  <c r="I35" i="49"/>
  <c r="I45" i="49" s="1"/>
  <c r="I49" i="49" s="1"/>
  <c r="Y35" i="49"/>
  <c r="Y45" i="49" s="1"/>
  <c r="Y49" i="49" s="1"/>
  <c r="L35" i="49"/>
  <c r="L45" i="49" s="1"/>
  <c r="AA299" i="81"/>
  <c r="M35" i="49"/>
  <c r="M45" i="49" s="1"/>
  <c r="M49" i="49" s="1"/>
  <c r="U35" i="49"/>
  <c r="U45" i="49" s="1"/>
  <c r="U49" i="49" s="1"/>
  <c r="S35" i="49"/>
  <c r="S45" i="49" s="1"/>
  <c r="F59" i="48"/>
  <c r="H59" i="48"/>
  <c r="C59" i="48"/>
  <c r="L32" i="14"/>
  <c r="M32" i="14" s="1"/>
  <c r="C32" i="67" s="1"/>
  <c r="M15" i="14"/>
  <c r="C15" i="67" s="1"/>
  <c r="Q15" i="67" s="1"/>
  <c r="H8" i="68" s="1"/>
  <c r="D280" i="40"/>
  <c r="D294" i="40" s="1"/>
  <c r="E280" i="40"/>
  <c r="E294" i="40" s="1"/>
  <c r="E298" i="40" s="1"/>
  <c r="C24" i="77" s="1"/>
  <c r="C280" i="40"/>
  <c r="C294" i="40" s="1"/>
  <c r="B48" i="49"/>
  <c r="B57" i="67"/>
  <c r="D19" i="14"/>
  <c r="M46" i="14"/>
  <c r="C46" i="67" s="1"/>
  <c r="Q46" i="67" s="1"/>
  <c r="B59" i="47"/>
  <c r="B59" i="42"/>
  <c r="D56" i="14"/>
  <c r="I71" i="13"/>
  <c r="I57" i="37" s="1"/>
  <c r="K72" i="13"/>
  <c r="K73" i="13" s="1"/>
  <c r="F72" i="13"/>
  <c r="D28" i="77" s="1"/>
  <c r="J72" i="13"/>
  <c r="H28" i="77" s="1"/>
  <c r="H72" i="13"/>
  <c r="H73" i="13" s="1"/>
  <c r="G72" i="13"/>
  <c r="E28" i="77" s="1"/>
  <c r="E72" i="13"/>
  <c r="E73" i="13" s="1"/>
  <c r="B51" i="53"/>
  <c r="B58" i="47"/>
  <c r="AB682" i="81"/>
  <c r="E34" i="59"/>
  <c r="E38" i="57"/>
  <c r="E83" i="57" s="1"/>
  <c r="E84" i="57" s="1"/>
  <c r="I37" i="16"/>
  <c r="AA529" i="81"/>
  <c r="L33" i="14"/>
  <c r="M33" i="14" s="1"/>
  <c r="C33" i="67" s="1"/>
  <c r="Q33" i="67" s="1"/>
  <c r="C21" i="12" s="1"/>
  <c r="H21" i="12" s="1"/>
  <c r="J21" i="12" s="1"/>
  <c r="IT27" i="46"/>
  <c r="D35" i="49"/>
  <c r="D45" i="49" s="1"/>
  <c r="AS48" i="49"/>
  <c r="L23" i="14"/>
  <c r="M23" i="14" s="1"/>
  <c r="C23" i="67" s="1"/>
  <c r="Q23" i="67" s="1"/>
  <c r="C13" i="12" s="1"/>
  <c r="H13" i="12" s="1"/>
  <c r="J13" i="12" s="1"/>
  <c r="D40" i="47"/>
  <c r="D55" i="47" s="1"/>
  <c r="C1" i="54"/>
  <c r="A1" i="11"/>
  <c r="D38" i="14"/>
  <c r="K40" i="42"/>
  <c r="K55" i="42" s="1"/>
  <c r="IS58" i="47"/>
  <c r="F39" i="14"/>
  <c r="L11" i="14"/>
  <c r="E35" i="49"/>
  <c r="E45" i="49" s="1"/>
  <c r="L51" i="14"/>
  <c r="M51" i="14" s="1"/>
  <c r="C51" i="67" s="1"/>
  <c r="Q51" i="67" s="1"/>
  <c r="L49" i="14"/>
  <c r="M49" i="14" s="1"/>
  <c r="C49" i="67" s="1"/>
  <c r="Q49" i="67" s="1"/>
  <c r="J34" i="49"/>
  <c r="AS34" i="49"/>
  <c r="AA294" i="81"/>
  <c r="W35" i="49"/>
  <c r="W45" i="49" s="1"/>
  <c r="C35" i="49"/>
  <c r="C45" i="49" s="1"/>
  <c r="I34" i="17"/>
  <c r="AA520" i="81"/>
  <c r="B77" i="3"/>
  <c r="Q40" i="42"/>
  <c r="Q55" i="42" s="1"/>
  <c r="Q59" i="42" s="1"/>
  <c r="F30" i="77" s="1"/>
  <c r="AA605" i="81"/>
  <c r="AB605" i="81" s="1"/>
  <c r="AC605" i="81" s="1"/>
  <c r="I25" i="17"/>
  <c r="B48" i="15" s="1"/>
  <c r="AA604" i="81"/>
  <c r="F41" i="58"/>
  <c r="F44" i="58" s="1"/>
  <c r="F48" i="58" s="1"/>
  <c r="I38" i="17"/>
  <c r="M40" i="42"/>
  <c r="M55" i="42" s="1"/>
  <c r="M59" i="42" s="1"/>
  <c r="E30" i="77" s="1"/>
  <c r="I40" i="42"/>
  <c r="I55" i="42" s="1"/>
  <c r="I59" i="42" s="1"/>
  <c r="D30" i="77" s="1"/>
  <c r="D52" i="14"/>
  <c r="F53" i="14"/>
  <c r="F57" i="14" s="1"/>
  <c r="Y55" i="42"/>
  <c r="Y59" i="42" s="1"/>
  <c r="H30" i="77" s="1"/>
  <c r="G27" i="58"/>
  <c r="G28" i="58" s="1"/>
  <c r="I43" i="17"/>
  <c r="G19" i="18"/>
  <c r="I53" i="12"/>
  <c r="E40" i="42"/>
  <c r="E55" i="42" s="1"/>
  <c r="E59" i="42" s="1"/>
  <c r="C30" i="77" s="1"/>
  <c r="AC40" i="42"/>
  <c r="AC55" i="42" s="1"/>
  <c r="AC59" i="42" s="1"/>
  <c r="I30" i="77" s="1"/>
  <c r="U40" i="42"/>
  <c r="U55" i="42" s="1"/>
  <c r="U59" i="42" s="1"/>
  <c r="G30" i="77" s="1"/>
  <c r="C4" i="54"/>
  <c r="A3" i="70"/>
  <c r="A4" i="67"/>
  <c r="C4" i="55"/>
  <c r="A4" i="68"/>
  <c r="E38" i="54"/>
  <c r="F71" i="16"/>
  <c r="E39" i="16"/>
  <c r="F52" i="53"/>
  <c r="L54" i="14"/>
  <c r="M54" i="14" s="1"/>
  <c r="C54" i="67" s="1"/>
  <c r="I35" i="12"/>
  <c r="I37" i="12" s="1"/>
  <c r="I68" i="16"/>
  <c r="I69" i="16" s="1"/>
  <c r="C38" i="57"/>
  <c r="H36" i="54"/>
  <c r="G37" i="16" s="1"/>
  <c r="H37" i="16" s="1"/>
  <c r="AA444" i="81" s="1"/>
  <c r="H37" i="54"/>
  <c r="D38" i="54"/>
  <c r="D39" i="16"/>
  <c r="C71" i="16"/>
  <c r="C39" i="16"/>
  <c r="D71" i="16"/>
  <c r="G22" i="16"/>
  <c r="C25" i="11"/>
  <c r="M55" i="66"/>
  <c r="B48" i="11"/>
  <c r="D23" i="11"/>
  <c r="C4" i="19"/>
  <c r="B4" i="13"/>
  <c r="B4" i="57"/>
  <c r="B4" i="16"/>
  <c r="B58" i="42"/>
  <c r="B56" i="67"/>
  <c r="B46" i="49"/>
  <c r="C48" i="55"/>
  <c r="M45" i="48"/>
  <c r="L36" i="13"/>
  <c r="M36" i="13" s="1"/>
  <c r="L44" i="13"/>
  <c r="M44" i="13" s="1"/>
  <c r="C43" i="66" s="1"/>
  <c r="M43" i="66" s="1"/>
  <c r="L37" i="13"/>
  <c r="M37" i="13" s="1"/>
  <c r="C37" i="66" s="1"/>
  <c r="M37" i="66" s="1"/>
  <c r="L25" i="13"/>
  <c r="M25" i="13" s="1"/>
  <c r="C23" i="66" s="1"/>
  <c r="M23" i="66" s="1"/>
  <c r="B21" i="11" s="1"/>
  <c r="L23" i="13"/>
  <c r="M23" i="13" s="1"/>
  <c r="C21" i="66" s="1"/>
  <c r="M21" i="66" s="1"/>
  <c r="B19" i="11" s="1"/>
  <c r="L19" i="13"/>
  <c r="M19" i="13" s="1"/>
  <c r="C17" i="66" s="1"/>
  <c r="M17" i="66" s="1"/>
  <c r="B16" i="11" s="1"/>
  <c r="L15" i="13"/>
  <c r="M15" i="13" s="1"/>
  <c r="C13" i="66" s="1"/>
  <c r="M13" i="66" s="1"/>
  <c r="BN47" i="45"/>
  <c r="L42" i="13"/>
  <c r="M42" i="13" s="1"/>
  <c r="L17" i="13"/>
  <c r="M17" i="13" s="1"/>
  <c r="C15" i="66" s="1"/>
  <c r="M15" i="66" s="1"/>
  <c r="L18" i="13"/>
  <c r="M18" i="13" s="1"/>
  <c r="C16" i="66" s="1"/>
  <c r="M16" i="66" s="1"/>
  <c r="B15" i="11" s="1"/>
  <c r="BN28" i="45"/>
  <c r="A4" i="18"/>
  <c r="A5" i="15"/>
  <c r="C4" i="58"/>
  <c r="C4" i="20"/>
  <c r="A4" i="59"/>
  <c r="A4" i="56"/>
  <c r="A5" i="40"/>
  <c r="A4" i="60"/>
  <c r="A3" i="65" s="1"/>
  <c r="B4" i="14"/>
  <c r="B5" i="69"/>
  <c r="B4" i="17"/>
  <c r="B52" i="53"/>
  <c r="B49" i="49"/>
  <c r="B54" i="67"/>
  <c r="B56" i="47"/>
  <c r="B49" i="53"/>
  <c r="B49" i="51"/>
  <c r="C48" i="58"/>
  <c r="C45" i="58"/>
  <c r="G28" i="18"/>
  <c r="IQ54" i="47"/>
  <c r="AH34" i="51"/>
  <c r="AX33" i="51"/>
  <c r="AJ35" i="51"/>
  <c r="AJ48" i="51" s="1"/>
  <c r="AV34" i="51"/>
  <c r="D35" i="53"/>
  <c r="D48" i="53" s="1"/>
  <c r="D52" i="53" s="1"/>
  <c r="EM55" i="47"/>
  <c r="CA55" i="47"/>
  <c r="IT44" i="47"/>
  <c r="BN40" i="46"/>
  <c r="BN39" i="47"/>
  <c r="BJ40" i="46"/>
  <c r="N39" i="42"/>
  <c r="V54" i="42"/>
  <c r="S20" i="71"/>
  <c r="S22" i="71" s="1"/>
  <c r="R22" i="71"/>
  <c r="L11" i="13"/>
  <c r="M26" i="48"/>
  <c r="I52" i="12"/>
  <c r="F22" i="18"/>
  <c r="H134" i="65"/>
  <c r="K72" i="38" s="1"/>
  <c r="H84" i="65"/>
  <c r="C153" i="77" s="1"/>
  <c r="H75" i="65"/>
  <c r="K66" i="38" s="1"/>
  <c r="H61" i="65"/>
  <c r="HS40" i="47"/>
  <c r="HS55" i="47" s="1"/>
  <c r="HC55" i="47"/>
  <c r="GY55" i="47"/>
  <c r="GU55" i="47"/>
  <c r="FG40" i="47"/>
  <c r="FG55" i="47" s="1"/>
  <c r="DO55" i="47"/>
  <c r="CU40" i="47"/>
  <c r="CU55" i="47" s="1"/>
  <c r="BG55" i="47"/>
  <c r="AU55" i="47"/>
  <c r="AQ55" i="47"/>
  <c r="AM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M59" i="47" s="1"/>
  <c r="HA40" i="47"/>
  <c r="HA55" i="47" s="1"/>
  <c r="HA59" i="47" s="1"/>
  <c r="IS40" i="46"/>
  <c r="BI40" i="47"/>
  <c r="BI55" i="47" s="1"/>
  <c r="BI59"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Q49" i="49"/>
  <c r="AH29" i="51"/>
  <c r="AX10" i="51"/>
  <c r="H13" i="16"/>
  <c r="G119" i="77"/>
  <c r="B37" i="18"/>
  <c r="B39" i="18" s="1"/>
  <c r="C120" i="77" s="1"/>
  <c r="E29" i="59"/>
  <c r="IQ40" i="46"/>
  <c r="HW40" i="47"/>
  <c r="HW55" i="47" s="1"/>
  <c r="GI40" i="47"/>
  <c r="GI55" i="47" s="1"/>
  <c r="FK40" i="47"/>
  <c r="FK55" i="47" s="1"/>
  <c r="DW40" i="47"/>
  <c r="DW55" i="47" s="1"/>
  <c r="O40" i="47"/>
  <c r="O55" i="47" s="1"/>
  <c r="CF40" i="47"/>
  <c r="CF55" i="47" s="1"/>
  <c r="IL39" i="47"/>
  <c r="IH40" i="46"/>
  <c r="ID40" i="46"/>
  <c r="DZ39" i="47"/>
  <c r="AO59" i="47"/>
  <c r="AT47" i="51"/>
  <c r="J54" i="42"/>
  <c r="G124" i="77"/>
  <c r="H21" i="54"/>
  <c r="H62" i="16"/>
  <c r="E24" i="12"/>
  <c r="E37" i="12" s="1"/>
  <c r="AS44" i="49"/>
  <c r="C35" i="59"/>
  <c r="C37" i="59" s="1"/>
  <c r="D35" i="59"/>
  <c r="D37" i="59" s="1"/>
  <c r="C141" i="65"/>
  <c r="E141" i="65"/>
  <c r="H88" i="65"/>
  <c r="K70" i="38" s="1"/>
  <c r="C35" i="53"/>
  <c r="C48" i="53" s="1"/>
  <c r="C52"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8" i="51" s="1"/>
  <c r="AV29" i="51"/>
  <c r="R40" i="41"/>
  <c r="V40" i="41"/>
  <c r="E20" i="59"/>
  <c r="D141" i="65"/>
  <c r="IM55" i="47"/>
  <c r="HG55" i="47"/>
  <c r="GA55" i="47"/>
  <c r="EQ55" i="47"/>
  <c r="DK55" i="47"/>
  <c r="CE55" i="47"/>
  <c r="BC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BU59" i="47"/>
  <c r="R27" i="49"/>
  <c r="Z34" i="49"/>
  <c r="Z27" i="49"/>
  <c r="AS52" i="51"/>
  <c r="AX39"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O59" i="47" s="1"/>
  <c r="IK40" i="47"/>
  <c r="IK55" i="47" s="1"/>
  <c r="IK59" i="47" s="1"/>
  <c r="IG40" i="47"/>
  <c r="IG55" i="47" s="1"/>
  <c r="IG59" i="47" s="1"/>
  <c r="GG40" i="47"/>
  <c r="GG55" i="47" s="1"/>
  <c r="GC40" i="47"/>
  <c r="GC55" i="47" s="1"/>
  <c r="GC59" i="47" s="1"/>
  <c r="FY40" i="47"/>
  <c r="FY55" i="47" s="1"/>
  <c r="FY59" i="47" s="1"/>
  <c r="FU40" i="47"/>
  <c r="FU55" i="47" s="1"/>
  <c r="FU59" i="47" s="1"/>
  <c r="DI55" i="47"/>
  <c r="DI59" i="47" s="1"/>
  <c r="CO40" i="47"/>
  <c r="CO55" i="47" s="1"/>
  <c r="CO59" i="47" s="1"/>
  <c r="M40" i="47"/>
  <c r="M55" i="47" s="1"/>
  <c r="M59" i="47" s="1"/>
  <c r="E40" i="47"/>
  <c r="BO40" i="47"/>
  <c r="BO55" i="47" s="1"/>
  <c r="AR44" i="49"/>
  <c r="O35" i="49"/>
  <c r="O45" i="49" s="1"/>
  <c r="K35" i="49"/>
  <c r="K45" i="49" s="1"/>
  <c r="AX41" i="51"/>
  <c r="AX37" i="51"/>
  <c r="AX20" i="51"/>
  <c r="AX15" i="51"/>
  <c r="V29" i="51"/>
  <c r="AT34" i="51"/>
  <c r="AT29" i="51"/>
  <c r="Z39" i="42"/>
  <c r="AD39" i="42"/>
  <c r="R16" i="71"/>
  <c r="S14" i="71"/>
  <c r="S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GS59" i="47" s="1"/>
  <c r="DU55" i="47"/>
  <c r="Q55" i="47"/>
  <c r="Q59" i="47" s="1"/>
  <c r="IS54" i="47"/>
  <c r="AR27" i="49"/>
  <c r="R44" i="49"/>
  <c r="F34" i="49"/>
  <c r="F27" i="49"/>
  <c r="R34" i="49"/>
  <c r="V27" i="49"/>
  <c r="AX42" i="51"/>
  <c r="F47" i="51"/>
  <c r="AX27" i="51"/>
  <c r="AX17" i="51"/>
  <c r="J29" i="51"/>
  <c r="AX11" i="51"/>
  <c r="AD47" i="51"/>
  <c r="AG35" i="51"/>
  <c r="AG48" i="51" s="1"/>
  <c r="AG52" i="51" s="1"/>
  <c r="P39" i="67"/>
  <c r="P53" i="67" s="1"/>
  <c r="P57" i="67" s="1"/>
  <c r="I32" i="28"/>
  <c r="F38" i="54"/>
  <c r="Q62" i="74"/>
  <c r="R62" i="74" s="1"/>
  <c r="Q44" i="74"/>
  <c r="R44" i="74" s="1"/>
  <c r="Q38" i="74"/>
  <c r="R38" i="74" s="1"/>
  <c r="N65" i="74"/>
  <c r="Q19" i="74"/>
  <c r="R19" i="74" s="1"/>
  <c r="O65" i="74"/>
  <c r="K65" i="74"/>
  <c r="G65" i="74"/>
  <c r="G40" i="47"/>
  <c r="G55" i="47" s="1"/>
  <c r="HT55" i="47"/>
  <c r="IR39" i="47"/>
  <c r="IP39" i="47"/>
  <c r="IT43" i="47"/>
  <c r="IL40" i="46"/>
  <c r="IH39" i="47"/>
  <c r="HZ54" i="47"/>
  <c r="HN54" i="47"/>
  <c r="HJ40" i="46"/>
  <c r="HF40" i="46"/>
  <c r="HF40" i="47" s="1"/>
  <c r="HB39" i="47"/>
  <c r="GT54" i="47"/>
  <c r="GH54" i="47"/>
  <c r="GD40" i="46"/>
  <c r="FZ40" i="46"/>
  <c r="FZ40" i="47" s="1"/>
  <c r="FZ55" i="47" s="1"/>
  <c r="FV39" i="47"/>
  <c r="FN54" i="47"/>
  <c r="FB54" i="47"/>
  <c r="EX40" i="46"/>
  <c r="ET40" i="46"/>
  <c r="ET40" i="47" s="1"/>
  <c r="EP39" i="47"/>
  <c r="EH54" i="47"/>
  <c r="DV54" i="47"/>
  <c r="DR40" i="46"/>
  <c r="DN40" i="46"/>
  <c r="DN40" i="47" s="1"/>
  <c r="DJ39" i="47"/>
  <c r="DB54" i="47"/>
  <c r="CP54" i="47"/>
  <c r="CL40" i="46"/>
  <c r="CH40" i="46"/>
  <c r="CD39" i="47"/>
  <c r="BV54" i="47"/>
  <c r="AX39" i="47"/>
  <c r="AT40" i="46"/>
  <c r="AT39" i="47"/>
  <c r="AP54" i="47"/>
  <c r="AL54" i="47"/>
  <c r="V39" i="47"/>
  <c r="R39" i="47"/>
  <c r="R40" i="47" s="1"/>
  <c r="N39" i="47"/>
  <c r="N40" i="47" s="1"/>
  <c r="J54" i="47"/>
  <c r="F39" i="47"/>
  <c r="HU40" i="47"/>
  <c r="HU55" i="47" s="1"/>
  <c r="HU59" i="47" s="1"/>
  <c r="HQ40" i="47"/>
  <c r="HQ55" i="47" s="1"/>
  <c r="HQ59" i="47" s="1"/>
  <c r="GO40" i="47"/>
  <c r="GO55" i="47" s="1"/>
  <c r="GO59" i="47" s="1"/>
  <c r="GK40" i="47"/>
  <c r="GK55" i="47" s="1"/>
  <c r="GK59" i="47" s="1"/>
  <c r="FI40" i="47"/>
  <c r="FI55" i="47" s="1"/>
  <c r="FI59" i="47" s="1"/>
  <c r="FE40" i="47"/>
  <c r="FE55" i="47" s="1"/>
  <c r="FE59" i="47" s="1"/>
  <c r="EK40" i="47"/>
  <c r="EK55" i="47" s="1"/>
  <c r="EK59" i="47" s="1"/>
  <c r="DY40" i="47"/>
  <c r="DY55" i="47" s="1"/>
  <c r="DY59" i="47" s="1"/>
  <c r="DE40" i="47"/>
  <c r="DE55" i="47" s="1"/>
  <c r="DE59" i="47" s="1"/>
  <c r="CS40" i="47"/>
  <c r="CS55" i="47" s="1"/>
  <c r="CS59" i="47" s="1"/>
  <c r="BY40" i="47"/>
  <c r="BY55" i="47" s="1"/>
  <c r="BY59" i="47" s="1"/>
  <c r="BM40" i="47"/>
  <c r="BM55" i="47" s="1"/>
  <c r="BM59" i="47" s="1"/>
  <c r="AS40" i="47"/>
  <c r="AS55" i="47" s="1"/>
  <c r="AS59" i="47" s="1"/>
  <c r="AG40" i="47"/>
  <c r="AG55" i="47" s="1"/>
  <c r="AG59" i="47" s="1"/>
  <c r="AR34" i="49"/>
  <c r="H35" i="49"/>
  <c r="H45" i="49" s="1"/>
  <c r="V44" i="49"/>
  <c r="F44" i="49"/>
  <c r="N27" i="49"/>
  <c r="N35" i="49" s="1"/>
  <c r="AW47" i="51"/>
  <c r="D35" i="51"/>
  <c r="AX26" i="51"/>
  <c r="N29" i="51"/>
  <c r="V47" i="51"/>
  <c r="AE35" i="51"/>
  <c r="AE48" i="51" s="1"/>
  <c r="AF35" i="51"/>
  <c r="AF48" i="51" s="1"/>
  <c r="AQ35" i="51"/>
  <c r="AQ48" i="51" s="1"/>
  <c r="F39" i="42"/>
  <c r="T55" i="42"/>
  <c r="W40" i="42"/>
  <c r="W55" i="42" s="1"/>
  <c r="Z54" i="42"/>
  <c r="AD54" i="42"/>
  <c r="G70" i="54"/>
  <c r="H79" i="54"/>
  <c r="G80" i="16" s="1"/>
  <c r="H80" i="16" s="1"/>
  <c r="C54" i="11" s="1"/>
  <c r="Q56" i="73"/>
  <c r="R56" i="73" s="1"/>
  <c r="N65" i="73"/>
  <c r="Q32" i="73"/>
  <c r="R32" i="73" s="1"/>
  <c r="J65" i="73"/>
  <c r="Q25" i="73"/>
  <c r="R25" i="73" s="1"/>
  <c r="L65" i="73"/>
  <c r="H38" i="71"/>
  <c r="L38" i="71"/>
  <c r="P38" i="71"/>
  <c r="E12" i="18"/>
  <c r="F28" i="17"/>
  <c r="D32" i="20"/>
  <c r="D36" i="20" s="1"/>
  <c r="IJ40" i="47"/>
  <c r="IJ55" i="47" s="1"/>
  <c r="IT45" i="47"/>
  <c r="IH54" i="47"/>
  <c r="HV54" i="47"/>
  <c r="HR40" i="46"/>
  <c r="HN40" i="46"/>
  <c r="HJ39" i="47"/>
  <c r="HB54" i="47"/>
  <c r="GP54" i="47"/>
  <c r="GL40" i="46"/>
  <c r="GH40" i="46"/>
  <c r="GH40" i="47" s="1"/>
  <c r="GD39" i="47"/>
  <c r="FV54" i="47"/>
  <c r="FJ54" i="47"/>
  <c r="FF40" i="46"/>
  <c r="FB40" i="46"/>
  <c r="FB40" i="47" s="1"/>
  <c r="FB55" i="47" s="1"/>
  <c r="EX39" i="47"/>
  <c r="EP54" i="47"/>
  <c r="ED54" i="47"/>
  <c r="DZ40" i="46"/>
  <c r="DV40" i="46"/>
  <c r="DR39" i="47"/>
  <c r="DJ54" i="47"/>
  <c r="CX54" i="47"/>
  <c r="CT40" i="46"/>
  <c r="CP40" i="46"/>
  <c r="CP40" i="47" s="1"/>
  <c r="CP55" i="47" s="1"/>
  <c r="CL39" i="47"/>
  <c r="CD54" i="47"/>
  <c r="BR54" i="47"/>
  <c r="BJ39" i="47"/>
  <c r="BF40" i="46"/>
  <c r="BF39" i="47"/>
  <c r="BB54" i="47"/>
  <c r="BB39" i="47"/>
  <c r="AX54" i="47"/>
  <c r="AT54" i="47"/>
  <c r="AL39" i="47"/>
  <c r="AD39" i="47"/>
  <c r="Z40" i="46"/>
  <c r="Z39" i="47"/>
  <c r="V54" i="47"/>
  <c r="N54" i="47"/>
  <c r="EW40" i="47"/>
  <c r="EW55" i="47" s="1"/>
  <c r="EW59" i="47" s="1"/>
  <c r="ES40" i="47"/>
  <c r="ES55" i="47" s="1"/>
  <c r="ES59" i="47" s="1"/>
  <c r="DQ40" i="47"/>
  <c r="DQ55" i="47" s="1"/>
  <c r="DQ59" i="47" s="1"/>
  <c r="DM40" i="47"/>
  <c r="DM55" i="47" s="1"/>
  <c r="DM59" i="47" s="1"/>
  <c r="CK40" i="47"/>
  <c r="CK55" i="47" s="1"/>
  <c r="CK59" i="47" s="1"/>
  <c r="CG40" i="47"/>
  <c r="CG55" i="47" s="1"/>
  <c r="CG59" i="47" s="1"/>
  <c r="BE40" i="47"/>
  <c r="BE55" i="47" s="1"/>
  <c r="BE59" i="47" s="1"/>
  <c r="BA40" i="47"/>
  <c r="BA55" i="47" s="1"/>
  <c r="BA59" i="47" s="1"/>
  <c r="Y40" i="47"/>
  <c r="Y55" i="47" s="1"/>
  <c r="Y59" i="47" s="1"/>
  <c r="U40" i="47"/>
  <c r="U55" i="47" s="1"/>
  <c r="U59" i="47" s="1"/>
  <c r="I40" i="47"/>
  <c r="I55" i="47" s="1"/>
  <c r="I59" i="47" s="1"/>
  <c r="P35" i="49"/>
  <c r="P45" i="49" s="1"/>
  <c r="G35" i="49"/>
  <c r="G45" i="49" s="1"/>
  <c r="Z44" i="49"/>
  <c r="J44" i="49"/>
  <c r="J27" i="49"/>
  <c r="V34" i="49"/>
  <c r="E35" i="51"/>
  <c r="M52" i="51"/>
  <c r="Z29" i="51"/>
  <c r="Z35" i="51" s="1"/>
  <c r="AB35" i="51"/>
  <c r="AB48" i="51" s="1"/>
  <c r="AH47" i="51"/>
  <c r="D40" i="42"/>
  <c r="D55" i="42" s="1"/>
  <c r="F54" i="42"/>
  <c r="R54" i="42"/>
  <c r="R39" i="42"/>
  <c r="M21" i="28"/>
  <c r="I24" i="28"/>
  <c r="C35" i="56"/>
  <c r="C37" i="56" s="1"/>
  <c r="D125" i="77" s="1"/>
  <c r="D35" i="56"/>
  <c r="D37" i="56" s="1"/>
  <c r="E125" i="77" s="1"/>
  <c r="F29" i="56"/>
  <c r="F39" i="16"/>
  <c r="G50" i="16"/>
  <c r="F293" i="40"/>
  <c r="I47" i="17"/>
  <c r="N26" i="50"/>
  <c r="A1" i="7"/>
  <c r="A47" i="7" s="1"/>
  <c r="C1" i="55"/>
  <c r="N58" i="50"/>
  <c r="AX21" i="51"/>
  <c r="AW29" i="51"/>
  <c r="N47" i="51"/>
  <c r="Q48" i="51"/>
  <c r="Q52" i="51" s="1"/>
  <c r="R47" i="51"/>
  <c r="R34" i="51"/>
  <c r="R35" i="51" s="1"/>
  <c r="AA35" i="51"/>
  <c r="AL29" i="51"/>
  <c r="AN35" i="51"/>
  <c r="AN48" i="51" s="1"/>
  <c r="F40" i="41"/>
  <c r="J40" i="41"/>
  <c r="L55" i="42"/>
  <c r="N40" i="41"/>
  <c r="N40" i="42" s="1"/>
  <c r="P55" i="42"/>
  <c r="S55" i="42"/>
  <c r="V39" i="42"/>
  <c r="AD40" i="41"/>
  <c r="G53" i="67"/>
  <c r="G57" i="67" s="1"/>
  <c r="O39" i="67"/>
  <c r="O53" i="67" s="1"/>
  <c r="O57" i="67" s="1"/>
  <c r="M19" i="28"/>
  <c r="F54" i="56"/>
  <c r="D70" i="54"/>
  <c r="G38" i="54"/>
  <c r="D24" i="12"/>
  <c r="D37" i="12" s="1"/>
  <c r="K39" i="14"/>
  <c r="K53" i="14" s="1"/>
  <c r="K57" i="14" s="1"/>
  <c r="F42" i="40"/>
  <c r="F279" i="40"/>
  <c r="Q56" i="72"/>
  <c r="Q50" i="72"/>
  <c r="R50" i="72" s="1"/>
  <c r="D65" i="74"/>
  <c r="Q50" i="73"/>
  <c r="R50" i="73" s="1"/>
  <c r="O65" i="73"/>
  <c r="E38" i="71"/>
  <c r="I38" i="71"/>
  <c r="M38" i="71"/>
  <c r="Q38" i="71"/>
  <c r="D42" i="18"/>
  <c r="D57" i="18" s="1"/>
  <c r="G45" i="17"/>
  <c r="H47" i="55"/>
  <c r="C35" i="20"/>
  <c r="C47" i="55"/>
  <c r="C22" i="61"/>
  <c r="C33" i="61" s="1"/>
  <c r="C43" i="61" s="1"/>
  <c r="H45" i="52"/>
  <c r="M61" i="13"/>
  <c r="L40" i="13"/>
  <c r="M40" i="13" s="1"/>
  <c r="C38" i="66" s="1"/>
  <c r="M38" i="66" s="1"/>
  <c r="L34" i="13"/>
  <c r="H58" i="52"/>
  <c r="L22" i="13"/>
  <c r="M22" i="13" s="1"/>
  <c r="C20" i="66" s="1"/>
  <c r="M20" i="66" s="1"/>
  <c r="L21" i="13"/>
  <c r="M21" i="13" s="1"/>
  <c r="L12" i="13"/>
  <c r="M12" i="13" s="1"/>
  <c r="C10" i="66" s="1"/>
  <c r="M10" i="66" s="1"/>
  <c r="B11" i="11" s="1"/>
  <c r="D11" i="11" s="1"/>
  <c r="H24" i="66"/>
  <c r="H28" i="69"/>
  <c r="F29" i="51"/>
  <c r="J47" i="51"/>
  <c r="V34" i="51"/>
  <c r="V35" i="51" s="1"/>
  <c r="AC35" i="51"/>
  <c r="AC48" i="51" s="1"/>
  <c r="AC52" i="51" s="1"/>
  <c r="AD34" i="51"/>
  <c r="AL47" i="51"/>
  <c r="AP34" i="51"/>
  <c r="AP29" i="51"/>
  <c r="AR35" i="51"/>
  <c r="AR48" i="51" s="1"/>
  <c r="AU34" i="51"/>
  <c r="G40" i="42"/>
  <c r="G55" i="42" s="1"/>
  <c r="J39" i="42"/>
  <c r="Z40" i="41"/>
  <c r="AB40" i="42"/>
  <c r="AB55" i="42" s="1"/>
  <c r="M15" i="28"/>
  <c r="I68" i="28"/>
  <c r="I70" i="28" s="1"/>
  <c r="M42" i="28"/>
  <c r="F20" i="56"/>
  <c r="E71" i="16"/>
  <c r="E70" i="54"/>
  <c r="E101" i="77"/>
  <c r="Q25" i="72"/>
  <c r="R25" i="72" s="1"/>
  <c r="K65" i="72"/>
  <c r="J65" i="72"/>
  <c r="D65" i="72"/>
  <c r="D28" i="55"/>
  <c r="G30" i="17"/>
  <c r="H40" i="55"/>
  <c r="H41" i="55" s="1"/>
  <c r="H44" i="55" s="1"/>
  <c r="H48" i="55" s="1"/>
  <c r="G112" i="77" s="1"/>
  <c r="G40" i="58"/>
  <c r="E36" i="20"/>
  <c r="F21" i="61"/>
  <c r="C164" i="77" s="1"/>
  <c r="I24" i="66"/>
  <c r="L50" i="14"/>
  <c r="M50" i="14" s="1"/>
  <c r="C50" i="67" s="1"/>
  <c r="Q50" i="67" s="1"/>
  <c r="AX46" i="51"/>
  <c r="F16" i="70"/>
  <c r="Q62" i="72"/>
  <c r="R62" i="72" s="1"/>
  <c r="O65" i="72"/>
  <c r="M65" i="74"/>
  <c r="Q56" i="74"/>
  <c r="R56" i="74" s="1"/>
  <c r="L65" i="74"/>
  <c r="Q32" i="74"/>
  <c r="R32" i="74" s="1"/>
  <c r="Q25" i="74"/>
  <c r="R25" i="74" s="1"/>
  <c r="J65" i="74"/>
  <c r="I65" i="74"/>
  <c r="P65" i="73"/>
  <c r="Q62" i="73"/>
  <c r="R62" i="73" s="1"/>
  <c r="Q44" i="73"/>
  <c r="R44" i="73" s="1"/>
  <c r="Q38" i="73"/>
  <c r="R38" i="73" s="1"/>
  <c r="K65" i="73"/>
  <c r="G65" i="73"/>
  <c r="M65" i="73"/>
  <c r="J38" i="71"/>
  <c r="N38" i="71"/>
  <c r="C70" i="57"/>
  <c r="F36" i="20"/>
  <c r="F14" i="61"/>
  <c r="H26" i="52"/>
  <c r="N45" i="50"/>
  <c r="N59" i="50" s="1"/>
  <c r="L24" i="13"/>
  <c r="M24" i="13" s="1"/>
  <c r="C22" i="66" s="1"/>
  <c r="M22" i="66" s="1"/>
  <c r="B20" i="11" s="1"/>
  <c r="L20" i="13"/>
  <c r="M20" i="13" s="1"/>
  <c r="C18" i="66" s="1"/>
  <c r="M18" i="66" s="1"/>
  <c r="L41" i="13"/>
  <c r="M41" i="13" s="1"/>
  <c r="C39" i="66" s="1"/>
  <c r="M39" i="66" s="1"/>
  <c r="B37" i="11" s="1"/>
  <c r="D37" i="11" s="1"/>
  <c r="L48" i="14"/>
  <c r="M48" i="14" s="1"/>
  <c r="AX44" i="51"/>
  <c r="H39" i="14"/>
  <c r="H53" i="14" s="1"/>
  <c r="H57" i="14" s="1"/>
  <c r="L45" i="14"/>
  <c r="M45" i="14" s="1"/>
  <c r="L16" i="14"/>
  <c r="M16" i="14" s="1"/>
  <c r="C16" i="67" s="1"/>
  <c r="Q16" i="67" s="1"/>
  <c r="I8" i="68" s="1"/>
  <c r="I31" i="68" s="1"/>
  <c r="N31" i="68" s="1"/>
  <c r="H41" i="69"/>
  <c r="C81" i="77"/>
  <c r="P65" i="72"/>
  <c r="Q38" i="72"/>
  <c r="R38" i="72" s="1"/>
  <c r="I65" i="72"/>
  <c r="L65" i="72"/>
  <c r="Q13" i="72"/>
  <c r="P65" i="74"/>
  <c r="Q13" i="74"/>
  <c r="I65" i="73"/>
  <c r="Q13" i="73"/>
  <c r="R13" i="73" s="1"/>
  <c r="K38" i="71"/>
  <c r="O38" i="71"/>
  <c r="F21" i="57"/>
  <c r="D70" i="57"/>
  <c r="D83" i="57" s="1"/>
  <c r="D84" i="57" s="1"/>
  <c r="F68" i="57"/>
  <c r="AA535" i="81" s="1"/>
  <c r="E28" i="55"/>
  <c r="F28" i="55"/>
  <c r="G28" i="55"/>
  <c r="F32" i="61"/>
  <c r="M67" i="13"/>
  <c r="L38" i="13"/>
  <c r="M38" i="13" s="1"/>
  <c r="C41" i="66" s="1"/>
  <c r="M41" i="66" s="1"/>
  <c r="B36" i="11" s="1"/>
  <c r="D36" i="11" s="1"/>
  <c r="L13" i="13"/>
  <c r="M13" i="13" s="1"/>
  <c r="C11" i="66" s="1"/>
  <c r="M11" i="66" s="1"/>
  <c r="B10" i="11" s="1"/>
  <c r="D10" i="11" s="1"/>
  <c r="L35" i="13"/>
  <c r="M35" i="13" s="1"/>
  <c r="C36" i="66" s="1"/>
  <c r="M36" i="66" s="1"/>
  <c r="L39" i="13"/>
  <c r="M39" i="13" s="1"/>
  <c r="L16" i="13"/>
  <c r="M16" i="13" s="1"/>
  <c r="C14" i="66" s="1"/>
  <c r="M14" i="66" s="1"/>
  <c r="AX45" i="51"/>
  <c r="B57" i="18"/>
  <c r="U14" i="75"/>
  <c r="S14" i="75"/>
  <c r="Y14" i="75"/>
  <c r="W14" i="75"/>
  <c r="U10" i="75"/>
  <c r="S10" i="75"/>
  <c r="Y10" i="75"/>
  <c r="W10" i="75"/>
  <c r="U13" i="75"/>
  <c r="S13" i="75"/>
  <c r="Y13" i="75"/>
  <c r="W13" i="75"/>
  <c r="S9" i="75"/>
  <c r="Y9" i="75"/>
  <c r="U9" i="75"/>
  <c r="Q18" i="75"/>
  <c r="W9" i="75"/>
  <c r="K62" i="38"/>
  <c r="H36" i="18"/>
  <c r="HF55" i="47"/>
  <c r="C30" i="15"/>
  <c r="Q43" i="67"/>
  <c r="Y12" i="75"/>
  <c r="W12" i="75"/>
  <c r="U12" i="75"/>
  <c r="S12" i="75"/>
  <c r="Y15" i="75"/>
  <c r="W15" i="75"/>
  <c r="U15" i="75"/>
  <c r="S15" i="75"/>
  <c r="Y11" i="75"/>
  <c r="W11" i="75"/>
  <c r="U11" i="75"/>
  <c r="S11" i="75"/>
  <c r="C55" i="47"/>
  <c r="DJ40" i="47"/>
  <c r="O18" i="75"/>
  <c r="H21" i="18"/>
  <c r="H22" i="18" s="1"/>
  <c r="AH35" i="51"/>
  <c r="H56" i="18"/>
  <c r="K32" i="68"/>
  <c r="J39" i="47"/>
  <c r="C42" i="18"/>
  <c r="C57" i="18" s="1"/>
  <c r="D41" i="17"/>
  <c r="D44" i="17" s="1"/>
  <c r="D48" i="17" s="1"/>
  <c r="I38" i="16"/>
  <c r="D24" i="11"/>
  <c r="J35" i="12"/>
  <c r="G53" i="14"/>
  <c r="G57" i="14" s="1"/>
  <c r="L55" i="14"/>
  <c r="G38" i="71"/>
  <c r="S11" i="71"/>
  <c r="L47" i="14"/>
  <c r="GW59" i="47"/>
  <c r="GG59" i="47"/>
  <c r="EC55" i="47"/>
  <c r="EC59" i="47" s="1"/>
  <c r="DU59" i="47"/>
  <c r="CW55" i="47"/>
  <c r="CW59" i="47" s="1"/>
  <c r="BQ55" i="47"/>
  <c r="BQ59" i="47" s="1"/>
  <c r="AK55" i="47"/>
  <c r="AC59" i="47"/>
  <c r="C41" i="11"/>
  <c r="D41" i="11" s="1"/>
  <c r="R56" i="72"/>
  <c r="R36" i="71"/>
  <c r="R38" i="71" s="1"/>
  <c r="K38" i="67"/>
  <c r="Q19" i="73"/>
  <c r="G24" i="18"/>
  <c r="B89" i="3" s="1"/>
  <c r="F31" i="18"/>
  <c r="M27" i="28"/>
  <c r="G32" i="28"/>
  <c r="G34" i="28" s="1"/>
  <c r="G36" i="28" s="1"/>
  <c r="H27" i="16"/>
  <c r="AA439" i="81" s="1"/>
  <c r="G38" i="16"/>
  <c r="G45" i="18"/>
  <c r="G56" i="18" s="1"/>
  <c r="F56" i="18"/>
  <c r="H31" i="18"/>
  <c r="G44" i="19" l="1"/>
  <c r="G42" i="19"/>
  <c r="D101" i="77"/>
  <c r="E42" i="19"/>
  <c r="C101" i="77"/>
  <c r="D42" i="19"/>
  <c r="E436" i="83"/>
  <c r="E102" i="77"/>
  <c r="D102" i="77"/>
  <c r="AC682" i="81"/>
  <c r="AB741" i="81"/>
  <c r="AC741" i="81" s="1"/>
  <c r="AB447" i="81"/>
  <c r="AC447" i="81" s="1"/>
  <c r="AC586" i="81"/>
  <c r="E817" i="83"/>
  <c r="AB452" i="81"/>
  <c r="AC452" i="81" s="1"/>
  <c r="E169" i="83"/>
  <c r="D20" i="11"/>
  <c r="V48" i="51"/>
  <c r="K68" i="38"/>
  <c r="CD40" i="47"/>
  <c r="AH48" i="51"/>
  <c r="AP35" i="51"/>
  <c r="AP48" i="51" s="1"/>
  <c r="DV40" i="47"/>
  <c r="GH55" i="47"/>
  <c r="ET55" i="47"/>
  <c r="M24" i="28"/>
  <c r="F49" i="66"/>
  <c r="M46" i="66"/>
  <c r="H38" i="54"/>
  <c r="AB740" i="81"/>
  <c r="AC740" i="81" s="1"/>
  <c r="I27" i="17"/>
  <c r="K75" i="38"/>
  <c r="F43" i="70"/>
  <c r="G69" i="16"/>
  <c r="E153" i="83"/>
  <c r="S38" i="71"/>
  <c r="M32" i="28"/>
  <c r="AL35" i="51"/>
  <c r="AL48" i="51" s="1"/>
  <c r="CT40" i="47"/>
  <c r="DV55" i="47"/>
  <c r="HR40" i="47"/>
  <c r="HR55" i="47" s="1"/>
  <c r="N35" i="51"/>
  <c r="H69" i="16"/>
  <c r="G22" i="18"/>
  <c r="E620" i="83"/>
  <c r="E938" i="83"/>
  <c r="DJ55" i="47"/>
  <c r="AD35" i="51"/>
  <c r="AD48" i="51" s="1"/>
  <c r="G85" i="54"/>
  <c r="DZ40" i="47"/>
  <c r="J35" i="51"/>
  <c r="C62" i="77"/>
  <c r="AB586" i="81"/>
  <c r="CD55" i="47"/>
  <c r="HZ40" i="47"/>
  <c r="E143" i="83"/>
  <c r="H531" i="83"/>
  <c r="E407" i="83"/>
  <c r="N55" i="47"/>
  <c r="FR40" i="47"/>
  <c r="DF55" i="47"/>
  <c r="BJ40" i="47"/>
  <c r="C86" i="16"/>
  <c r="A3" i="97"/>
  <c r="C41" i="67"/>
  <c r="B88" i="3"/>
  <c r="B91" i="3" s="1"/>
  <c r="B93" i="3" s="1"/>
  <c r="E142" i="83"/>
  <c r="AB781" i="81"/>
  <c r="AC781" i="81" s="1"/>
  <c r="E41" i="55"/>
  <c r="E44" i="55" s="1"/>
  <c r="E48" i="55" s="1"/>
  <c r="D112" i="77" s="1"/>
  <c r="C40" i="56"/>
  <c r="C55" i="56" s="1"/>
  <c r="E404" i="83"/>
  <c r="AB303" i="81"/>
  <c r="AC303" i="81" s="1"/>
  <c r="AB312" i="81"/>
  <c r="AC312" i="81" s="1"/>
  <c r="E414" i="83"/>
  <c r="D58" i="48"/>
  <c r="D59" i="48" s="1"/>
  <c r="M57" i="48"/>
  <c r="M58" i="48" s="1"/>
  <c r="AA187" i="81" s="1"/>
  <c r="F44" i="19"/>
  <c r="C53" i="77"/>
  <c r="AA748" i="81"/>
  <c r="E405" i="83"/>
  <c r="AB304" i="81"/>
  <c r="AC304" i="81" s="1"/>
  <c r="AB467" i="81"/>
  <c r="AC467" i="81" s="1"/>
  <c r="E566" i="83"/>
  <c r="B40" i="59"/>
  <c r="D41" i="58"/>
  <c r="D44" i="58" s="1"/>
  <c r="D48" i="58" s="1"/>
  <c r="AB856" i="81"/>
  <c r="AC856" i="81" s="1"/>
  <c r="E933" i="83"/>
  <c r="E814" i="83"/>
  <c r="AB730" i="81"/>
  <c r="AC730" i="81" s="1"/>
  <c r="C49" i="77"/>
  <c r="AA320" i="81"/>
  <c r="CT55" i="47"/>
  <c r="DN55" i="47"/>
  <c r="EP40" i="47"/>
  <c r="EP55" i="47" s="1"/>
  <c r="H141" i="65"/>
  <c r="C142" i="77" s="1"/>
  <c r="C148" i="77"/>
  <c r="E85" i="54"/>
  <c r="E415" i="83"/>
  <c r="AB313" i="81"/>
  <c r="AC313" i="81" s="1"/>
  <c r="E152" i="83"/>
  <c r="AB82" i="81"/>
  <c r="AC82" i="81" s="1"/>
  <c r="F12" i="18"/>
  <c r="F17" i="18" s="1"/>
  <c r="F15" i="56"/>
  <c r="F35" i="56" s="1"/>
  <c r="F37" i="56" s="1"/>
  <c r="G125" i="77" s="1"/>
  <c r="E459" i="83"/>
  <c r="AB363" i="81"/>
  <c r="AC363" i="81" s="1"/>
  <c r="AA512" i="81"/>
  <c r="H27" i="17"/>
  <c r="E658" i="83"/>
  <c r="AB562" i="81"/>
  <c r="AC562" i="81" s="1"/>
  <c r="B15" i="59"/>
  <c r="B35" i="59" s="1"/>
  <c r="B37" i="59" s="1"/>
  <c r="E10" i="59"/>
  <c r="AB161" i="81"/>
  <c r="AC161" i="81" s="1"/>
  <c r="E261" i="83"/>
  <c r="DZ55" i="47"/>
  <c r="AA624" i="81"/>
  <c r="E718" i="83" s="1"/>
  <c r="H714" i="83" s="1"/>
  <c r="H716" i="83" s="1"/>
  <c r="D44" i="19"/>
  <c r="BJ55" i="47"/>
  <c r="D86" i="16"/>
  <c r="D87" i="16" s="1"/>
  <c r="C83" i="57"/>
  <c r="C84" i="57" s="1"/>
  <c r="BN59" i="45"/>
  <c r="AB549" i="81"/>
  <c r="AC549" i="81" s="1"/>
  <c r="E646" i="83"/>
  <c r="AB597" i="81"/>
  <c r="AC597" i="81" s="1"/>
  <c r="E688" i="83"/>
  <c r="C40" i="59"/>
  <c r="C55" i="59" s="1"/>
  <c r="E41" i="58"/>
  <c r="E44" i="58" s="1"/>
  <c r="E48" i="58" s="1"/>
  <c r="AB764" i="81"/>
  <c r="AC764" i="81" s="1"/>
  <c r="E846" i="83"/>
  <c r="AB108" i="81"/>
  <c r="AC108" i="81" s="1"/>
  <c r="E197" i="83"/>
  <c r="AB76" i="81"/>
  <c r="AC76" i="81" s="1"/>
  <c r="E145" i="83"/>
  <c r="E640" i="83"/>
  <c r="AB543" i="81"/>
  <c r="AC543" i="81"/>
  <c r="AB574" i="81"/>
  <c r="AC574" i="81" s="1"/>
  <c r="E667" i="83"/>
  <c r="AB571" i="81"/>
  <c r="AC571" i="81" s="1"/>
  <c r="E666" i="83"/>
  <c r="E589" i="83"/>
  <c r="AB495" i="81"/>
  <c r="AC495" i="81"/>
  <c r="E595" i="83"/>
  <c r="AB502" i="81"/>
  <c r="AC502" i="81" s="1"/>
  <c r="H12" i="17"/>
  <c r="G16" i="17"/>
  <c r="G28" i="17" s="1"/>
  <c r="G41" i="55"/>
  <c r="G44" i="55" s="1"/>
  <c r="G48" i="55" s="1"/>
  <c r="F112" i="77" s="1"/>
  <c r="E40" i="56"/>
  <c r="E55" i="56" s="1"/>
  <c r="D41" i="55"/>
  <c r="D44" i="55" s="1"/>
  <c r="D48" i="55" s="1"/>
  <c r="C112" i="77" s="1"/>
  <c r="B40" i="56"/>
  <c r="B55" i="56" s="1"/>
  <c r="H59" i="52"/>
  <c r="I34" i="28"/>
  <c r="I36" i="28" s="1"/>
  <c r="R55" i="47"/>
  <c r="DB55" i="47"/>
  <c r="IP40" i="47"/>
  <c r="IP55" i="47" s="1"/>
  <c r="FF40" i="47"/>
  <c r="FF55" i="47" s="1"/>
  <c r="FJ40" i="47"/>
  <c r="FJ55" i="47" s="1"/>
  <c r="HZ55" i="47"/>
  <c r="H35" i="53"/>
  <c r="H48" i="53" s="1"/>
  <c r="E86" i="16"/>
  <c r="E87" i="16" s="1"/>
  <c r="E106" i="77" s="1"/>
  <c r="AQ45" i="49"/>
  <c r="AB332" i="81"/>
  <c r="AC332" i="81" s="1"/>
  <c r="E433" i="83"/>
  <c r="AB105" i="81"/>
  <c r="AC105" i="81" s="1"/>
  <c r="E186" i="83"/>
  <c r="E170" i="83"/>
  <c r="AB91" i="81"/>
  <c r="AC91" i="81" s="1"/>
  <c r="AB796" i="81"/>
  <c r="AC796" i="81" s="1"/>
  <c r="E873" i="83"/>
  <c r="AB599" i="81"/>
  <c r="AC599" i="81" s="1"/>
  <c r="E690" i="83"/>
  <c r="I16" i="17"/>
  <c r="I28" i="17" s="1"/>
  <c r="AB792" i="81"/>
  <c r="AC792" i="81" s="1"/>
  <c r="E869" i="83"/>
  <c r="H824" i="83"/>
  <c r="E679" i="83"/>
  <c r="AB588" i="81"/>
  <c r="AC588" i="81" s="1"/>
  <c r="AB164" i="81"/>
  <c r="AC164" i="81" s="1"/>
  <c r="E264" i="83"/>
  <c r="M68" i="28"/>
  <c r="M70" i="28" s="1"/>
  <c r="M71" i="28" s="1"/>
  <c r="F41" i="55"/>
  <c r="F44" i="55" s="1"/>
  <c r="F48" i="55" s="1"/>
  <c r="E112" i="77" s="1"/>
  <c r="D40" i="56"/>
  <c r="Z40" i="42"/>
  <c r="Z55" i="42" s="1"/>
  <c r="R48" i="51"/>
  <c r="Z48" i="51"/>
  <c r="AD40" i="47"/>
  <c r="AD55" i="47" s="1"/>
  <c r="GL40" i="47"/>
  <c r="GL55" i="47" s="1"/>
  <c r="HN40" i="47"/>
  <c r="HN55" i="47" s="1"/>
  <c r="V40" i="47"/>
  <c r="V55" i="47" s="1"/>
  <c r="CH40" i="47"/>
  <c r="CH55" i="47" s="1"/>
  <c r="F85" i="54"/>
  <c r="F86" i="54" s="1"/>
  <c r="E111" i="77" s="1"/>
  <c r="FN40" i="47"/>
  <c r="FN55" i="47" s="1"/>
  <c r="IT54" i="47"/>
  <c r="ED40" i="47"/>
  <c r="ED55" i="47" s="1"/>
  <c r="FR55" i="47"/>
  <c r="BB40" i="47"/>
  <c r="BN40" i="47"/>
  <c r="BN55" i="47" s="1"/>
  <c r="I40" i="17"/>
  <c r="D39" i="14"/>
  <c r="D53" i="14" s="1"/>
  <c r="D57" i="14" s="1"/>
  <c r="AB587" i="81"/>
  <c r="AC587" i="81" s="1"/>
  <c r="E678" i="83"/>
  <c r="E266" i="83"/>
  <c r="AB166" i="81"/>
  <c r="AC166" i="81" s="1"/>
  <c r="AB731" i="81"/>
  <c r="AC731" i="81" s="1"/>
  <c r="E815" i="83"/>
  <c r="E694" i="83"/>
  <c r="AB602" i="81"/>
  <c r="AC602" i="81" s="1"/>
  <c r="AB601" i="81"/>
  <c r="AC601" i="81" s="1"/>
  <c r="E692" i="83"/>
  <c r="E672" i="83"/>
  <c r="AB580" i="81"/>
  <c r="AC580" i="81"/>
  <c r="AB600" i="81"/>
  <c r="AC600" i="81" s="1"/>
  <c r="E691" i="83"/>
  <c r="AB761" i="81"/>
  <c r="AC761" i="81" s="1"/>
  <c r="E843" i="83"/>
  <c r="E44" i="19"/>
  <c r="AB598" i="81"/>
  <c r="AC598" i="81" s="1"/>
  <c r="E689" i="83"/>
  <c r="AB110" i="81"/>
  <c r="AC110" i="81" s="1"/>
  <c r="E199" i="83"/>
  <c r="AB464" i="81"/>
  <c r="AC464" i="81" s="1"/>
  <c r="E563" i="83"/>
  <c r="AS45" i="49"/>
  <c r="AS49" i="49" s="1"/>
  <c r="C46" i="77" s="1"/>
  <c r="AR45" i="49"/>
  <c r="G72" i="66"/>
  <c r="G73" i="66" s="1"/>
  <c r="C28" i="77"/>
  <c r="D72" i="13"/>
  <c r="D73" i="13" s="1"/>
  <c r="AB501" i="81"/>
  <c r="AC501" i="81" s="1"/>
  <c r="E594" i="83"/>
  <c r="AB754" i="81"/>
  <c r="AC754" i="81" s="1"/>
  <c r="E837" i="83"/>
  <c r="H339" i="83"/>
  <c r="AB500" i="81"/>
  <c r="AC500" i="81" s="1"/>
  <c r="E593" i="83"/>
  <c r="AB493" i="81"/>
  <c r="AC493" i="81" s="1"/>
  <c r="E588" i="83"/>
  <c r="AB585" i="81"/>
  <c r="AC585" i="81" s="1"/>
  <c r="E676" i="83"/>
  <c r="AB294" i="81"/>
  <c r="AC294" i="81" s="1"/>
  <c r="E392" i="83"/>
  <c r="AB322" i="81"/>
  <c r="AC322" i="81" s="1"/>
  <c r="E424" i="83"/>
  <c r="AB299" i="81"/>
  <c r="AC299" i="81" s="1"/>
  <c r="E397" i="83"/>
  <c r="AB604" i="81"/>
  <c r="AC604" i="81" s="1"/>
  <c r="E696" i="83"/>
  <c r="AB520" i="81"/>
  <c r="AC520" i="81" s="1"/>
  <c r="E613" i="83"/>
  <c r="AB771" i="81"/>
  <c r="AC771" i="81" s="1"/>
  <c r="E852" i="83"/>
  <c r="B42" i="11"/>
  <c r="F58" i="66"/>
  <c r="F72" i="66" s="1"/>
  <c r="M16" i="28"/>
  <c r="F86" i="16"/>
  <c r="F87" i="16" s="1"/>
  <c r="F106" i="77" s="1"/>
  <c r="D85" i="54"/>
  <c r="D86" i="54" s="1"/>
  <c r="C111" i="77" s="1"/>
  <c r="I22" i="16"/>
  <c r="L85" i="13" s="1"/>
  <c r="M87" i="13" s="1"/>
  <c r="AB522" i="81"/>
  <c r="AC522" i="81" s="1"/>
  <c r="E619" i="83"/>
  <c r="E629" i="83"/>
  <c r="AB532" i="81"/>
  <c r="AC532" i="81" s="1"/>
  <c r="AB524" i="81"/>
  <c r="AC524" i="81" s="1"/>
  <c r="E621" i="83"/>
  <c r="AB535" i="81"/>
  <c r="AC535" i="81" s="1"/>
  <c r="E631" i="83"/>
  <c r="F70" i="57"/>
  <c r="AB531" i="81"/>
  <c r="AC531" i="81" s="1"/>
  <c r="E628" i="83"/>
  <c r="AB521" i="81"/>
  <c r="AC521" i="81" s="1"/>
  <c r="E618" i="83"/>
  <c r="AB529" i="81"/>
  <c r="AC529" i="81" s="1"/>
  <c r="E625" i="83"/>
  <c r="AB526" i="81"/>
  <c r="AC526" i="81" s="1"/>
  <c r="E623" i="83"/>
  <c r="AB525" i="81"/>
  <c r="AC525" i="81" s="1"/>
  <c r="E622" i="83"/>
  <c r="G59" i="16"/>
  <c r="G71" i="16" s="1"/>
  <c r="AB439" i="81"/>
  <c r="AC439" i="81" s="1"/>
  <c r="E538" i="83"/>
  <c r="D16" i="11"/>
  <c r="AB444" i="81"/>
  <c r="AC444" i="81" s="1"/>
  <c r="E542" i="83"/>
  <c r="E541" i="83"/>
  <c r="AB443" i="81"/>
  <c r="AC443" i="81" s="1"/>
  <c r="AB441" i="81"/>
  <c r="AC441" i="81" s="1"/>
  <c r="E540" i="83"/>
  <c r="AB437" i="81"/>
  <c r="AC437" i="81" s="1"/>
  <c r="E536" i="83"/>
  <c r="D19" i="11"/>
  <c r="C9" i="11"/>
  <c r="C151" i="77" s="1"/>
  <c r="AA436" i="81"/>
  <c r="D15" i="11"/>
  <c r="D21" i="11"/>
  <c r="AB438" i="81"/>
  <c r="AC438" i="81" s="1"/>
  <c r="E537" i="83"/>
  <c r="AB440" i="81"/>
  <c r="AC440" i="81" s="1"/>
  <c r="E539" i="83"/>
  <c r="F37" i="18"/>
  <c r="F39" i="18" s="1"/>
  <c r="G120" i="77" s="1"/>
  <c r="N30" i="68"/>
  <c r="H50" i="12" s="1"/>
  <c r="J50" i="12" s="1"/>
  <c r="Z35" i="49"/>
  <c r="Z45" i="49" s="1"/>
  <c r="R35" i="49"/>
  <c r="R45" i="49" s="1"/>
  <c r="J35" i="49"/>
  <c r="J45" i="49" s="1"/>
  <c r="AT44" i="49"/>
  <c r="M59" i="48"/>
  <c r="C66" i="77"/>
  <c r="Q32" i="67"/>
  <c r="Q38" i="67" s="1"/>
  <c r="L38" i="14"/>
  <c r="C32" i="15"/>
  <c r="I58" i="37"/>
  <c r="I72" i="13"/>
  <c r="I28" i="77"/>
  <c r="J73" i="13"/>
  <c r="F28" i="77"/>
  <c r="G73" i="13"/>
  <c r="F73" i="13"/>
  <c r="F35" i="49"/>
  <c r="F45" i="49" s="1"/>
  <c r="C1" i="19"/>
  <c r="B1" i="13"/>
  <c r="B1" i="14"/>
  <c r="A1" i="15"/>
  <c r="B1" i="17"/>
  <c r="A1" i="67"/>
  <c r="B1" i="16"/>
  <c r="A1" i="18"/>
  <c r="J40" i="42"/>
  <c r="J55" i="42" s="1"/>
  <c r="I35" i="68"/>
  <c r="I37" i="68" s="1"/>
  <c r="H52" i="53"/>
  <c r="C54" i="77" s="1"/>
  <c r="AT35" i="51"/>
  <c r="AT48" i="51" s="1"/>
  <c r="B67" i="3"/>
  <c r="V35" i="49"/>
  <c r="V45" i="49" s="1"/>
  <c r="AT34" i="49"/>
  <c r="AS35" i="49"/>
  <c r="AT27" i="49"/>
  <c r="C45" i="67"/>
  <c r="B66" i="3"/>
  <c r="N27" i="68"/>
  <c r="H47" i="12" s="1"/>
  <c r="J47" i="12" s="1"/>
  <c r="M38" i="14"/>
  <c r="C102" i="77"/>
  <c r="G41" i="58"/>
  <c r="G44" i="58" s="1"/>
  <c r="G48" i="58" s="1"/>
  <c r="V40" i="42"/>
  <c r="V55" i="42" s="1"/>
  <c r="J74" i="13"/>
  <c r="AD40" i="42"/>
  <c r="AD55" i="42" s="1"/>
  <c r="F40" i="42"/>
  <c r="F55" i="42" s="1"/>
  <c r="F38" i="57"/>
  <c r="G86" i="54"/>
  <c r="F111" i="77" s="1"/>
  <c r="C87" i="16"/>
  <c r="C106" i="77" s="1"/>
  <c r="G39" i="16"/>
  <c r="H22" i="16"/>
  <c r="C152" i="77"/>
  <c r="I71" i="16"/>
  <c r="H119" i="77"/>
  <c r="B51" i="11"/>
  <c r="D48" i="11"/>
  <c r="D51" i="11" s="1"/>
  <c r="C42" i="66"/>
  <c r="M42" i="66" s="1"/>
  <c r="B14" i="11"/>
  <c r="D14" i="11" s="1"/>
  <c r="E74" i="13"/>
  <c r="F29" i="77"/>
  <c r="H74" i="13"/>
  <c r="E42" i="18"/>
  <c r="E57" i="18" s="1"/>
  <c r="F41" i="17"/>
  <c r="F44" i="17" s="1"/>
  <c r="F48" i="17" s="1"/>
  <c r="F107" i="77" s="1"/>
  <c r="D48" i="51"/>
  <c r="AV48" i="51" s="1"/>
  <c r="AV35" i="51"/>
  <c r="R13" i="74"/>
  <c r="R65" i="74" s="1"/>
  <c r="Q65" i="74"/>
  <c r="I26" i="66"/>
  <c r="I58" i="66"/>
  <c r="I72" i="66" s="1"/>
  <c r="I73" i="66" s="1"/>
  <c r="G40" i="17"/>
  <c r="H30" i="17"/>
  <c r="B25" i="11"/>
  <c r="D25" i="11" s="1"/>
  <c r="H58" i="66"/>
  <c r="H72" i="66" s="1"/>
  <c r="H73" i="66" s="1"/>
  <c r="H26" i="66"/>
  <c r="M78" i="13"/>
  <c r="M24" i="66"/>
  <c r="I29" i="77"/>
  <c r="K74" i="13"/>
  <c r="AA48" i="51"/>
  <c r="AU48" i="51" s="1"/>
  <c r="AU35" i="51"/>
  <c r="E17" i="18"/>
  <c r="E37" i="18" s="1"/>
  <c r="E39" i="18" s="1"/>
  <c r="F120" i="77" s="1"/>
  <c r="AT40" i="47"/>
  <c r="AT55" i="47" s="1"/>
  <c r="GD40" i="47"/>
  <c r="GD55" i="47" s="1"/>
  <c r="E49" i="49"/>
  <c r="AP40" i="47"/>
  <c r="AP55" i="47" s="1"/>
  <c r="CX40" i="47"/>
  <c r="CX55" i="47" s="1"/>
  <c r="EH40" i="47"/>
  <c r="EH55" i="47" s="1"/>
  <c r="R40" i="42"/>
  <c r="R55" i="42" s="1"/>
  <c r="C82" i="77"/>
  <c r="C85" i="77" s="1"/>
  <c r="C13" i="67"/>
  <c r="Q13" i="67" s="1"/>
  <c r="E8" i="68" s="1"/>
  <c r="F28" i="68" s="1"/>
  <c r="BR40" i="47"/>
  <c r="BR55" i="47" s="1"/>
  <c r="M11" i="13"/>
  <c r="L27" i="13"/>
  <c r="H45" i="17"/>
  <c r="G47" i="17"/>
  <c r="AA12" i="75"/>
  <c r="F22" i="61"/>
  <c r="F33" i="61" s="1"/>
  <c r="F43" i="61" s="1"/>
  <c r="N55" i="42"/>
  <c r="H50" i="16"/>
  <c r="H59" i="16" s="1"/>
  <c r="Z40" i="47"/>
  <c r="Z55" i="47" s="1"/>
  <c r="BF40" i="47"/>
  <c r="BF55" i="47" s="1"/>
  <c r="N48" i="51"/>
  <c r="N45" i="49"/>
  <c r="CL40" i="47"/>
  <c r="CL55" i="47" s="1"/>
  <c r="HJ40" i="47"/>
  <c r="HJ55" i="47" s="1"/>
  <c r="IL40" i="47"/>
  <c r="IL55" i="47" s="1"/>
  <c r="AX47"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5" i="13"/>
  <c r="M34" i="28"/>
  <c r="IT40" i="46"/>
  <c r="R13" i="72"/>
  <c r="R65" i="72" s="1"/>
  <c r="Q65" i="72"/>
  <c r="B17" i="11"/>
  <c r="AX29" i="51"/>
  <c r="F35" i="51"/>
  <c r="F48" i="51" s="1"/>
  <c r="C19" i="66"/>
  <c r="M19" i="66" s="1"/>
  <c r="B18" i="11"/>
  <c r="D18" i="11" s="1"/>
  <c r="M34" i="13"/>
  <c r="L46" i="13"/>
  <c r="F280" i="40"/>
  <c r="F294" i="40" s="1"/>
  <c r="A1" i="66"/>
  <c r="C1" i="20"/>
  <c r="A1" i="40"/>
  <c r="A1" i="60"/>
  <c r="B1" i="12"/>
  <c r="A1" i="59"/>
  <c r="A1" i="56"/>
  <c r="A1" i="68"/>
  <c r="B3" i="69"/>
  <c r="B1" i="57"/>
  <c r="C1" i="58" s="1"/>
  <c r="E48" i="51"/>
  <c r="AW35" i="51"/>
  <c r="DR40" i="47"/>
  <c r="DR55" i="47" s="1"/>
  <c r="J48" i="51"/>
  <c r="IS40" i="47"/>
  <c r="E55" i="47"/>
  <c r="E59" i="47" s="1"/>
  <c r="AL40" i="47"/>
  <c r="AL55" i="47" s="1"/>
  <c r="EL40" i="47"/>
  <c r="EL55" i="47" s="1"/>
  <c r="HB40" i="47"/>
  <c r="HB55" i="47" s="1"/>
  <c r="HV40" i="47"/>
  <c r="HV55" i="47" s="1"/>
  <c r="F40" i="47"/>
  <c r="F55" i="47" s="1"/>
  <c r="GT40" i="47"/>
  <c r="GT55" i="47" s="1"/>
  <c r="IH40" i="47"/>
  <c r="IH55" i="47" s="1"/>
  <c r="M62" i="66"/>
  <c r="B65" i="11" s="1"/>
  <c r="D65" i="11" s="1"/>
  <c r="BV40" i="47"/>
  <c r="BV55" i="47" s="1"/>
  <c r="R19" i="73"/>
  <c r="R65" i="73" s="1"/>
  <c r="Q65" i="73"/>
  <c r="AK59" i="47"/>
  <c r="N32" i="68"/>
  <c r="H52" i="12" s="1"/>
  <c r="J52" i="12" s="1"/>
  <c r="K35" i="68"/>
  <c r="K37" i="68" s="1"/>
  <c r="S18" i="75"/>
  <c r="S25" i="75" s="1"/>
  <c r="AA9" i="75"/>
  <c r="J40" i="47"/>
  <c r="W18" i="75"/>
  <c r="W25" i="75" s="1"/>
  <c r="U18" i="75"/>
  <c r="U25" i="75" s="1"/>
  <c r="K39" i="67"/>
  <c r="K53" i="67" s="1"/>
  <c r="K57" i="67" s="1"/>
  <c r="C15" i="15"/>
  <c r="M47" i="14"/>
  <c r="L52" i="14"/>
  <c r="L56" i="14"/>
  <c r="M55" i="14"/>
  <c r="G74" i="13"/>
  <c r="E29" i="77"/>
  <c r="D107" i="77"/>
  <c r="Q54" i="67"/>
  <c r="E86" i="54"/>
  <c r="D111" i="77" s="1"/>
  <c r="IQ55" i="47"/>
  <c r="Y18" i="75"/>
  <c r="Y25" i="75" s="1"/>
  <c r="AA13" i="75"/>
  <c r="AA10" i="75"/>
  <c r="AA14" i="75"/>
  <c r="F74" i="13"/>
  <c r="D29" i="77"/>
  <c r="C17" i="11"/>
  <c r="H38" i="16"/>
  <c r="G31" i="18"/>
  <c r="C14" i="12"/>
  <c r="B39" i="11"/>
  <c r="D39" i="11" s="1"/>
  <c r="B13" i="11"/>
  <c r="H938" i="83" l="1"/>
  <c r="H155" i="83"/>
  <c r="AA450" i="81"/>
  <c r="E548" i="83" s="1"/>
  <c r="C42" i="11"/>
  <c r="C45" i="77"/>
  <c r="A1" i="97"/>
  <c r="I41" i="17"/>
  <c r="I44" i="17" s="1"/>
  <c r="B46" i="15" s="1"/>
  <c r="C48" i="15" s="1"/>
  <c r="C31" i="15"/>
  <c r="Q41" i="67"/>
  <c r="H152" i="83"/>
  <c r="H208" i="83"/>
  <c r="H269" i="83"/>
  <c r="H821" i="83"/>
  <c r="H417" i="83"/>
  <c r="D106" i="77"/>
  <c r="D88" i="16"/>
  <c r="E40" i="59"/>
  <c r="B55" i="59"/>
  <c r="H414" i="83"/>
  <c r="H630" i="83"/>
  <c r="AA446" i="81"/>
  <c r="H12" i="18"/>
  <c r="H17" i="18" s="1"/>
  <c r="H37" i="18" s="1"/>
  <c r="H39" i="18" s="1"/>
  <c r="E15" i="59"/>
  <c r="E35" i="59" s="1"/>
  <c r="E37" i="59" s="1"/>
  <c r="E421" i="83"/>
  <c r="H420" i="83" s="1"/>
  <c r="AB320" i="81"/>
  <c r="AC320" i="81" s="1"/>
  <c r="AA458" i="81"/>
  <c r="B72" i="3"/>
  <c r="H694" i="83"/>
  <c r="F83" i="57"/>
  <c r="I86" i="16" s="1"/>
  <c r="I87" i="16" s="1"/>
  <c r="F40" i="56"/>
  <c r="D55" i="56"/>
  <c r="AA477" i="81"/>
  <c r="H16" i="17"/>
  <c r="AB512" i="81"/>
  <c r="AC512" i="81" s="1"/>
  <c r="E605" i="83"/>
  <c r="H613" i="83" s="1"/>
  <c r="C143" i="77"/>
  <c r="C161" i="77"/>
  <c r="C166" i="77" s="1"/>
  <c r="G12" i="18"/>
  <c r="G17" i="18" s="1"/>
  <c r="G41" i="17"/>
  <c r="G44" i="17" s="1"/>
  <c r="G48" i="17" s="1"/>
  <c r="G107" i="77" s="1"/>
  <c r="H470" i="83"/>
  <c r="H683" i="83"/>
  <c r="BN60" i="45"/>
  <c r="L71" i="13"/>
  <c r="AB748" i="81"/>
  <c r="AC748" i="81" s="1"/>
  <c r="E831" i="83"/>
  <c r="H827" i="83" s="1"/>
  <c r="AX48" i="51"/>
  <c r="AT45" i="49"/>
  <c r="F73" i="66"/>
  <c r="D74" i="13"/>
  <c r="C22" i="77"/>
  <c r="AA20" i="81"/>
  <c r="E28" i="83" s="1"/>
  <c r="H27" i="83" s="1"/>
  <c r="H29" i="83" s="1"/>
  <c r="C23" i="77"/>
  <c r="M36" i="28"/>
  <c r="D42" i="11"/>
  <c r="H400" i="83"/>
  <c r="H877" i="83"/>
  <c r="AB187" i="81"/>
  <c r="AC187" i="81" s="1"/>
  <c r="E290" i="83"/>
  <c r="H289" i="83" s="1"/>
  <c r="H291" i="83" s="1"/>
  <c r="H85" i="54"/>
  <c r="G86" i="16" s="1"/>
  <c r="G87" i="16" s="1"/>
  <c r="G106" i="77" s="1"/>
  <c r="I39" i="16"/>
  <c r="H627" i="83"/>
  <c r="AB436" i="81"/>
  <c r="AC436" i="81" s="1"/>
  <c r="E535" i="83"/>
  <c r="H545" i="83" s="1"/>
  <c r="AB450" i="81"/>
  <c r="AC450" i="81" s="1"/>
  <c r="G37" i="18"/>
  <c r="G39" i="18" s="1"/>
  <c r="H120" i="77" s="1"/>
  <c r="L39" i="14"/>
  <c r="L53" i="14" s="1"/>
  <c r="L57" i="14" s="1"/>
  <c r="I73" i="13"/>
  <c r="I74" i="13"/>
  <c r="G28" i="77"/>
  <c r="AT35" i="49"/>
  <c r="H51" i="12"/>
  <c r="J51" i="12" s="1"/>
  <c r="Q45" i="67"/>
  <c r="C21" i="15"/>
  <c r="AC624" i="81"/>
  <c r="AB624" i="81"/>
  <c r="E88" i="16"/>
  <c r="C88" i="16"/>
  <c r="H39" i="16"/>
  <c r="M58" i="66"/>
  <c r="B54" i="11" s="1"/>
  <c r="F88" i="16"/>
  <c r="IS59" i="47"/>
  <c r="C42" i="77" s="1"/>
  <c r="M35" i="68"/>
  <c r="M37" i="68" s="1"/>
  <c r="N34" i="68"/>
  <c r="H54" i="12" s="1"/>
  <c r="J54" i="12" s="1"/>
  <c r="C9" i="66"/>
  <c r="M27" i="13"/>
  <c r="I45" i="12"/>
  <c r="I56" i="12" s="1"/>
  <c r="I57" i="12" s="1"/>
  <c r="H40" i="17"/>
  <c r="C63" i="66"/>
  <c r="E52" i="51"/>
  <c r="AW52" i="51" s="1"/>
  <c r="C50" i="77" s="1"/>
  <c r="AW48" i="51"/>
  <c r="C35" i="66"/>
  <c r="C49" i="66" s="1"/>
  <c r="M46" i="13"/>
  <c r="C11" i="67"/>
  <c r="M19" i="14"/>
  <c r="B65" i="3" s="1"/>
  <c r="C35" i="11"/>
  <c r="C45" i="11" s="1"/>
  <c r="H71" i="16"/>
  <c r="I58" i="12"/>
  <c r="H47" i="17"/>
  <c r="I60" i="12" s="1"/>
  <c r="N28" i="68"/>
  <c r="H48" i="12" s="1"/>
  <c r="J48" i="12" s="1"/>
  <c r="F35" i="68"/>
  <c r="E37" i="68" s="1"/>
  <c r="AX35" i="51"/>
  <c r="IS55" i="47"/>
  <c r="D19" i="67"/>
  <c r="C55" i="67"/>
  <c r="M56" i="14"/>
  <c r="H58" i="12"/>
  <c r="M52" i="14"/>
  <c r="C47" i="67"/>
  <c r="IT40" i="47"/>
  <c r="J55" i="47"/>
  <c r="IT55" i="47" s="1"/>
  <c r="AA18" i="75"/>
  <c r="AA25" i="75" s="1"/>
  <c r="D13" i="11"/>
  <c r="C24" i="12"/>
  <c r="C37" i="12" s="1"/>
  <c r="H14" i="12"/>
  <c r="D17" i="11"/>
  <c r="C26" i="11"/>
  <c r="J58" i="12" l="1"/>
  <c r="I48" i="17"/>
  <c r="H829" i="83"/>
  <c r="F42" i="18"/>
  <c r="F55" i="56"/>
  <c r="E557" i="83"/>
  <c r="AB458" i="81"/>
  <c r="AC458" i="81"/>
  <c r="B70" i="3"/>
  <c r="B84" i="3" s="1"/>
  <c r="F71" i="3" s="1"/>
  <c r="H28" i="17"/>
  <c r="H41" i="17" s="1"/>
  <c r="H44" i="17" s="1"/>
  <c r="H42" i="18"/>
  <c r="H57" i="18" s="1"/>
  <c r="E55" i="59"/>
  <c r="C68" i="11"/>
  <c r="F84" i="57"/>
  <c r="AA541" i="81" s="1"/>
  <c r="E637" i="83" s="1"/>
  <c r="H633" i="83" s="1"/>
  <c r="H635" i="83" s="1"/>
  <c r="L57" i="37"/>
  <c r="M71" i="13"/>
  <c r="L72" i="13"/>
  <c r="AB477" i="81"/>
  <c r="AC477" i="81" s="1"/>
  <c r="E575" i="83"/>
  <c r="AA87" i="81"/>
  <c r="C41" i="77"/>
  <c r="BN61" i="45"/>
  <c r="H422" i="83"/>
  <c r="AB541" i="81"/>
  <c r="AC541" i="81" s="1"/>
  <c r="AB20" i="81"/>
  <c r="AC20" i="81"/>
  <c r="H86" i="54"/>
  <c r="G111" i="77" s="1"/>
  <c r="G88" i="16"/>
  <c r="AB446" i="81"/>
  <c r="AC446" i="81" s="1"/>
  <c r="E545" i="83"/>
  <c r="H548" i="83" s="1"/>
  <c r="H86" i="16"/>
  <c r="M39" i="14"/>
  <c r="M53" i="14" s="1"/>
  <c r="C8" i="15" s="1"/>
  <c r="M9" i="66"/>
  <c r="C26" i="66"/>
  <c r="M35" i="66"/>
  <c r="C19" i="67"/>
  <c r="C39" i="67" s="1"/>
  <c r="Q11" i="67"/>
  <c r="C26" i="15"/>
  <c r="D39" i="67"/>
  <c r="D53" i="67" s="1"/>
  <c r="D57" i="67" s="1"/>
  <c r="M63" i="66"/>
  <c r="C129" i="77"/>
  <c r="I61" i="12"/>
  <c r="C133" i="77" s="1"/>
  <c r="Q47" i="67"/>
  <c r="C52" i="67"/>
  <c r="C34" i="77"/>
  <c r="Q55" i="67"/>
  <c r="C56" i="67"/>
  <c r="D54" i="11"/>
  <c r="H24" i="12"/>
  <c r="H37" i="12" s="1"/>
  <c r="J14" i="12"/>
  <c r="J24" i="12" s="1"/>
  <c r="J37" i="12" s="1"/>
  <c r="B35" i="11" l="1"/>
  <c r="M49" i="66"/>
  <c r="H602" i="83"/>
  <c r="B95" i="3"/>
  <c r="F88" i="3" s="1"/>
  <c r="H48" i="17"/>
  <c r="H107" i="77" s="1"/>
  <c r="H53" i="17"/>
  <c r="C128" i="77" s="1"/>
  <c r="L73" i="13"/>
  <c r="C33" i="77"/>
  <c r="L74" i="13"/>
  <c r="AB87" i="81"/>
  <c r="AC87" i="81" s="1"/>
  <c r="E159" i="83"/>
  <c r="H158" i="83" s="1"/>
  <c r="H160" i="83" s="1"/>
  <c r="C68" i="66"/>
  <c r="M72" i="13"/>
  <c r="L58" i="37"/>
  <c r="M57" i="37"/>
  <c r="M58" i="37" s="1"/>
  <c r="G42" i="18"/>
  <c r="G57" i="18" s="1"/>
  <c r="F57" i="18"/>
  <c r="C70" i="11"/>
  <c r="H87" i="16"/>
  <c r="AA456" i="81" s="1"/>
  <c r="C57" i="15"/>
  <c r="M57" i="14"/>
  <c r="C38" i="77" s="1"/>
  <c r="C53" i="67"/>
  <c r="C57" i="67" s="1"/>
  <c r="B55" i="11"/>
  <c r="C135" i="77"/>
  <c r="B8" i="68"/>
  <c r="B25" i="68" s="1"/>
  <c r="Q19" i="67"/>
  <c r="Q39" i="67" s="1"/>
  <c r="B9" i="11"/>
  <c r="M26" i="66"/>
  <c r="H59" i="12"/>
  <c r="J59" i="12" s="1"/>
  <c r="Q56" i="67"/>
  <c r="H60" i="12" s="1"/>
  <c r="J60" i="12" s="1"/>
  <c r="L8" i="68"/>
  <c r="Q52" i="67"/>
  <c r="B45" i="11" l="1"/>
  <c r="D35" i="11"/>
  <c r="D45" i="11" s="1"/>
  <c r="M59" i="37"/>
  <c r="M68" i="66"/>
  <c r="C72" i="66"/>
  <c r="C73" i="66" s="1"/>
  <c r="C71" i="11"/>
  <c r="C73" i="11"/>
  <c r="C37" i="77"/>
  <c r="M92" i="13"/>
  <c r="C95" i="77" s="1"/>
  <c r="H106" i="77"/>
  <c r="C89" i="77"/>
  <c r="C132" i="77"/>
  <c r="H92" i="16"/>
  <c r="C134" i="77"/>
  <c r="Q53" i="67"/>
  <c r="Q57" i="67" s="1"/>
  <c r="D9" i="11"/>
  <c r="B26" i="11"/>
  <c r="C147" i="77"/>
  <c r="B35" i="68"/>
  <c r="B37" i="68" s="1"/>
  <c r="N25" i="68"/>
  <c r="H45" i="12" s="1"/>
  <c r="J45" i="12" s="1"/>
  <c r="D55" i="11"/>
  <c r="L33" i="68"/>
  <c r="N8" i="68"/>
  <c r="C77" i="77" s="1"/>
  <c r="B68" i="11" l="1"/>
  <c r="M72" i="66"/>
  <c r="AB456" i="81"/>
  <c r="AC456" i="81" s="1"/>
  <c r="E554" i="83"/>
  <c r="H552" i="83" s="1"/>
  <c r="H554" i="83" s="1"/>
  <c r="D26" i="11"/>
  <c r="C156" i="77"/>
  <c r="C159" i="77" s="1"/>
  <c r="C90" i="77"/>
  <c r="L35" i="68"/>
  <c r="L37" i="68" s="1"/>
  <c r="N33" i="68"/>
  <c r="C74" i="77"/>
  <c r="C97" i="77"/>
  <c r="M73" i="66" l="1"/>
  <c r="C73" i="77"/>
  <c r="C96" i="77"/>
  <c r="D68" i="11"/>
  <c r="D70" i="11" s="1"/>
  <c r="C138" i="77" s="1"/>
  <c r="B70" i="11"/>
  <c r="Q59" i="67"/>
  <c r="H53" i="12"/>
  <c r="N35" i="68"/>
  <c r="N37" i="68" s="1"/>
  <c r="C93" i="77" l="1"/>
  <c r="B73" i="11"/>
  <c r="D73" i="11"/>
  <c r="J53" i="12"/>
  <c r="J56" i="12" s="1"/>
  <c r="J57" i="12" s="1"/>
  <c r="J61" i="12" s="1"/>
  <c r="H56" i="12"/>
  <c r="H57" i="12" s="1"/>
  <c r="C59" i="15" s="1"/>
  <c r="C78" i="77"/>
  <c r="N39" i="68"/>
  <c r="C139" i="77" l="1"/>
  <c r="D71" i="11"/>
  <c r="C88" i="77"/>
  <c r="H61" i="12"/>
  <c r="B71" i="11" l="1"/>
  <c r="C9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9" authorId="0" shapeId="0" xr:uid="{0F4C493A-6D76-442E-8A8B-1711A1CD592D}">
      <text>
        <r>
          <rPr>
            <sz val="9"/>
            <color indexed="81"/>
            <rFont val="Tahoma"/>
            <family val="2"/>
          </rPr>
          <t xml:space="preserve">Comment:
</t>
        </r>
      </text>
    </comment>
    <comment ref="A21"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7" authorId="0" shapeId="0" xr:uid="{00000000-0006-0000-0A00-000003000000}">
      <text>
        <r>
          <rPr>
            <sz val="10"/>
            <color indexed="81"/>
            <rFont val="Tahoma"/>
            <family val="2"/>
          </rPr>
          <t xml:space="preserve">Close due to/due from and advance to/advance from here
</t>
        </r>
      </text>
    </comment>
    <comment ref="C35" authorId="0" shapeId="0" xr:uid="{00000000-0006-0000-0A00-000004000000}">
      <text>
        <r>
          <rPr>
            <sz val="10"/>
            <color indexed="81"/>
            <rFont val="Tahoma"/>
            <family val="2"/>
          </rPr>
          <t xml:space="preserve">CAUTION: FORMULAS IN THIS COLUMN
 - DO NOT OVERWRITE!
</t>
        </r>
      </text>
    </comment>
    <comment ref="B54" authorId="0" shapeId="0" xr:uid="{00000000-0006-0000-0A00-000005000000}">
      <text>
        <r>
          <rPr>
            <sz val="10"/>
            <color indexed="81"/>
            <rFont val="Tahoma"/>
            <family val="2"/>
          </rPr>
          <t xml:space="preserve">CAUTION: FORMULAS IN THIS COLUMN
 - DO NOT OVERWRITE!
</t>
        </r>
      </text>
    </comment>
    <comment ref="C54" authorId="0" shapeId="0" xr:uid="{00000000-0006-0000-0A00-000006000000}">
      <text>
        <r>
          <rPr>
            <sz val="10"/>
            <color indexed="81"/>
            <rFont val="Tahoma"/>
            <family val="2"/>
          </rPr>
          <t xml:space="preserve">CAUTION: FORMULAS IN THIS COLUMN
 - DO NOT OVERWRITE!
</t>
        </r>
      </text>
    </comment>
    <comment ref="D54" authorId="0" shapeId="0" xr:uid="{00000000-0006-0000-0A00-000007000000}">
      <text>
        <r>
          <rPr>
            <sz val="10"/>
            <color indexed="81"/>
            <rFont val="Tahoma"/>
            <family val="2"/>
          </rPr>
          <t xml:space="preserve">CAUTION: FORMULAS IN THIS COLUMN
 - DO NOT OVERWRITE!
</t>
        </r>
      </text>
    </comment>
    <comment ref="D55" authorId="0" shapeId="0" xr:uid="{00000000-0006-0000-0A00-000008000000}">
      <text>
        <r>
          <rPr>
            <sz val="10"/>
            <color indexed="81"/>
            <rFont val="Tahoma"/>
            <family val="2"/>
          </rPr>
          <t xml:space="preserve">CAUTION: FORMULAS IN THIS COLUMN
 - DO NOT OVERWRITE!
</t>
        </r>
      </text>
    </comment>
    <comment ref="B57" authorId="0" shapeId="0" xr:uid="{00000000-0006-0000-0A00-000009000000}">
      <text>
        <r>
          <rPr>
            <sz val="10"/>
            <color indexed="81"/>
            <rFont val="Tahoma"/>
            <family val="2"/>
          </rPr>
          <t xml:space="preserve">This information does not transfer from the Conversion worksheet.
</t>
        </r>
      </text>
    </comment>
    <comment ref="C57" authorId="1" shapeId="0" xr:uid="{00000000-0006-0000-0A00-00000A000000}">
      <text>
        <r>
          <rPr>
            <sz val="9"/>
            <color indexed="81"/>
            <rFont val="Tahoma"/>
            <family val="2"/>
          </rPr>
          <t xml:space="preserve">Remove and reclassify replacement &amp; depreciation from this number. Place Depr under other
</t>
        </r>
      </text>
    </comment>
    <comment ref="C59"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70"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H45" authorId="0" shapeId="0" xr:uid="{00000000-0006-0000-0B00-000009000000}">
      <text>
        <r>
          <rPr>
            <sz val="10"/>
            <color indexed="81"/>
            <rFont val="Tahoma"/>
            <family val="2"/>
          </rPr>
          <t xml:space="preserve">DO NOT ENTER INFORMATION IN THIS SECTION - IT TRANSFERS FROM REVENUE ANALYSIS
</t>
        </r>
      </text>
    </comment>
    <comment ref="I45" authorId="0" shapeId="0" xr:uid="{00000000-0006-0000-0B00-00000A000000}">
      <text>
        <r>
          <rPr>
            <sz val="10"/>
            <color indexed="81"/>
            <rFont val="Tahoma"/>
            <family val="2"/>
          </rPr>
          <t xml:space="preserve">CAUTION: FORMULA
</t>
        </r>
      </text>
    </comment>
    <comment ref="I50" authorId="0" shapeId="0" xr:uid="{00000000-0006-0000-0B00-00000B000000}">
      <text>
        <r>
          <rPr>
            <sz val="10"/>
            <color indexed="81"/>
            <rFont val="Tahoma"/>
            <family val="2"/>
          </rPr>
          <t xml:space="preserve">CAUTION: FORMULA
</t>
        </r>
      </text>
    </comment>
    <comment ref="I55" authorId="0" shapeId="0" xr:uid="{00000000-0006-0000-0B00-00000C000000}">
      <text>
        <r>
          <rPr>
            <sz val="10"/>
            <color indexed="81"/>
            <rFont val="Tahoma"/>
            <family val="2"/>
          </rPr>
          <t xml:space="preserve">CAUTION: FORMULA
</t>
        </r>
      </text>
    </comment>
    <comment ref="J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H58" authorId="0" shapeId="0" xr:uid="{00000000-0006-0000-0B00-00000E000000}">
      <text>
        <r>
          <rPr>
            <sz val="10"/>
            <color indexed="81"/>
            <rFont val="Tahoma"/>
            <family val="2"/>
          </rPr>
          <t xml:space="preserve">FORMULA - DO NOT OVERWRITE
</t>
        </r>
      </text>
    </comment>
    <comment ref="I58" authorId="0" shapeId="0" xr:uid="{00000000-0006-0000-0B00-00000F000000}">
      <text>
        <r>
          <rPr>
            <sz val="10"/>
            <color indexed="81"/>
            <rFont val="Tahoma"/>
            <family val="2"/>
          </rPr>
          <t xml:space="preserve">FORMULA: DO NOT OVERWRITE
</t>
        </r>
      </text>
    </comment>
    <comment ref="H61" authorId="0" shapeId="0" xr:uid="{00000000-0006-0000-0B00-000010000000}">
      <text>
        <r>
          <rPr>
            <sz val="10"/>
            <color indexed="81"/>
            <rFont val="Tahoma"/>
            <family val="2"/>
          </rPr>
          <t xml:space="preserve">FORMULA: DO NOT OVERWRITE
</t>
        </r>
      </text>
    </comment>
    <comment ref="I61"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E8" authorId="0" shapeId="0" xr:uid="{00000000-0006-0000-0C00-000008000000}">
      <text>
        <r>
          <rPr>
            <sz val="9"/>
            <color indexed="81"/>
            <rFont val="Tahoma"/>
            <family val="2"/>
          </rPr>
          <t xml:space="preserve">Remove "Fund Name" and insert the title of your major fund, this title will auto fill on pages 16, 41 &amp; 44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4"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3" authorId="1" shapeId="0" xr:uid="{00000000-0006-0000-0C00-000013000000}">
      <text>
        <r>
          <rPr>
            <sz val="10"/>
            <color indexed="81"/>
            <rFont val="Tahoma"/>
            <family val="2"/>
          </rPr>
          <t xml:space="preserve">CAUTION: FORMULAS IN THIS COLUMN
 - DO NOT OVERWRITE!
</t>
        </r>
      </text>
    </comment>
    <comment ref="L54" authorId="0" shapeId="0" xr:uid="{00000000-0006-0000-0C00-000014000000}">
      <text>
        <r>
          <rPr>
            <sz val="9"/>
            <color indexed="81"/>
            <rFont val="Tahoma"/>
            <family val="2"/>
          </rPr>
          <t xml:space="preserve">Formula will subtract inventory for other governmental funds from the non-spendable total
</t>
        </r>
      </text>
    </comment>
    <comment ref="M54" authorId="1" shapeId="0" xr:uid="{00000000-0006-0000-0C00-000015000000}">
      <text>
        <r>
          <rPr>
            <sz val="10"/>
            <color indexed="81"/>
            <rFont val="Tahoma"/>
            <family val="2"/>
          </rPr>
          <t xml:space="preserve">CAUTION: FORMULAS IN THIS COLUMN
 - DO NOT OVERWRITE!
</t>
        </r>
      </text>
    </comment>
    <comment ref="M55" authorId="1" shapeId="0" xr:uid="{00000000-0006-0000-0C00-000016000000}">
      <text>
        <r>
          <rPr>
            <sz val="10"/>
            <color indexed="81"/>
            <rFont val="Tahoma"/>
            <family val="2"/>
          </rPr>
          <t xml:space="preserve">CAUTION: FORMULAS IN THIS COLUMN
 - DO NOT OVERWRITE!
</t>
        </r>
      </text>
    </comment>
    <comment ref="L56" authorId="0" shapeId="0" xr:uid="{00000000-0006-0000-0C00-000017000000}">
      <text>
        <r>
          <rPr>
            <sz val="9"/>
            <color indexed="81"/>
            <rFont val="Tahoma"/>
            <family val="2"/>
          </rPr>
          <t xml:space="preserve">A formula will subtract the restricted amount from cell L55 - when you add the amounts by function
</t>
        </r>
      </text>
    </comment>
    <comment ref="M56" authorId="1" shapeId="0" xr:uid="{00000000-0006-0000-0C00-000018000000}">
      <text>
        <r>
          <rPr>
            <sz val="10"/>
            <color indexed="81"/>
            <rFont val="Tahoma"/>
            <family val="2"/>
          </rPr>
          <t xml:space="preserve">CAUTION: FORMULAS IN THIS COLUMN
 - DO NOT OVERWRITE!
</t>
        </r>
      </text>
    </comment>
    <comment ref="M57" authorId="1" shapeId="0" xr:uid="{00000000-0006-0000-0C00-000019000000}">
      <text>
        <r>
          <rPr>
            <sz val="10"/>
            <color indexed="81"/>
            <rFont val="Tahoma"/>
            <family val="2"/>
          </rPr>
          <t xml:space="preserve">CAUTION: FORMULAS IN THIS COLUMN
 - DO NOT OVERWRITE!
</t>
        </r>
      </text>
    </comment>
    <comment ref="M58" authorId="1" shapeId="0" xr:uid="{00000000-0006-0000-0C00-00001A000000}">
      <text>
        <r>
          <rPr>
            <sz val="10"/>
            <color indexed="81"/>
            <rFont val="Tahoma"/>
            <family val="2"/>
          </rPr>
          <t xml:space="preserve">CAUTION: FORMULAS IN THIS COLUMN
 - DO NOT OVERWRITE!
</t>
        </r>
      </text>
    </comment>
    <comment ref="M59" authorId="1" shapeId="0" xr:uid="{00000000-0006-0000-0C00-00001B000000}">
      <text>
        <r>
          <rPr>
            <sz val="10"/>
            <color indexed="81"/>
            <rFont val="Tahoma"/>
            <family val="2"/>
          </rPr>
          <t xml:space="preserve">CAUTION: FORMULAS IN THIS COLUMN
 - DO NOT OVERWRITE!
</t>
        </r>
      </text>
    </comment>
    <comment ref="M60" authorId="1" shapeId="0" xr:uid="{00000000-0006-0000-0C00-00001C000000}">
      <text>
        <r>
          <rPr>
            <sz val="10"/>
            <color indexed="81"/>
            <rFont val="Tahoma"/>
            <family val="2"/>
          </rPr>
          <t xml:space="preserve">CAUTION: FORMULAS IN THIS COLUMN
 - DO NOT OVERWRITE!
</t>
        </r>
      </text>
    </comment>
    <comment ref="M61" authorId="1" shapeId="0" xr:uid="{00000000-0006-0000-0C00-00001D000000}">
      <text>
        <r>
          <rPr>
            <sz val="10"/>
            <color indexed="81"/>
            <rFont val="Tahoma"/>
            <family val="2"/>
          </rPr>
          <t xml:space="preserve">CAUTION: FORMULAS IN THIS COLUMN
 - DO NOT OVERWRITE!
</t>
        </r>
      </text>
    </comment>
    <comment ref="M62" authorId="1" shapeId="0" xr:uid="{00000000-0006-0000-0C00-00001E000000}">
      <text>
        <r>
          <rPr>
            <sz val="10"/>
            <color indexed="81"/>
            <rFont val="Tahoma"/>
            <family val="2"/>
          </rPr>
          <t xml:space="preserve">CAUTION: FORMULAS IN THIS COLUMN
 - DO NOT OVERWRITE!
</t>
        </r>
      </text>
    </comment>
    <comment ref="M63" authorId="1" shapeId="0" xr:uid="{00000000-0006-0000-0C00-00001F000000}">
      <text>
        <r>
          <rPr>
            <sz val="10"/>
            <color indexed="81"/>
            <rFont val="Tahoma"/>
            <family val="2"/>
          </rPr>
          <t xml:space="preserve">CAUTION: FORMULAS IN THIS COLUMN
 - DO NOT OVERWRITE!
</t>
        </r>
      </text>
    </comment>
    <comment ref="M64" authorId="1" shapeId="0" xr:uid="{00000000-0006-0000-0C00-000020000000}">
      <text>
        <r>
          <rPr>
            <sz val="10"/>
            <color indexed="81"/>
            <rFont val="Tahoma"/>
            <family val="2"/>
          </rPr>
          <t xml:space="preserve">CAUTION: FORMULAS IN THIS COLUMN
 - DO NOT OVERWRITE!
</t>
        </r>
      </text>
    </comment>
    <comment ref="M65" authorId="1" shapeId="0" xr:uid="{00000000-0006-0000-0C00-000021000000}">
      <text>
        <r>
          <rPr>
            <sz val="10"/>
            <color indexed="81"/>
            <rFont val="Tahoma"/>
            <family val="2"/>
          </rPr>
          <t xml:space="preserve">CAUTION: FORMULAS IN THIS COLUMN
 - DO NOT OVERWRITE!
</t>
        </r>
      </text>
    </comment>
    <comment ref="M66" authorId="1" shapeId="0" xr:uid="{00000000-0006-0000-0C00-000022000000}">
      <text>
        <r>
          <rPr>
            <sz val="10"/>
            <color indexed="81"/>
            <rFont val="Tahoma"/>
            <family val="2"/>
          </rPr>
          <t xml:space="preserve">CAUTION: FORMULAS IN THIS COLUMN
 - DO NOT OVERWRITE!
</t>
        </r>
      </text>
    </comment>
    <comment ref="M67" authorId="1" shapeId="0" xr:uid="{00000000-0006-0000-0C00-000023000000}">
      <text>
        <r>
          <rPr>
            <sz val="10"/>
            <color indexed="81"/>
            <rFont val="Tahoma"/>
            <family val="2"/>
          </rPr>
          <t xml:space="preserve">CAUTION: FORMULAS IN THIS COLUMN
 - DO NOT OVERWRITE!
</t>
        </r>
      </text>
    </comment>
    <comment ref="M68" authorId="1" shapeId="0" xr:uid="{00000000-0006-0000-0C00-000024000000}">
      <text>
        <r>
          <rPr>
            <sz val="10"/>
            <color indexed="81"/>
            <rFont val="Tahoma"/>
            <family val="2"/>
          </rPr>
          <t xml:space="preserve">CAUTION: FORMULAS IN THIS COLUMN
 - DO NOT OVERWRITE!
</t>
        </r>
      </text>
    </comment>
    <comment ref="M69" authorId="1" shapeId="0" xr:uid="{00000000-0006-0000-0C00-000025000000}">
      <text>
        <r>
          <rPr>
            <sz val="10"/>
            <color indexed="81"/>
            <rFont val="Tahoma"/>
            <family val="2"/>
          </rPr>
          <t xml:space="preserve">CAUTION: FORMULAS IN THIS COLUMN
 - DO NOT OVERWRITE!
</t>
        </r>
      </text>
    </comment>
    <comment ref="M70" authorId="1" shapeId="0" xr:uid="{00000000-0006-0000-0C00-000026000000}">
      <text>
        <r>
          <rPr>
            <sz val="10"/>
            <color indexed="81"/>
            <rFont val="Tahoma"/>
            <family val="2"/>
          </rPr>
          <t xml:space="preserve">CAUTION: FORMULAS IN THIS COLUMN
 - DO NOT OVERWRITE!
</t>
        </r>
      </text>
    </comment>
    <comment ref="D71"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1"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1"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1"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1"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1"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1"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1"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1" authorId="1" shapeId="0" xr:uid="{00000000-0006-0000-0C00-00002F000000}">
      <text>
        <r>
          <rPr>
            <sz val="10"/>
            <color indexed="81"/>
            <rFont val="Tahoma"/>
            <family val="2"/>
          </rPr>
          <t xml:space="preserve">CAUTION: FORMULAS IN THIS COLUMN
 - DO NOT OVERWRITE!
</t>
        </r>
      </text>
    </comment>
    <comment ref="M78" authorId="1" shapeId="0" xr:uid="{00000000-0006-0000-0C00-000030000000}">
      <text>
        <r>
          <rPr>
            <sz val="10"/>
            <color indexed="81"/>
            <rFont val="Tahoma"/>
            <family val="2"/>
          </rPr>
          <t xml:space="preserve">CAUTION: FORMULAS IN THIS COLUMN
 - DO NOT OVERWRITE!
</t>
        </r>
      </text>
    </comment>
    <comment ref="L85" authorId="1" shapeId="0" xr:uid="{00000000-0006-0000-0C00-000031000000}">
      <text>
        <r>
          <rPr>
            <sz val="10"/>
            <color indexed="81"/>
            <rFont val="Tahoma"/>
            <family val="2"/>
          </rPr>
          <t xml:space="preserve">CAUTION: FORMULAS IN THIS COLUMN
 - DO NOT OVERWRITE!
</t>
        </r>
      </text>
    </comment>
    <comment ref="M92"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D57" authorId="1" shapeId="0" xr:uid="{00000000-0006-0000-0D00-00000A000000}">
      <text>
        <r>
          <rPr>
            <sz val="10"/>
            <color indexed="81"/>
            <rFont val="Tahoma"/>
            <family val="2"/>
          </rPr>
          <t xml:space="preserve">This Cell should balance with Page 15 Cell D72
</t>
        </r>
      </text>
    </comment>
    <comment ref="E57" authorId="1" shapeId="0" xr:uid="{00000000-0006-0000-0D00-00000B000000}">
      <text>
        <r>
          <rPr>
            <sz val="10"/>
            <color indexed="81"/>
            <rFont val="Tahoma"/>
            <family val="2"/>
          </rPr>
          <t xml:space="preserve">This Cell should balance with Page 15 Cell E72
</t>
        </r>
      </text>
    </comment>
    <comment ref="F57" authorId="1" shapeId="0" xr:uid="{00000000-0006-0000-0D00-00000C000000}">
      <text>
        <r>
          <rPr>
            <sz val="10"/>
            <color indexed="81"/>
            <rFont val="Tahoma"/>
            <family val="2"/>
          </rPr>
          <t xml:space="preserve">This Cell should balance with Page 15 Cell F72
</t>
        </r>
      </text>
    </comment>
    <comment ref="G57" authorId="1" shapeId="0" xr:uid="{00000000-0006-0000-0D00-00000D000000}">
      <text>
        <r>
          <rPr>
            <sz val="10"/>
            <color indexed="81"/>
            <rFont val="Tahoma"/>
            <family val="2"/>
          </rPr>
          <t xml:space="preserve">This Cell should balance with Page 15 Cell G72
</t>
        </r>
      </text>
    </comment>
    <comment ref="H57" authorId="1" shapeId="0" xr:uid="{00000000-0006-0000-0D00-00000E000000}">
      <text>
        <r>
          <rPr>
            <sz val="10"/>
            <color indexed="81"/>
            <rFont val="Tahoma"/>
            <family val="2"/>
          </rPr>
          <t xml:space="preserve">This Cell should balance with Page 15 Cell H72
</t>
        </r>
      </text>
    </comment>
    <comment ref="I57" authorId="1" shapeId="0" xr:uid="{00000000-0006-0000-0D00-00000F000000}">
      <text>
        <r>
          <rPr>
            <sz val="10"/>
            <color indexed="81"/>
            <rFont val="Tahoma"/>
            <family val="2"/>
          </rPr>
          <t xml:space="preserve">This Cell should balance with Page 15 Cell I72
</t>
        </r>
      </text>
    </comment>
    <comment ref="J57" authorId="1" shapeId="0" xr:uid="{00000000-0006-0000-0D00-000010000000}">
      <text>
        <r>
          <rPr>
            <sz val="10"/>
            <color indexed="81"/>
            <rFont val="Tahoma"/>
            <family val="2"/>
          </rPr>
          <t xml:space="preserve">This Cell should balance with Page 15 Cell J72
</t>
        </r>
      </text>
    </comment>
    <comment ref="K57" authorId="1" shapeId="0" xr:uid="{00000000-0006-0000-0D00-000011000000}">
      <text>
        <r>
          <rPr>
            <sz val="10"/>
            <color indexed="81"/>
            <rFont val="Tahoma"/>
            <family val="2"/>
          </rPr>
          <t xml:space="preserve">This Cell should balance with Page 15 Cell K72
</t>
        </r>
      </text>
    </comment>
    <comment ref="L57" authorId="1" shapeId="0" xr:uid="{00000000-0006-0000-0D00-000012000000}">
      <text>
        <r>
          <rPr>
            <sz val="10"/>
            <color indexed="81"/>
            <rFont val="Tahoma"/>
            <family val="2"/>
          </rPr>
          <t xml:space="preserve">This Cell should balance with Page 15 Cell L72
</t>
        </r>
      </text>
    </comment>
    <comment ref="M57" authorId="1" shapeId="0" xr:uid="{00000000-0006-0000-0D00-000013000000}">
      <text>
        <r>
          <rPr>
            <sz val="10"/>
            <color indexed="81"/>
            <rFont val="Tahoma"/>
            <family val="2"/>
          </rPr>
          <t xml:space="preserve">This Cell should balance with Page 15 Cell M72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G13" authorId="0" shapeId="0" xr:uid="{00000000-0006-0000-0F00-000001000000}">
      <text>
        <r>
          <rPr>
            <sz val="10"/>
            <color indexed="81"/>
            <rFont val="Tahoma"/>
            <family val="2"/>
          </rPr>
          <t xml:space="preserve">CAUTION: FORMULAS IN THIS COLUMN
 - DO NOT OVERWRITE!
</t>
        </r>
      </text>
    </comment>
    <comment ref="H13" authorId="0" shapeId="0" xr:uid="{00000000-0006-0000-0F00-000002000000}">
      <text>
        <r>
          <rPr>
            <sz val="10"/>
            <color indexed="81"/>
            <rFont val="Tahoma"/>
            <family val="2"/>
          </rPr>
          <t xml:space="preserve">CAUTION: FORMULAS IN THIS COLUMN
 - DO NOT OVERWRITE!
</t>
        </r>
      </text>
    </comment>
    <comment ref="I13" authorId="0" shapeId="0" xr:uid="{00000000-0006-0000-0F00-000003000000}">
      <text>
        <r>
          <rPr>
            <sz val="10"/>
            <color indexed="81"/>
            <rFont val="Tahoma"/>
            <family val="2"/>
          </rPr>
          <t xml:space="preserve">CAUTION: FORMULAS IN THIS COLUMN
 - DO NOT OVERWRITE!
</t>
        </r>
      </text>
    </comment>
    <comment ref="C80"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80" authorId="0" shapeId="0" xr:uid="{00000000-0006-0000-0F00-000005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80" authorId="0" shapeId="0" xr:uid="{00000000-0006-0000-0F00-000006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80" authorId="0" shapeId="0" xr:uid="{00000000-0006-0000-0F00-000007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G12" authorId="0" shapeId="0" xr:uid="{00000000-0006-0000-1000-000001000000}">
      <text>
        <r>
          <rPr>
            <sz val="10"/>
            <color indexed="81"/>
            <rFont val="Tahoma"/>
            <family val="2"/>
          </rPr>
          <t xml:space="preserve">CAUTION: FORMULAS IN THIS COLUMN
 - DO NOT OVERWRITE!
</t>
        </r>
      </text>
    </comment>
    <comment ref="H12" authorId="0" shapeId="0" xr:uid="{00000000-0006-0000-1000-000002000000}">
      <text>
        <r>
          <rPr>
            <sz val="10"/>
            <color indexed="81"/>
            <rFont val="Tahoma"/>
            <family val="2"/>
          </rPr>
          <t xml:space="preserve">CAUTION: FORMULAS IN THIS COLUMN
 - DO NOT OVERWRITE!
</t>
        </r>
      </text>
    </comment>
    <comment ref="I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00000000-0006-0000-1100-000002000000}">
      <text>
        <r>
          <rPr>
            <sz val="10"/>
            <color indexed="81"/>
            <rFont val="Tahoma"/>
            <family val="2"/>
          </rPr>
          <t xml:space="preserve">Should total the additions to Capital Assets
</t>
        </r>
      </text>
    </comment>
    <comment ref="B27" authorId="1" shapeId="0" xr:uid="{00000000-0006-0000-1100-000003000000}">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23"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1" authorId="0" shapeId="0" xr:uid="{C8E876D8-4C36-47C2-B34C-CC3625FDA913}">
      <text>
        <r>
          <rPr>
            <b/>
            <sz val="10"/>
            <color indexed="81"/>
            <rFont val="Tahoma"/>
            <family val="2"/>
          </rPr>
          <t>List all major funds here as reported on Pages 15 and 16 Governmental Funds statements.</t>
        </r>
      </text>
    </comment>
    <comment ref="D24" authorId="0" shapeId="0" xr:uid="{6FF25457-14F1-44E1-AB7A-505A27E0E545}">
      <text>
        <r>
          <rPr>
            <sz val="10"/>
            <color indexed="81"/>
            <rFont val="Tahoma"/>
            <family val="2"/>
          </rPr>
          <t xml:space="preserve">List all major funds here as reported on Pages 15 and 16.
</t>
        </r>
      </text>
    </comment>
    <comment ref="D2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 ref="D5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2"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 ref="C44" authorId="0" shapeId="0" xr:uid="{76F19B68-06AA-4EE6-8B8F-E697675477E6}">
      <text>
        <r>
          <rPr>
            <b/>
            <sz val="9"/>
            <color indexed="81"/>
            <rFont val="Tahoma"/>
            <family val="2"/>
          </rPr>
          <t>add deferred inflows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6" authorId="0" shapeId="0" xr:uid="{702CFA37-6E62-44D0-8730-F013DA9337F0}">
      <text>
        <r>
          <rPr>
            <b/>
            <sz val="9"/>
            <color indexed="81"/>
            <rFont val="Tahoma"/>
            <family val="2"/>
          </rPr>
          <t>Update the note if encumbrance accounting is or is not used.</t>
        </r>
      </text>
    </comment>
    <comment ref="O20" authorId="0" shapeId="0" xr:uid="{6E8900CE-048E-4A8E-8A69-E301622F8965}">
      <text>
        <r>
          <rPr>
            <b/>
            <sz val="9"/>
            <color indexed="81"/>
            <rFont val="Tahoma"/>
            <family val="2"/>
          </rPr>
          <t>Disclose budget overdrafts if applicable</t>
        </r>
      </text>
    </comment>
    <comment ref="O35"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 ref="G39" authorId="0" shapeId="0" xr:uid="{FAFE30FF-1135-4A1B-895E-A21820036615}">
      <text>
        <r>
          <rPr>
            <b/>
            <sz val="9"/>
            <color indexed="81"/>
            <rFont val="Tahoma"/>
            <family val="2"/>
          </rPr>
          <t>Amounts for business-type activities are entered manually and balance check to the Statement of Net Position - Proprietary Funds</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24" authorId="0" shapeId="0" xr:uid="{7E44F801-0131-4D46-9405-C6E0E4938B91}">
      <text>
        <r>
          <rPr>
            <b/>
            <sz val="9"/>
            <color indexed="81"/>
            <rFont val="Tahoma"/>
            <family val="2"/>
          </rPr>
          <t>Update amounts as applicable for business-type activities. Fund name should auto-feed.</t>
        </r>
        <r>
          <rPr>
            <sz val="9"/>
            <color indexed="81"/>
            <rFont val="Tahoma"/>
            <family val="2"/>
          </rPr>
          <t xml:space="preserve">
</t>
        </r>
      </text>
    </comment>
    <comment ref="M35" authorId="0" shapeId="0" xr:uid="{5ED8925F-6B20-49A8-A3D8-361573B59ED1}">
      <text>
        <r>
          <rPr>
            <b/>
            <sz val="9"/>
            <color indexed="81"/>
            <rFont val="Tahoma"/>
            <family val="2"/>
          </rPr>
          <t>Update date and amounts as applicable if GASB 87 has been early implemented.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4"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6EF3BC09-F691-4569-A62F-E63239E5A868}">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4" authorId="0" shapeId="0" xr:uid="{00000000-0006-0000-5E00-000001000000}">
      <text>
        <r>
          <rPr>
            <b/>
            <sz val="9"/>
            <color indexed="81"/>
            <rFont val="Tahoma"/>
            <family val="2"/>
          </rPr>
          <t>Enter the fiscal year as 20xx in Column 4, Row 4</t>
        </r>
        <r>
          <rPr>
            <sz val="9"/>
            <color indexed="81"/>
            <rFont val="Tahoma"/>
            <family val="2"/>
          </rPr>
          <t xml:space="preserve">
</t>
        </r>
        <r>
          <rPr>
            <b/>
            <sz val="9"/>
            <color indexed="81"/>
            <rFont val="Tahoma"/>
            <family val="2"/>
          </rPr>
          <t>Enter the Entity Name in Column 4, Row 5 using the exact format:
City of XXXX
Town of XXXX
XXXX County</t>
        </r>
        <r>
          <rPr>
            <sz val="9"/>
            <color indexed="81"/>
            <rFont val="Tahoma"/>
            <family val="2"/>
          </rPr>
          <t xml:space="preserve">
See List-County &amp; Entity Codes worksheet for guidance
Entity Code &amp; County Code will auto-fill into Column 5 if name was entered correctly.</t>
        </r>
      </text>
    </comment>
    <comment ref="C80" authorId="0" shapeId="0" xr:uid="{00000000-0006-0000-5E00-000002000000}">
      <text>
        <r>
          <rPr>
            <sz val="9"/>
            <color indexed="81"/>
            <rFont val="Tahoma"/>
            <family val="2"/>
          </rPr>
          <t xml:space="preserve">Total of object codes: 200-599, 630, 700-899
</t>
        </r>
      </text>
    </comment>
    <comment ref="C85" authorId="0" shapeId="0" xr:uid="{00000000-0006-0000-5E00-000003000000}">
      <text>
        <r>
          <rPr>
            <sz val="9"/>
            <color indexed="81"/>
            <rFont val="Tahoma"/>
            <family val="2"/>
          </rPr>
          <t xml:space="preserve">
Total of object codes: 200-599, 630, 700-899</t>
        </r>
      </text>
    </comment>
    <comment ref="C90" authorId="0" shapeId="0" xr:uid="{00000000-0006-0000-5E00-000004000000}">
      <text>
        <r>
          <rPr>
            <sz val="9"/>
            <color indexed="81"/>
            <rFont val="Tahoma"/>
            <family val="2"/>
          </rPr>
          <t>Total of object codes: 200-599, 630, 700-899</t>
        </r>
      </text>
    </comment>
    <comment ref="C95" authorId="0" shapeId="0" xr:uid="{00000000-0006-0000-5E00-000005000000}">
      <text>
        <r>
          <rPr>
            <sz val="9"/>
            <color indexed="81"/>
            <rFont val="Tahoma"/>
            <family val="2"/>
          </rPr>
          <t>Total of object codes: 200-599, 630, 700-899</t>
        </r>
      </text>
    </comment>
    <comment ref="C100" authorId="0" shapeId="0" xr:uid="{00000000-0006-0000-5E00-000006000000}">
      <text>
        <r>
          <rPr>
            <sz val="9"/>
            <color indexed="81"/>
            <rFont val="Tahoma"/>
            <family val="2"/>
          </rPr>
          <t>Total of object codes: 200-599, 630, 700-899</t>
        </r>
      </text>
    </comment>
    <comment ref="C105" authorId="0" shapeId="0" xr:uid="{00000000-0006-0000-5E00-000007000000}">
      <text>
        <r>
          <rPr>
            <sz val="9"/>
            <color indexed="81"/>
            <rFont val="Tahoma"/>
            <family val="2"/>
          </rPr>
          <t>Total of object codes: 200-599, 630, 700-899</t>
        </r>
      </text>
    </comment>
    <comment ref="C110" authorId="0" shapeId="0" xr:uid="{00000000-0006-0000-5E00-000008000000}">
      <text>
        <r>
          <rPr>
            <sz val="9"/>
            <color indexed="81"/>
            <rFont val="Tahoma"/>
            <family val="2"/>
          </rPr>
          <t>Total of object codes: 200-599, 630, 700-899</t>
        </r>
      </text>
    </comment>
    <comment ref="C115" authorId="0" shapeId="0" xr:uid="{00000000-0006-0000-5E00-000009000000}">
      <text>
        <r>
          <rPr>
            <sz val="9"/>
            <color indexed="81"/>
            <rFont val="Tahoma"/>
            <family val="2"/>
          </rPr>
          <t>Total of object codes: 200-599, 630, 700-899</t>
        </r>
      </text>
    </comment>
    <comment ref="C120" authorId="0" shapeId="0" xr:uid="{00000000-0006-0000-5E00-00000A000000}">
      <text>
        <r>
          <rPr>
            <sz val="9"/>
            <color indexed="81"/>
            <rFont val="Tahoma"/>
            <family val="2"/>
          </rPr>
          <t>Total of object codes: 200-599, 630, 700-899</t>
        </r>
      </text>
    </comment>
    <comment ref="C125" authorId="0" shapeId="0" xr:uid="{00000000-0006-0000-5E00-00000B000000}">
      <text>
        <r>
          <rPr>
            <sz val="9"/>
            <color indexed="81"/>
            <rFont val="Tahoma"/>
            <family val="2"/>
          </rPr>
          <t>Total of object codes: 200-599, 630, 700-899</t>
        </r>
      </text>
    </comment>
    <comment ref="C130" authorId="0" shapeId="0" xr:uid="{00000000-0006-0000-5E00-00000C000000}">
      <text>
        <r>
          <rPr>
            <sz val="9"/>
            <color indexed="81"/>
            <rFont val="Tahoma"/>
            <family val="2"/>
          </rPr>
          <t>Total of object codes: 200-599, 630, 700-899</t>
        </r>
      </text>
    </comment>
    <comment ref="C135" authorId="0" shapeId="0" xr:uid="{00000000-0006-0000-5E00-00000D000000}">
      <text>
        <r>
          <rPr>
            <sz val="9"/>
            <color indexed="81"/>
            <rFont val="Tahoma"/>
            <family val="2"/>
          </rPr>
          <t>Total of object codes: 200-599, 630, 700-899</t>
        </r>
      </text>
    </comment>
    <comment ref="C211" authorId="0" shapeId="0" xr:uid="{00000000-0006-0000-5E00-00000E000000}">
      <text>
        <r>
          <rPr>
            <sz val="9"/>
            <color indexed="81"/>
            <rFont val="Tahoma"/>
            <family val="2"/>
          </rPr>
          <t xml:space="preserve">Total of object codes: 200-599, 630, 700-899
</t>
        </r>
      </text>
    </comment>
    <comment ref="C216" authorId="0" shapeId="0" xr:uid="{00000000-0006-0000-5E00-00000F000000}">
      <text>
        <r>
          <rPr>
            <sz val="9"/>
            <color indexed="81"/>
            <rFont val="Tahoma"/>
            <family val="2"/>
          </rPr>
          <t xml:space="preserve">
Total of object codes: 200-599, 630, 700-899</t>
        </r>
      </text>
    </comment>
    <comment ref="C221" authorId="0" shapeId="0" xr:uid="{00000000-0006-0000-5E00-000010000000}">
      <text>
        <r>
          <rPr>
            <sz val="9"/>
            <color indexed="81"/>
            <rFont val="Tahoma"/>
            <family val="2"/>
          </rPr>
          <t>Total of object codes: 200-599, 630, 700-899</t>
        </r>
      </text>
    </comment>
    <comment ref="C226" authorId="0" shapeId="0" xr:uid="{00000000-0006-0000-5E00-000011000000}">
      <text>
        <r>
          <rPr>
            <sz val="9"/>
            <color indexed="81"/>
            <rFont val="Tahoma"/>
            <family val="2"/>
          </rPr>
          <t>Total of object codes: 200-599, 630, 700-899</t>
        </r>
      </text>
    </comment>
    <comment ref="C231" authorId="0" shapeId="0" xr:uid="{00000000-0006-0000-5E00-000012000000}">
      <text>
        <r>
          <rPr>
            <sz val="9"/>
            <color indexed="81"/>
            <rFont val="Tahoma"/>
            <family val="2"/>
          </rPr>
          <t>Total of object codes: 200-599, 630, 700-899</t>
        </r>
      </text>
    </comment>
    <comment ref="C236" authorId="0" shapeId="0" xr:uid="{00000000-0006-0000-5E00-000013000000}">
      <text>
        <r>
          <rPr>
            <sz val="9"/>
            <color indexed="81"/>
            <rFont val="Tahoma"/>
            <family val="2"/>
          </rPr>
          <t>Total of object codes: 200-599, 630, 700-899</t>
        </r>
      </text>
    </comment>
    <comment ref="C241" authorId="0" shapeId="0" xr:uid="{00000000-0006-0000-5E00-000014000000}">
      <text>
        <r>
          <rPr>
            <sz val="9"/>
            <color indexed="81"/>
            <rFont val="Tahoma"/>
            <family val="2"/>
          </rPr>
          <t>Total of object codes: 200-599, 630, 700-899</t>
        </r>
      </text>
    </comment>
    <comment ref="C246" authorId="0" shapeId="0" xr:uid="{00000000-0006-0000-5E00-000015000000}">
      <text>
        <r>
          <rPr>
            <sz val="9"/>
            <color indexed="81"/>
            <rFont val="Tahoma"/>
            <family val="2"/>
          </rPr>
          <t>Total of object codes: 200-599, 630, 700-899</t>
        </r>
      </text>
    </comment>
    <comment ref="C251" authorId="0" shapeId="0" xr:uid="{00000000-0006-0000-5E00-000016000000}">
      <text>
        <r>
          <rPr>
            <sz val="9"/>
            <color indexed="81"/>
            <rFont val="Tahoma"/>
            <family val="2"/>
          </rPr>
          <t>Total of object codes: 200-599, 630, 700-899</t>
        </r>
      </text>
    </comment>
    <comment ref="C256" authorId="0" shapeId="0" xr:uid="{00000000-0006-0000-5E00-000017000000}">
      <text>
        <r>
          <rPr>
            <sz val="9"/>
            <color indexed="81"/>
            <rFont val="Tahoma"/>
            <family val="2"/>
          </rPr>
          <t>Total of object codes: 200-599, 630, 700-899</t>
        </r>
      </text>
    </comment>
    <comment ref="C261" authorId="0" shapeId="0" xr:uid="{00000000-0006-0000-5E00-000018000000}">
      <text>
        <r>
          <rPr>
            <sz val="9"/>
            <color indexed="81"/>
            <rFont val="Tahoma"/>
            <family val="2"/>
          </rPr>
          <t>Total of object codes: 200-599, 630, 700-899</t>
        </r>
      </text>
    </comment>
    <comment ref="C266" authorId="0" shapeId="0" xr:uid="{00000000-0006-0000-5E00-000019000000}">
      <text>
        <r>
          <rPr>
            <sz val="9"/>
            <color indexed="81"/>
            <rFont val="Tahoma"/>
            <family val="2"/>
          </rPr>
          <t>Total of object codes: 200-599, 630, 700-899</t>
        </r>
      </text>
    </comment>
    <comment ref="C342" authorId="0" shapeId="0" xr:uid="{00000000-0006-0000-5E00-00001A000000}">
      <text>
        <r>
          <rPr>
            <sz val="9"/>
            <color indexed="81"/>
            <rFont val="Tahoma"/>
            <family val="2"/>
          </rPr>
          <t xml:space="preserve">Total of object codes: 200-599, 630, 700-899
</t>
        </r>
      </text>
    </comment>
    <comment ref="C347" authorId="0" shapeId="0" xr:uid="{00000000-0006-0000-5E00-00001B000000}">
      <text>
        <r>
          <rPr>
            <sz val="9"/>
            <color indexed="81"/>
            <rFont val="Tahoma"/>
            <family val="2"/>
          </rPr>
          <t xml:space="preserve">
Total of object codes: 200-599, 630, 700-899</t>
        </r>
      </text>
    </comment>
    <comment ref="C352" authorId="0" shapeId="0" xr:uid="{00000000-0006-0000-5E00-00001C000000}">
      <text>
        <r>
          <rPr>
            <sz val="9"/>
            <color indexed="81"/>
            <rFont val="Tahoma"/>
            <family val="2"/>
          </rPr>
          <t>Total of object codes: 200-599, 630, 700-899</t>
        </r>
      </text>
    </comment>
    <comment ref="C357" authorId="0" shapeId="0" xr:uid="{00000000-0006-0000-5E00-00001D000000}">
      <text>
        <r>
          <rPr>
            <sz val="9"/>
            <color indexed="81"/>
            <rFont val="Tahoma"/>
            <family val="2"/>
          </rPr>
          <t>Total of object codes: 200-599, 630, 700-899</t>
        </r>
      </text>
    </comment>
    <comment ref="C362" authorId="0" shapeId="0" xr:uid="{00000000-0006-0000-5E00-00001E000000}">
      <text>
        <r>
          <rPr>
            <sz val="9"/>
            <color indexed="81"/>
            <rFont val="Tahoma"/>
            <family val="2"/>
          </rPr>
          <t>Total of object codes: 200-599, 630, 700-899</t>
        </r>
      </text>
    </comment>
    <comment ref="C367" authorId="0" shapeId="0" xr:uid="{00000000-0006-0000-5E00-00001F000000}">
      <text>
        <r>
          <rPr>
            <sz val="9"/>
            <color indexed="81"/>
            <rFont val="Tahoma"/>
            <family val="2"/>
          </rPr>
          <t>Total of object codes: 200-599, 630, 700-899</t>
        </r>
      </text>
    </comment>
    <comment ref="C372" authorId="0" shapeId="0" xr:uid="{00000000-0006-0000-5E00-000020000000}">
      <text>
        <r>
          <rPr>
            <sz val="9"/>
            <color indexed="81"/>
            <rFont val="Tahoma"/>
            <family val="2"/>
          </rPr>
          <t>Total of object codes: 200-599, 630, 700-899</t>
        </r>
      </text>
    </comment>
    <comment ref="C377" authorId="0" shapeId="0" xr:uid="{00000000-0006-0000-5E00-000021000000}">
      <text>
        <r>
          <rPr>
            <sz val="9"/>
            <color indexed="81"/>
            <rFont val="Tahoma"/>
            <family val="2"/>
          </rPr>
          <t>Total of object codes: 200-599, 630, 700-899</t>
        </r>
      </text>
    </comment>
    <comment ref="C382" authorId="0" shapeId="0" xr:uid="{00000000-0006-0000-5E00-000022000000}">
      <text>
        <r>
          <rPr>
            <sz val="9"/>
            <color indexed="81"/>
            <rFont val="Tahoma"/>
            <family val="2"/>
          </rPr>
          <t>Total of object codes: 200-599, 630, 700-899</t>
        </r>
      </text>
    </comment>
    <comment ref="C387" authorId="0" shapeId="0" xr:uid="{00000000-0006-0000-5E00-000023000000}">
      <text>
        <r>
          <rPr>
            <sz val="9"/>
            <color indexed="81"/>
            <rFont val="Tahoma"/>
            <family val="2"/>
          </rPr>
          <t>Total of object codes: 200-599, 630, 700-899</t>
        </r>
      </text>
    </comment>
    <comment ref="C392" authorId="0" shapeId="0" xr:uid="{00000000-0006-0000-5E00-000024000000}">
      <text>
        <r>
          <rPr>
            <sz val="9"/>
            <color indexed="81"/>
            <rFont val="Tahoma"/>
            <family val="2"/>
          </rPr>
          <t>Total of object codes: 200-599, 630, 700-899</t>
        </r>
      </text>
    </comment>
    <comment ref="C397" authorId="0" shapeId="0" xr:uid="{00000000-0006-0000-5E00-000025000000}">
      <text>
        <r>
          <rPr>
            <sz val="9"/>
            <color indexed="81"/>
            <rFont val="Tahoma"/>
            <family val="2"/>
          </rPr>
          <t>Total of object codes: 200-599, 630, 700-899</t>
        </r>
      </text>
    </comment>
    <comment ref="C473" authorId="0" shapeId="0" xr:uid="{00000000-0006-0000-5E00-000026000000}">
      <text>
        <r>
          <rPr>
            <sz val="9"/>
            <color indexed="81"/>
            <rFont val="Tahoma"/>
            <family val="2"/>
          </rPr>
          <t xml:space="preserve">Total of object codes: 200-599, 630, 700-899
</t>
        </r>
      </text>
    </comment>
    <comment ref="C478" authorId="0" shapeId="0" xr:uid="{00000000-0006-0000-5E00-000027000000}">
      <text>
        <r>
          <rPr>
            <sz val="9"/>
            <color indexed="81"/>
            <rFont val="Tahoma"/>
            <family val="2"/>
          </rPr>
          <t xml:space="preserve">
Total of object codes: 200-599, 630, 700-899</t>
        </r>
      </text>
    </comment>
    <comment ref="C483" authorId="0" shapeId="0" xr:uid="{00000000-0006-0000-5E00-000028000000}">
      <text>
        <r>
          <rPr>
            <sz val="9"/>
            <color indexed="81"/>
            <rFont val="Tahoma"/>
            <family val="2"/>
          </rPr>
          <t>Total of object codes: 200-599, 630, 700-899</t>
        </r>
      </text>
    </comment>
    <comment ref="C488" authorId="0" shapeId="0" xr:uid="{00000000-0006-0000-5E00-000029000000}">
      <text>
        <r>
          <rPr>
            <sz val="9"/>
            <color indexed="81"/>
            <rFont val="Tahoma"/>
            <family val="2"/>
          </rPr>
          <t>Total of object codes: 200-599, 630, 700-899</t>
        </r>
      </text>
    </comment>
    <comment ref="C493" authorId="0" shapeId="0" xr:uid="{00000000-0006-0000-5E00-00002A000000}">
      <text>
        <r>
          <rPr>
            <sz val="9"/>
            <color indexed="81"/>
            <rFont val="Tahoma"/>
            <family val="2"/>
          </rPr>
          <t>Total of object codes: 200-599, 630, 700-899</t>
        </r>
      </text>
    </comment>
    <comment ref="C498" authorId="0" shapeId="0" xr:uid="{00000000-0006-0000-5E00-00002B000000}">
      <text>
        <r>
          <rPr>
            <sz val="9"/>
            <color indexed="81"/>
            <rFont val="Tahoma"/>
            <family val="2"/>
          </rPr>
          <t>Total of object codes: 200-599, 630, 700-899</t>
        </r>
      </text>
    </comment>
    <comment ref="C503" authorId="0" shapeId="0" xr:uid="{00000000-0006-0000-5E00-00002C000000}">
      <text>
        <r>
          <rPr>
            <sz val="9"/>
            <color indexed="81"/>
            <rFont val="Tahoma"/>
            <family val="2"/>
          </rPr>
          <t>Total of object codes: 200-599, 630, 700-899</t>
        </r>
      </text>
    </comment>
    <comment ref="C508" authorId="0" shapeId="0" xr:uid="{00000000-0006-0000-5E00-00002D000000}">
      <text>
        <r>
          <rPr>
            <sz val="9"/>
            <color indexed="81"/>
            <rFont val="Tahoma"/>
            <family val="2"/>
          </rPr>
          <t>Total of object codes: 200-599, 630, 700-899</t>
        </r>
      </text>
    </comment>
    <comment ref="C513" authorId="0" shapeId="0" xr:uid="{00000000-0006-0000-5E00-00002E000000}">
      <text>
        <r>
          <rPr>
            <sz val="9"/>
            <color indexed="81"/>
            <rFont val="Tahoma"/>
            <family val="2"/>
          </rPr>
          <t>Total of object codes: 200-599, 630, 700-899</t>
        </r>
      </text>
    </comment>
    <comment ref="C518" authorId="0" shapeId="0" xr:uid="{00000000-0006-0000-5E00-00002F000000}">
      <text>
        <r>
          <rPr>
            <sz val="9"/>
            <color indexed="81"/>
            <rFont val="Tahoma"/>
            <family val="2"/>
          </rPr>
          <t>Total of object codes: 200-599, 630, 700-899</t>
        </r>
      </text>
    </comment>
    <comment ref="C523" authorId="0" shapeId="0" xr:uid="{00000000-0006-0000-5E00-000030000000}">
      <text>
        <r>
          <rPr>
            <sz val="9"/>
            <color indexed="81"/>
            <rFont val="Tahoma"/>
            <family val="2"/>
          </rPr>
          <t>Total of object codes: 200-599, 630, 700-899</t>
        </r>
      </text>
    </comment>
    <comment ref="C528" authorId="0" shapeId="0" xr:uid="{00000000-0006-0000-5E00-000031000000}">
      <text>
        <r>
          <rPr>
            <sz val="9"/>
            <color indexed="81"/>
            <rFont val="Tahoma"/>
            <family val="2"/>
          </rPr>
          <t>Total of object codes: 200-599, 630, 700-899</t>
        </r>
      </text>
    </comment>
    <comment ref="A701" authorId="0" shapeId="0" xr:uid="{00000000-0006-0000-5E00-000032000000}">
      <text>
        <r>
          <rPr>
            <b/>
            <sz val="9"/>
            <color indexed="81"/>
            <rFont val="Tahoma"/>
            <family val="2"/>
          </rPr>
          <t>Fund Classification: 7000 - 7099 Trust Funds Only - Do not Report Agency Funds Here!</t>
        </r>
        <r>
          <rPr>
            <sz val="9"/>
            <color indexed="81"/>
            <rFont val="Tahoma"/>
            <family val="2"/>
          </rPr>
          <t xml:space="preserve">
</t>
        </r>
      </text>
    </comment>
    <comment ref="A778" authorId="0" shapeId="0" xr:uid="{00000000-0006-0000-5E00-000033000000}">
      <text>
        <r>
          <rPr>
            <b/>
            <sz val="9"/>
            <color indexed="81"/>
            <rFont val="Tahoma"/>
            <family val="2"/>
          </rPr>
          <t>Fund Classification: 7100 - 7999 All Agency Funds</t>
        </r>
        <r>
          <rPr>
            <sz val="9"/>
            <color indexed="81"/>
            <rFont val="Tahoma"/>
            <family val="2"/>
          </rPr>
          <t xml:space="preserve">
</t>
        </r>
      </text>
    </comment>
    <comment ref="C883" authorId="0" shapeId="0" xr:uid="{00000000-0006-0000-5E00-000034000000}">
      <text>
        <r>
          <rPr>
            <sz val="9"/>
            <color indexed="81"/>
            <rFont val="Tahoma"/>
            <family val="2"/>
          </rPr>
          <t xml:space="preserve">Total of object codes: 200-599, 630, 700-899
</t>
        </r>
      </text>
    </comment>
    <comment ref="C888" authorId="0" shapeId="0" xr:uid="{00000000-0006-0000-5E00-000035000000}">
      <text>
        <r>
          <rPr>
            <sz val="9"/>
            <color indexed="81"/>
            <rFont val="Tahoma"/>
            <family val="2"/>
          </rPr>
          <t xml:space="preserve">
Total of object codes: 200-599, 630, 700-899</t>
        </r>
      </text>
    </comment>
    <comment ref="C893" authorId="0" shapeId="0" xr:uid="{00000000-0006-0000-5E00-000036000000}">
      <text>
        <r>
          <rPr>
            <sz val="9"/>
            <color indexed="81"/>
            <rFont val="Tahoma"/>
            <family val="2"/>
          </rPr>
          <t>Total of object codes: 200-599, 630, 700-899</t>
        </r>
      </text>
    </comment>
    <comment ref="C898" authorId="0" shapeId="0" xr:uid="{00000000-0006-0000-5E00-000037000000}">
      <text>
        <r>
          <rPr>
            <sz val="9"/>
            <color indexed="81"/>
            <rFont val="Tahoma"/>
            <family val="2"/>
          </rPr>
          <t>Total of object codes: 200-599, 630, 700-899</t>
        </r>
      </text>
    </comment>
    <comment ref="C903" authorId="0" shapeId="0" xr:uid="{00000000-0006-0000-5E00-000038000000}">
      <text>
        <r>
          <rPr>
            <sz val="9"/>
            <color indexed="81"/>
            <rFont val="Tahoma"/>
            <family val="2"/>
          </rPr>
          <t>Total of object codes: 200-599, 630, 700-899</t>
        </r>
      </text>
    </comment>
    <comment ref="C908" authorId="0" shapeId="0" xr:uid="{00000000-0006-0000-5E00-000039000000}">
      <text>
        <r>
          <rPr>
            <sz val="9"/>
            <color indexed="81"/>
            <rFont val="Tahoma"/>
            <family val="2"/>
          </rPr>
          <t>Total of object codes: 200-599, 630, 700-899</t>
        </r>
      </text>
    </comment>
    <comment ref="C913" authorId="0" shapeId="0" xr:uid="{00000000-0006-0000-5E00-00003A000000}">
      <text>
        <r>
          <rPr>
            <sz val="9"/>
            <color indexed="81"/>
            <rFont val="Tahoma"/>
            <family val="2"/>
          </rPr>
          <t>Total of object codes: 200-599, 630, 700-899</t>
        </r>
      </text>
    </comment>
    <comment ref="C918" authorId="0" shapeId="0" xr:uid="{00000000-0006-0000-5E00-00003B000000}">
      <text>
        <r>
          <rPr>
            <sz val="9"/>
            <color indexed="81"/>
            <rFont val="Tahoma"/>
            <family val="2"/>
          </rPr>
          <t>Total of object codes: 200-599, 630, 700-899</t>
        </r>
      </text>
    </comment>
    <comment ref="C923" authorId="0" shapeId="0" xr:uid="{00000000-0006-0000-5E00-00003C000000}">
      <text>
        <r>
          <rPr>
            <sz val="9"/>
            <color indexed="81"/>
            <rFont val="Tahoma"/>
            <family val="2"/>
          </rPr>
          <t>Total of object codes: 200-599, 630, 700-899</t>
        </r>
      </text>
    </comment>
    <comment ref="C928" authorId="0" shapeId="0" xr:uid="{00000000-0006-0000-5E00-00003D000000}">
      <text>
        <r>
          <rPr>
            <sz val="9"/>
            <color indexed="81"/>
            <rFont val="Tahoma"/>
            <family val="2"/>
          </rPr>
          <t>Total of object codes: 200-599, 630, 700-899</t>
        </r>
      </text>
    </comment>
    <comment ref="C933" authorId="0" shapeId="0" xr:uid="{00000000-0006-0000-5E00-00003E000000}">
      <text>
        <r>
          <rPr>
            <sz val="9"/>
            <color indexed="81"/>
            <rFont val="Tahoma"/>
            <family val="2"/>
          </rPr>
          <t>Total of object codes: 200-599, 630, 700-899</t>
        </r>
      </text>
    </comment>
    <comment ref="C938" authorId="0" shapeId="0" xr:uid="{00000000-0006-0000-5E00-00003F000000}">
      <text>
        <r>
          <rPr>
            <sz val="9"/>
            <color indexed="81"/>
            <rFont val="Tahoma"/>
            <family val="2"/>
          </rPr>
          <t>Total of object codes: 200-599, 630, 700-899</t>
        </r>
      </text>
    </comment>
  </commentList>
</comments>
</file>

<file path=xl/sharedStrings.xml><?xml version="1.0" encoding="utf-8"?>
<sst xmlns="http://schemas.openxmlformats.org/spreadsheetml/2006/main" count="15330" uniqueCount="3710">
  <si>
    <t xml:space="preserve">    (Increase) decrease in accounts receivable</t>
  </si>
  <si>
    <t xml:space="preserve">    (Increase) decrease in intergovernmental receivables</t>
  </si>
  <si>
    <t xml:space="preserve">    (Increase) decrease in due from other funds</t>
  </si>
  <si>
    <t>TOTALS (to be accounted for)</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</si>
  <si>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</si>
  <si>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</si>
  <si>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</si>
  <si>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</si>
  <si>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</si>
  <si>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</si>
  <si>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</si>
  <si>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</si>
  <si>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</si>
  <si>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TOTAL PERMANENT FUNDS</t>
  </si>
  <si>
    <t>DEBT SERVICE FUNDS (list)</t>
  </si>
  <si>
    <t>CAPITAL PROJECTS FUNDS (list)</t>
  </si>
  <si>
    <t>TOTAL CAPITAL PROJECTS FUNDS</t>
  </si>
  <si>
    <t>TOTAL DEBT SERVICE FUNDS</t>
  </si>
  <si>
    <t>ENTERPRISE FUNDS (list)</t>
  </si>
  <si>
    <t>TOTAL ENTERPRISE FUNDS</t>
  </si>
  <si>
    <t>INTERNAL SERVICE FUNDS (list)</t>
  </si>
  <si>
    <t>TOTAL  INTERNAL SERVICE FUNDS</t>
  </si>
  <si>
    <t>**PROPERTY TAXES COLLECTED</t>
  </si>
  <si>
    <t xml:space="preserve">     ALL FUNDS</t>
  </si>
  <si>
    <t>CASH RECONCILIATION</t>
  </si>
  <si>
    <t>BANK NAME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</si>
  <si>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</si>
  <si>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</si>
  <si>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</si>
  <si>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</si>
  <si>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</si>
  <si>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</si>
  <si>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</si>
  <si>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</si>
  <si>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</si>
  <si>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</si>
  <si>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</si>
  <si>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</si>
  <si>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</si>
  <si>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</si>
  <si>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</si>
  <si>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Proceeds from debt</t>
  </si>
  <si>
    <t xml:space="preserve">  Capital contributions</t>
  </si>
  <si>
    <t xml:space="preserve">  Purchases/acquisition/construction of capital assets</t>
  </si>
  <si>
    <t xml:space="preserve">  Principal on debt</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</si>
  <si>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</si>
  <si>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</si>
  <si>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</si>
  <si>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</si>
  <si>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</si>
  <si>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</si>
  <si>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</si>
  <si>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</si>
  <si>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CONSTRUCTION IN PROGRESS</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</si>
  <si>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</si>
  <si>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</si>
  <si>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</si>
  <si>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</si>
  <si>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</si>
  <si>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</si>
  <si>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</si>
  <si>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</si>
  <si>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</si>
  <si>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</si>
  <si>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</si>
  <si>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</si>
  <si>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</si>
  <si>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</si>
  <si>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</si>
  <si>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</si>
  <si>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</si>
  <si>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</si>
  <si>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</si>
  <si>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</si>
  <si>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</si>
  <si>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</si>
  <si>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</si>
  <si>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</si>
  <si>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Receipts</t>
  </si>
  <si>
    <t xml:space="preserve">  Transfers in</t>
  </si>
  <si>
    <t>Disbursements</t>
  </si>
  <si>
    <t xml:space="preserve">  Transfers  Out</t>
  </si>
  <si>
    <t>GENERAL</t>
  </si>
  <si>
    <t>SPECIAL REVENUE FUNDS</t>
  </si>
  <si>
    <t>Resort Tax</t>
  </si>
  <si>
    <t>Road</t>
  </si>
  <si>
    <t>Poor</t>
  </si>
  <si>
    <t>Bridge</t>
  </si>
  <si>
    <t>Judgement payable</t>
  </si>
  <si>
    <t>235100</t>
  </si>
  <si>
    <t>235200</t>
  </si>
  <si>
    <t xml:space="preserve">Installment purchase contract </t>
  </si>
  <si>
    <t>235300</t>
  </si>
  <si>
    <t>Capital lease agreement</t>
  </si>
  <si>
    <t>235400</t>
  </si>
  <si>
    <t>Notes/Loans/Intercap</t>
  </si>
  <si>
    <t>239000</t>
  </si>
  <si>
    <t>Compensated absences payable</t>
  </si>
  <si>
    <t>TOTAL DEBT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</si>
  <si>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</si>
  <si>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</si>
  <si>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</si>
  <si>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</si>
  <si>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</si>
  <si>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</si>
  <si>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</si>
  <si>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</si>
  <si>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</si>
  <si>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</si>
  <si>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</si>
  <si>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</si>
  <si>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</si>
  <si>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</si>
  <si>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</si>
  <si>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</si>
  <si>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</si>
  <si>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</si>
  <si>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</si>
  <si>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</si>
  <si>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r>
      <t>ADD</t>
    </r>
    <r>
      <rPr>
        <sz val="10"/>
        <rFont val="Arial"/>
        <family val="2"/>
      </rPr>
      <t xml:space="preserve">                                                      Deposits in transit</t>
    </r>
  </si>
  <si>
    <r>
      <t>ADD</t>
    </r>
    <r>
      <rPr>
        <sz val="10"/>
        <rFont val="Arial"/>
        <family val="2"/>
      </rPr>
      <t xml:space="preserve">                                                      Investments</t>
    </r>
  </si>
  <si>
    <t>**TOTAL ACCOUNTED                               FOR</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</si>
  <si>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</si>
  <si>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</si>
  <si>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</si>
  <si>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</si>
  <si>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</si>
  <si>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</si>
  <si>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</si>
  <si>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</si>
  <si>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</si>
  <si>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</si>
  <si>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</si>
  <si>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</si>
  <si>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</si>
  <si>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</si>
  <si>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</si>
  <si>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</si>
  <si>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</si>
  <si>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</si>
  <si>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</si>
  <si>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</si>
  <si>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</si>
  <si>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</si>
  <si>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</si>
  <si>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</si>
  <si>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</si>
  <si>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</si>
  <si>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</si>
  <si>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</si>
  <si>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</si>
  <si>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</si>
  <si>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DEBT PAYABLE</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</si>
  <si>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</si>
  <si>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</si>
  <si>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</si>
  <si>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</si>
  <si>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</si>
  <si>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</si>
  <si>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</si>
  <si>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</si>
  <si>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</si>
  <si>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</si>
  <si>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</si>
  <si>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</si>
  <si>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</si>
  <si>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</si>
  <si>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</si>
  <si>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</si>
  <si>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</si>
  <si>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</si>
  <si>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</si>
  <si>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</si>
  <si>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</si>
  <si>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</si>
  <si>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</si>
  <si>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</si>
  <si>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</si>
  <si>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</si>
  <si>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</si>
  <si>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</si>
  <si>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</si>
  <si>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</si>
  <si>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</si>
  <si>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</si>
  <si>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</si>
  <si>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</si>
  <si>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</si>
  <si>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</si>
  <si>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</si>
  <si>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</si>
  <si>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</si>
  <si>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</si>
  <si>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</si>
  <si>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</si>
  <si>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</si>
  <si>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</si>
  <si>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</si>
  <si>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</si>
  <si>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</si>
  <si>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</si>
  <si>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</si>
  <si>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</si>
  <si>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</si>
  <si>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</si>
  <si>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Debt Service:</t>
  </si>
  <si>
    <t xml:space="preserve">  Principal</t>
  </si>
  <si>
    <t xml:space="preserve">  Interest</t>
  </si>
  <si>
    <t>Total Expenditures</t>
  </si>
  <si>
    <t>OTHER FINANCING SOURCES (USES):</t>
  </si>
  <si>
    <t>Transfers In</t>
  </si>
  <si>
    <t>Transfers out</t>
  </si>
  <si>
    <t>Inception of capital lease</t>
  </si>
  <si>
    <t>Weed control</t>
  </si>
  <si>
    <t xml:space="preserve">  Economic Development</t>
  </si>
  <si>
    <t>Gain (Loss) on Sale of Capital Assets</t>
  </si>
  <si>
    <t>Total other financing sources (uses)</t>
  </si>
  <si>
    <t>Net change in fund balances</t>
  </si>
  <si>
    <t>Major Funds</t>
  </si>
  <si>
    <t>AND CHANGES IN FUND BALANCES OF GOVERNMENTAL FUNDS</t>
  </si>
  <si>
    <t>Cash in all depositories</t>
  </si>
  <si>
    <t>BALANCE PER STATEMENTS</t>
  </si>
  <si>
    <t>Service charges</t>
  </si>
  <si>
    <t>Total to add</t>
  </si>
  <si>
    <t>Total to subtract</t>
  </si>
  <si>
    <t>TOTAL CASH                           IN DEPOSITS</t>
  </si>
  <si>
    <t>Due from other funds</t>
  </si>
  <si>
    <t>Due from other governments</t>
  </si>
  <si>
    <t xml:space="preserve">  Due to other governments</t>
  </si>
  <si>
    <t xml:space="preserve">  Due to other funds</t>
  </si>
  <si>
    <t>TOTAL IN                                   DEPOSITORIES</t>
  </si>
  <si>
    <t xml:space="preserve">                             Capital lease obligation principal payments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</si>
  <si>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</si>
  <si>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</si>
  <si>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</si>
  <si>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</si>
  <si>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</si>
  <si>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</si>
  <si>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</si>
  <si>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</si>
  <si>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</si>
  <si>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</si>
  <si>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</si>
  <si>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</si>
  <si>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</si>
  <si>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</si>
  <si>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</si>
  <si>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</si>
  <si>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</si>
  <si>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</si>
  <si>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</si>
  <si>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</si>
  <si>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</si>
  <si>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</si>
  <si>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</si>
  <si>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</si>
  <si>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</si>
  <si>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</si>
  <si>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</si>
  <si>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</si>
  <si>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</si>
  <si>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</si>
  <si>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</si>
  <si>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</si>
  <si>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</si>
  <si>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</si>
  <si>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</si>
  <si>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</si>
  <si>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</si>
  <si>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</si>
  <si>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</si>
  <si>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</si>
  <si>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</si>
  <si>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</si>
  <si>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</si>
  <si>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</si>
  <si>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</si>
  <si>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</si>
  <si>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</si>
  <si>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</si>
  <si>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</si>
  <si>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</si>
  <si>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</si>
  <si>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</si>
  <si>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</si>
  <si>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</si>
  <si>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</si>
  <si>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</si>
  <si>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</si>
  <si>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</si>
  <si>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</si>
  <si>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</si>
  <si>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</si>
  <si>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</si>
  <si>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</si>
  <si>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</si>
  <si>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</si>
  <si>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</si>
  <si>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</si>
  <si>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</si>
  <si>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</si>
  <si>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</si>
  <si>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</si>
  <si>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</si>
  <si>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</si>
  <si>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</si>
  <si>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</si>
  <si>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</si>
  <si>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</si>
  <si>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</si>
  <si>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</si>
  <si>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</si>
  <si>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</si>
  <si>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</si>
  <si>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</si>
  <si>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</si>
  <si>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</si>
  <si>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</si>
  <si>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</si>
  <si>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</si>
  <si>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</si>
  <si>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</si>
  <si>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</si>
  <si>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</si>
  <si>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</si>
  <si>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</si>
  <si>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</si>
  <si>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</si>
  <si>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r>
      <t>SUBTRACT</t>
    </r>
    <r>
      <rPr>
        <sz val="10"/>
        <rFont val="Arial"/>
        <family val="2"/>
      </rPr>
      <t xml:space="preserve">                                                  Outstanding checks</t>
    </r>
  </si>
  <si>
    <t xml:space="preserve">     Conservation of Natural Resources</t>
  </si>
  <si>
    <t xml:space="preserve">     Interest on long-term debt</t>
  </si>
  <si>
    <t xml:space="preserve">     Miscellaneous</t>
  </si>
  <si>
    <t>Total governmental activities</t>
  </si>
  <si>
    <t xml:space="preserve">  Business-type activities:</t>
  </si>
  <si>
    <t>Total business-type activities</t>
  </si>
  <si>
    <t>Component Units:</t>
  </si>
  <si>
    <t>RECONCILIATION OF GOVERNMENT-WIDE AND FUND FINANCIAL STATEMENTS</t>
  </si>
  <si>
    <t>Planning/Zoning</t>
  </si>
  <si>
    <t>Disaster</t>
  </si>
  <si>
    <t>Mental health</t>
  </si>
  <si>
    <t>Senior citizens</t>
  </si>
  <si>
    <t>Senior citizens transp.</t>
  </si>
  <si>
    <t>Extension service</t>
  </si>
  <si>
    <t>Public safety</t>
  </si>
  <si>
    <t>Economic Development</t>
  </si>
  <si>
    <t>Rodent control</t>
  </si>
  <si>
    <t>Fire control</t>
  </si>
  <si>
    <t>Museum</t>
  </si>
  <si>
    <t>Employer retirement</t>
  </si>
  <si>
    <t>Health insurance</t>
  </si>
  <si>
    <t>D.A.R.E.</t>
  </si>
  <si>
    <t>Records preservation</t>
  </si>
  <si>
    <t>Alcohol rehabilitation</t>
  </si>
  <si>
    <t>Police reserve</t>
  </si>
  <si>
    <t>Gas tax</t>
  </si>
  <si>
    <t>Weed grant</t>
  </si>
  <si>
    <t>911 Emergency</t>
  </si>
  <si>
    <t>Land planning</t>
  </si>
  <si>
    <t>P.I.L.T.</t>
  </si>
  <si>
    <t>C.D.B.G.</t>
  </si>
  <si>
    <t>Health grants (all)</t>
  </si>
  <si>
    <t>Aging services</t>
  </si>
  <si>
    <t>TOTAL SPECIAL REVENUE</t>
  </si>
  <si>
    <t>Bed tax collection</t>
  </si>
  <si>
    <t>Transportation H.S./Elementary</t>
  </si>
  <si>
    <t>S.I.D. revolving</t>
  </si>
  <si>
    <t>Hospital/Nursing</t>
  </si>
  <si>
    <t>Water</t>
  </si>
  <si>
    <t>Solid Waste</t>
  </si>
  <si>
    <t>Fire disability pension</t>
  </si>
  <si>
    <t>Cemetery perpetual care</t>
  </si>
  <si>
    <t xml:space="preserve">Fire disability </t>
  </si>
  <si>
    <t>Protested tax</t>
  </si>
  <si>
    <t>Public administrator</t>
  </si>
  <si>
    <t>Redemptions</t>
  </si>
  <si>
    <t>Clerk of district court</t>
  </si>
  <si>
    <t>Partial tax payments</t>
  </si>
  <si>
    <t>Migratory stock</t>
  </si>
  <si>
    <t>District schools (all)</t>
  </si>
  <si>
    <t>1.  Deposits and investments</t>
  </si>
  <si>
    <t>2.  Receivables and payables</t>
  </si>
  <si>
    <t>FUNCTION</t>
  </si>
  <si>
    <t>COST</t>
  </si>
  <si>
    <t>EXPECTED USEFUL LIFE</t>
  </si>
  <si>
    <t>ANNUAL DEPRECIATION (STRAIGHT LINE)</t>
  </si>
  <si>
    <t xml:space="preserve">  Letter of Transmittal ………………………………………………………………………………………………….</t>
  </si>
  <si>
    <t>Year ending June 30</t>
  </si>
  <si>
    <t>20__</t>
  </si>
  <si>
    <t>20___-20___</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</si>
  <si>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</si>
  <si>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</si>
  <si>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</si>
  <si>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</si>
  <si>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</si>
  <si>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</si>
  <si>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</si>
  <si>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</si>
  <si>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</si>
  <si>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</si>
  <si>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</si>
  <si>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</si>
  <si>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</si>
  <si>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</si>
  <si>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</si>
  <si>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</si>
  <si>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</si>
  <si>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</si>
  <si>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</si>
  <si>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</si>
  <si>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</si>
  <si>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</si>
  <si>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</si>
  <si>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</si>
  <si>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</si>
  <si>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</si>
  <si>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</si>
  <si>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</si>
  <si>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</si>
  <si>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</si>
  <si>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</si>
  <si>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</si>
  <si>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</si>
  <si>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</si>
  <si>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</si>
  <si>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</si>
  <si>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3.  Inventories and prepaid items</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</si>
  <si>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</si>
  <si>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</si>
  <si>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</si>
  <si>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</si>
  <si>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</si>
  <si>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</si>
  <si>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</si>
  <si>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</si>
  <si>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</si>
  <si>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</si>
  <si>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</si>
  <si>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</si>
  <si>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</si>
  <si>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</si>
  <si>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</si>
  <si>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</si>
  <si>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</si>
  <si>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</si>
  <si>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</si>
  <si>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</si>
  <si>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</si>
  <si>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</si>
  <si>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</si>
  <si>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</si>
  <si>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</si>
  <si>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</si>
  <si>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</si>
  <si>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</si>
  <si>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</si>
  <si>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</si>
  <si>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</si>
  <si>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</si>
  <si>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</si>
  <si>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</si>
  <si>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</si>
  <si>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</si>
  <si>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</si>
  <si>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</si>
  <si>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ADDRESS</t>
  </si>
  <si>
    <t>CITY, STATE ZIP</t>
  </si>
  <si>
    <t>SUMMARY OF SIGNIFICANT ACCOUNTING POLICIES - cont.</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</si>
  <si>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</si>
  <si>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</si>
  <si>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</si>
  <si>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</si>
  <si>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</si>
  <si>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</si>
  <si>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</si>
  <si>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</si>
  <si>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</si>
  <si>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</si>
  <si>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</si>
  <si>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</si>
  <si>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</si>
  <si>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</si>
  <si>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</si>
  <si>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</si>
  <si>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</si>
  <si>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Depreciation expense was charged to functions/programs of the primary government as follows:</t>
  </si>
  <si>
    <t>Total depreciation expense - governmental activities</t>
  </si>
  <si>
    <t xml:space="preserve">  </t>
  </si>
  <si>
    <t>Contracts/Loans/Notes Payable</t>
  </si>
  <si>
    <t>Total depreciation expense - business-type activities</t>
  </si>
  <si>
    <t>Operating leases</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</si>
  <si>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</si>
  <si>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</si>
  <si>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</si>
  <si>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</si>
  <si>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**THIS INFORMATION CAN BE TAKEN FROM FP-6b REPORT (TREASURER'S REPORT OF COUNTY WIDE SCHOOL FUNDS.)</t>
  </si>
  <si>
    <t>SPECIAL DISTRICTS   (list)</t>
  </si>
  <si>
    <t>TRUST  FUNDS (list)</t>
  </si>
  <si>
    <t>PERMANENT FUNDS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</si>
  <si>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</si>
  <si>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</si>
  <si>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</si>
  <si>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</si>
  <si>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</si>
  <si>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</si>
  <si>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</si>
  <si>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</si>
  <si>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</si>
  <si>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</si>
  <si>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</si>
  <si>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</si>
  <si>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</si>
  <si>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</si>
  <si>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</si>
  <si>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</si>
  <si>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</si>
  <si>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</si>
  <si>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</si>
  <si>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</si>
  <si>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</si>
  <si>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</si>
  <si>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</si>
  <si>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</si>
  <si>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</si>
  <si>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</si>
  <si>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</si>
  <si>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</si>
  <si>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</si>
  <si>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</si>
  <si>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</si>
  <si>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</si>
  <si>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</si>
  <si>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</si>
  <si>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</si>
  <si>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</si>
  <si>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</si>
  <si>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</si>
  <si>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</si>
  <si>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</si>
  <si>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</si>
  <si>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</si>
  <si>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</si>
  <si>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</si>
  <si>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</si>
  <si>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</si>
  <si>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 xml:space="preserve">                           Capital assets purchased </t>
  </si>
  <si>
    <t xml:space="preserve">                            Depreciation expense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</si>
  <si>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</si>
  <si>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</si>
  <si>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</si>
  <si>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</si>
  <si>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</si>
  <si>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</si>
  <si>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</si>
  <si>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</si>
  <si>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</si>
  <si>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</si>
  <si>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</si>
  <si>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</si>
  <si>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</si>
  <si>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</si>
  <si>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</si>
  <si>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</si>
  <si>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</si>
  <si>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</si>
  <si>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</si>
  <si>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</si>
  <si>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</si>
  <si>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</si>
  <si>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</si>
  <si>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</si>
  <si>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</si>
  <si>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</si>
  <si>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</si>
  <si>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</si>
  <si>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</si>
  <si>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</si>
  <si>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</si>
  <si>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</si>
  <si>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</si>
  <si>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</si>
  <si>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</si>
  <si>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</si>
  <si>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</si>
  <si>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</si>
  <si>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</si>
  <si>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</si>
  <si>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</si>
  <si>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</si>
  <si>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</si>
  <si>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</si>
  <si>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</si>
  <si>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</si>
  <si>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</si>
  <si>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</si>
  <si>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</si>
  <si>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</si>
  <si>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</si>
  <si>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</si>
  <si>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</si>
  <si>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</si>
  <si>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</si>
  <si>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</si>
  <si>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</si>
  <si>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</si>
  <si>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</si>
  <si>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</si>
  <si>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</si>
  <si>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</si>
  <si>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</si>
  <si>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</si>
  <si>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</si>
  <si>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</si>
  <si>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</si>
  <si>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</si>
  <si>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</si>
  <si>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</si>
  <si>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</si>
  <si>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</si>
  <si>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</si>
  <si>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</si>
  <si>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</si>
  <si>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</si>
  <si>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</si>
  <si>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</si>
  <si>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</si>
  <si>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</si>
  <si>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</si>
  <si>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</si>
  <si>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</si>
  <si>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</si>
  <si>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</si>
  <si>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</si>
  <si>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</si>
  <si>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</si>
  <si>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</si>
  <si>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</si>
  <si>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</si>
  <si>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</si>
  <si>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</si>
  <si>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</si>
  <si>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</si>
  <si>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</si>
  <si>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</si>
  <si>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</si>
  <si>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</si>
  <si>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</si>
  <si>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</si>
  <si>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</si>
  <si>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</si>
  <si>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 xml:space="preserve">    Cash Reconciliation ………………………………………………………………………………………………..</t>
  </si>
  <si>
    <t>M01</t>
  </si>
  <si>
    <t>5.  Capital assets</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</si>
  <si>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</si>
  <si>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</si>
  <si>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</si>
  <si>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</si>
  <si>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</si>
  <si>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</si>
  <si>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</si>
  <si>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</si>
  <si>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</si>
  <si>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</si>
  <si>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</si>
  <si>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</si>
  <si>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</si>
  <si>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</si>
  <si>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</si>
  <si>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</si>
  <si>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</si>
  <si>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</si>
  <si>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</si>
  <si>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</si>
  <si>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</si>
  <si>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</si>
  <si>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</si>
  <si>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</si>
  <si>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Add Accumulated Depreciation on Capital Assets</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</si>
  <si>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</si>
  <si>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</si>
  <si>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</si>
  <si>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</si>
  <si>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</si>
  <si>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</si>
  <si>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</si>
  <si>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</si>
  <si>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</si>
  <si>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</si>
  <si>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</si>
  <si>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</si>
  <si>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</si>
  <si>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</si>
  <si>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</si>
  <si>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</si>
  <si>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</si>
  <si>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</si>
  <si>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</si>
  <si>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</si>
  <si>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</si>
  <si>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</si>
  <si>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Maintenance districts (all)</t>
  </si>
  <si>
    <t>Light maintenance districts (all)</t>
  </si>
  <si>
    <t>2960-79</t>
  </si>
  <si>
    <r>
      <t>ADD</t>
    </r>
    <r>
      <rPr>
        <sz val="10"/>
        <rFont val="Arial"/>
        <family val="2"/>
      </rPr>
      <t xml:space="preserve">                                                      Cash and cash items on hand</t>
    </r>
  </si>
  <si>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</si>
  <si>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</si>
  <si>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</si>
  <si>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</si>
  <si>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</si>
  <si>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</si>
  <si>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</si>
  <si>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</si>
  <si>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</si>
  <si>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</si>
  <si>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</si>
  <si>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</si>
  <si>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</si>
  <si>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</si>
  <si>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</si>
  <si>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</si>
  <si>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</si>
  <si>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</si>
  <si>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</si>
  <si>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</si>
  <si>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</si>
  <si>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</si>
  <si>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</si>
  <si>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</si>
  <si>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</si>
  <si>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 xml:space="preserve">  Depreciation</t>
  </si>
  <si>
    <t>NONOPERATING REVENUES (EXPENSES)</t>
  </si>
  <si>
    <t xml:space="preserve">  Taxes/assessment revenue</t>
  </si>
  <si>
    <t xml:space="preserve">  Licenses/permits revenue</t>
  </si>
  <si>
    <t>4.  Restricted assets</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</si>
  <si>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</si>
  <si>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</si>
  <si>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</si>
  <si>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</si>
  <si>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</si>
  <si>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</si>
  <si>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</si>
  <si>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</si>
  <si>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</si>
  <si>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</si>
  <si>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</si>
  <si>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</si>
  <si>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</si>
  <si>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</si>
  <si>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</si>
  <si>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</si>
  <si>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</si>
  <si>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</si>
  <si>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</si>
  <si>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</si>
  <si>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</si>
  <si>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</si>
  <si>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</si>
  <si>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</si>
  <si>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</si>
  <si>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</si>
  <si>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</si>
  <si>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</si>
  <si>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</si>
  <si>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</si>
  <si>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</si>
  <si>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</si>
  <si>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</si>
  <si>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</si>
  <si>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</si>
  <si>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</si>
  <si>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</si>
  <si>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</si>
  <si>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</si>
  <si>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</si>
  <si>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</si>
  <si>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</si>
  <si>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</si>
  <si>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</si>
  <si>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</si>
  <si>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</si>
  <si>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</si>
  <si>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</si>
  <si>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</si>
  <si>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</si>
  <si>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</si>
  <si>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</si>
  <si>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</si>
  <si>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Record Current Year Compensated Absences</t>
  </si>
  <si>
    <t>ADJUSTED AMOUNT FOR ENTITY-WIDE STATEMENT</t>
  </si>
  <si>
    <t>BALANCE</t>
  </si>
  <si>
    <t>ACCOUNT DESCRIPTION</t>
  </si>
  <si>
    <t>DEBITS</t>
  </si>
  <si>
    <t>CREDIT</t>
  </si>
  <si>
    <t>LAND</t>
  </si>
  <si>
    <t>BUILDINGS</t>
  </si>
  <si>
    <t xml:space="preserve">    ALLOWANCE FOR DEPRECIATION</t>
  </si>
  <si>
    <t>IMPROVEMENTS OTHER THAN BUILDINGS</t>
  </si>
  <si>
    <t>MACHINERY &amp; EQUIPMENT</t>
  </si>
  <si>
    <t>H-2</t>
  </si>
  <si>
    <t>INFRASTRUCTURE</t>
  </si>
  <si>
    <t>DEPRECIATION EXPENSE:</t>
  </si>
  <si>
    <t xml:space="preserve">  GENERAL GOVERNMENT</t>
  </si>
  <si>
    <t xml:space="preserve">  PUBLIC SAFETY</t>
  </si>
  <si>
    <t xml:space="preserve">  PUBLIC WORKS</t>
  </si>
  <si>
    <t xml:space="preserve">  PUBLIC HEALTH</t>
  </si>
  <si>
    <t xml:space="preserve">  SOCIAL/ECONOMIC SERVICES</t>
  </si>
  <si>
    <t xml:space="preserve">  CULTURE AND RECREATION</t>
  </si>
  <si>
    <t xml:space="preserve">  HOUSING/COMMUNITY DEVELOPMENT</t>
  </si>
  <si>
    <t xml:space="preserve">  CONSERVATION OF NATURAL RESOURCES</t>
  </si>
  <si>
    <t>TOTAL DEPRECIATION EXPENSE</t>
  </si>
  <si>
    <t>Lewis and Clark Bicentennial Grant</t>
  </si>
  <si>
    <t>State allocated federal mineral royalties</t>
  </si>
  <si>
    <t>Duration of lease</t>
  </si>
  <si>
    <t>Minimum annual payment</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</si>
  <si>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</si>
  <si>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</si>
  <si>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</si>
  <si>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</si>
  <si>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</si>
  <si>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</si>
  <si>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</si>
  <si>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</si>
  <si>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</si>
  <si>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</si>
  <si>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</si>
  <si>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</si>
  <si>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</si>
  <si>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Government-wide and fund financial statements</t>
  </si>
  <si>
    <t>Property leased to others</t>
  </si>
  <si>
    <t>individuals for specific purposes: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</si>
  <si>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</si>
  <si>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</si>
  <si>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</si>
  <si>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</si>
  <si>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</si>
  <si>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</si>
  <si>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</si>
  <si>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</si>
  <si>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</si>
  <si>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</si>
  <si>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</si>
  <si>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</si>
  <si>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</si>
  <si>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</si>
  <si>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</si>
  <si>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</si>
  <si>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</si>
  <si>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</si>
  <si>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</si>
  <si>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</si>
  <si>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</si>
  <si>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</si>
  <si>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</si>
  <si>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</si>
  <si>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</si>
  <si>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</si>
  <si>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</si>
  <si>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</si>
  <si>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</si>
  <si>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</si>
  <si>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</si>
  <si>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</si>
  <si>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</si>
  <si>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</si>
  <si>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</si>
  <si>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</si>
  <si>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</si>
  <si>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</si>
  <si>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</si>
  <si>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</si>
  <si>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</si>
  <si>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</si>
  <si>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</si>
  <si>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</si>
  <si>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</si>
  <si>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</si>
  <si>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</si>
  <si>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</si>
  <si>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</si>
  <si>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</si>
  <si>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</si>
  <si>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</si>
  <si>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</si>
  <si>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</si>
  <si>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</si>
  <si>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</si>
  <si>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</si>
  <si>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</si>
  <si>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</si>
  <si>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</si>
  <si>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</si>
  <si>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</si>
  <si>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</si>
  <si>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</si>
  <si>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</si>
  <si>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</si>
  <si>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</si>
  <si>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</si>
  <si>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</si>
  <si>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</si>
  <si>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</si>
  <si>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</si>
  <si>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</si>
  <si>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</si>
  <si>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</si>
  <si>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</si>
  <si>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</si>
  <si>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</si>
  <si>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</si>
  <si>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</si>
  <si>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</si>
  <si>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</si>
  <si>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</si>
  <si>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</si>
  <si>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</si>
  <si>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</si>
  <si>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</si>
  <si>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</si>
  <si>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</si>
  <si>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</si>
  <si>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</si>
  <si>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</si>
  <si>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</si>
  <si>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</si>
  <si>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</si>
  <si>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</si>
  <si>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</si>
  <si>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</si>
  <si>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</si>
  <si>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</si>
  <si>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</si>
  <si>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</si>
  <si>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</si>
  <si>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</si>
  <si>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</si>
  <si>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</si>
  <si>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</si>
  <si>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</si>
  <si>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</si>
  <si>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</si>
  <si>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</si>
  <si>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</si>
  <si>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</si>
  <si>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</si>
  <si>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Measurement focus, basis of accounting, and financial statement presentation</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</si>
  <si>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</si>
  <si>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</si>
  <si>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</si>
  <si>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</si>
  <si>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</si>
  <si>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</si>
  <si>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</si>
  <si>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</si>
  <si>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</si>
  <si>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</si>
  <si>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</si>
  <si>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</si>
  <si>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Debt Service</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</si>
  <si>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</si>
  <si>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</si>
  <si>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</si>
  <si>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</si>
  <si>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</si>
  <si>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</si>
  <si>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</si>
  <si>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</si>
  <si>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</si>
  <si>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</si>
  <si>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</si>
  <si>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</si>
  <si>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</si>
  <si>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</si>
  <si>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</si>
  <si>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</si>
  <si>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</si>
  <si>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</si>
  <si>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ALL FUNDS</t>
  </si>
  <si>
    <t>SCHEDULE OF CASH RECEIPTS AND DISBURSEMENTS - ALL FUNDS</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</si>
  <si>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</si>
  <si>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</si>
  <si>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</si>
  <si>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</si>
  <si>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</si>
  <si>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</si>
  <si>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</si>
  <si>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</si>
  <si>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</si>
  <si>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</si>
  <si>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</si>
  <si>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Predatory animal</t>
  </si>
  <si>
    <t>Fair</t>
  </si>
  <si>
    <t>Airport</t>
  </si>
  <si>
    <t>District court</t>
  </si>
  <si>
    <t>Comprehensive Insurance</t>
  </si>
  <si>
    <t>Property insurance</t>
  </si>
  <si>
    <t>Mosquito</t>
  </si>
  <si>
    <t>Parks/Recreation/Civic  center</t>
  </si>
  <si>
    <t>Library</t>
  </si>
  <si>
    <t>Ambulance</t>
  </si>
  <si>
    <t>Cemetery</t>
  </si>
  <si>
    <t>Planning</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</si>
  <si>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</si>
  <si>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</si>
  <si>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</si>
  <si>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</si>
  <si>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</si>
  <si>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</si>
  <si>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</si>
  <si>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</si>
  <si>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</si>
  <si>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</si>
  <si>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</si>
  <si>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Capital lease proceeds</t>
  </si>
  <si>
    <t xml:space="preserve">   Local grants</t>
  </si>
  <si>
    <t xml:space="preserve">   Local shared revenues</t>
  </si>
  <si>
    <t xml:space="preserve">   Local shared revenue</t>
  </si>
  <si>
    <t xml:space="preserve">  Prior period adjustments</t>
  </si>
  <si>
    <t>Sale of capital assets</t>
  </si>
  <si>
    <t xml:space="preserve">  Air quality control</t>
  </si>
  <si>
    <t>Total expenditures</t>
  </si>
  <si>
    <t>Excess of revenues over expenditures</t>
  </si>
  <si>
    <t>OTHER FINANCING SOURCES (USES)</t>
  </si>
  <si>
    <t xml:space="preserve"> Sale of assets</t>
  </si>
  <si>
    <t xml:space="preserve"> Inception of capital lease</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</si>
  <si>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</si>
  <si>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</si>
  <si>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</si>
  <si>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</si>
  <si>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</si>
  <si>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</si>
  <si>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</si>
  <si>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</si>
  <si>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</si>
  <si>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</si>
  <si>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</si>
  <si>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</si>
  <si>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Add Principal balance of long-term loans, contracts, and bonds</t>
  </si>
  <si>
    <t>Add Capital assets</t>
  </si>
  <si>
    <t>Other accrued payables</t>
  </si>
  <si>
    <t>Noncurrent Liabilities</t>
  </si>
  <si>
    <t>Due to other funds</t>
  </si>
  <si>
    <t>D.</t>
  </si>
  <si>
    <t>Undisbursed receipts 06/30/20___</t>
  </si>
  <si>
    <t>General School H.S.</t>
  </si>
  <si>
    <t>Community College</t>
  </si>
  <si>
    <t>Retirement H.S.</t>
  </si>
  <si>
    <t>Retirement elementary</t>
  </si>
  <si>
    <t>Payroll fund</t>
  </si>
  <si>
    <t>Claims fund</t>
  </si>
  <si>
    <t>Fund number</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</si>
  <si>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</si>
  <si>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</si>
  <si>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</si>
  <si>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</si>
  <si>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</si>
  <si>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</si>
  <si>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</si>
  <si>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</si>
  <si>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</si>
  <si>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</si>
  <si>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</si>
  <si>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</si>
  <si>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</si>
  <si>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</si>
  <si>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</si>
  <si>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</si>
  <si>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</si>
  <si>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</si>
  <si>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</si>
  <si>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</si>
  <si>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</si>
  <si>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</si>
  <si>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</si>
  <si>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UNALLOCATED DEPRECIATION</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</si>
  <si>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</si>
  <si>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</si>
  <si>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</si>
  <si>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</si>
  <si>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</si>
  <si>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</si>
  <si>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</si>
  <si>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</si>
  <si>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</si>
  <si>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</si>
  <si>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</si>
  <si>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General School Elementary</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</si>
  <si>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</si>
  <si>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</si>
  <si>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</si>
  <si>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</si>
  <si>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</si>
  <si>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</si>
  <si>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</si>
  <si>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</si>
  <si>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</si>
  <si>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</si>
  <si>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</si>
  <si>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</si>
  <si>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</si>
  <si>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</si>
  <si>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</si>
  <si>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</si>
  <si>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</si>
  <si>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</si>
  <si>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</si>
  <si>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</si>
  <si>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</si>
  <si>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</si>
  <si>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</si>
  <si>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</si>
  <si>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</si>
  <si>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</si>
  <si>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</si>
  <si>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</si>
  <si>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</si>
  <si>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</si>
  <si>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</si>
  <si>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</si>
  <si>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</si>
  <si>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</si>
  <si>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</si>
  <si>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</si>
  <si>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</si>
  <si>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</si>
  <si>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</si>
  <si>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</si>
  <si>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</si>
  <si>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</si>
  <si>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</si>
  <si>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</si>
  <si>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</si>
  <si>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</si>
  <si>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</si>
  <si>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</si>
  <si>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</si>
  <si>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</si>
  <si>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</si>
  <si>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</si>
  <si>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</si>
  <si>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</si>
  <si>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</si>
  <si>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</si>
  <si>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Measurement focus, basis of accounting, and financial statement presentation - cont.</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</si>
  <si>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</si>
  <si>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</si>
  <si>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</si>
  <si>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</si>
  <si>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</si>
  <si>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</si>
  <si>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</si>
  <si>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</si>
  <si>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</si>
  <si>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</si>
  <si>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</si>
  <si>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</si>
  <si>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</si>
  <si>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</si>
  <si>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</si>
  <si>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</si>
  <si>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</si>
  <si>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</si>
  <si>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</si>
  <si>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</si>
  <si>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</si>
  <si>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</si>
  <si>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</si>
  <si>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</si>
  <si>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</si>
  <si>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</si>
  <si>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</si>
  <si>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</si>
  <si>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</si>
  <si>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</si>
  <si>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</si>
  <si>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</si>
  <si>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</si>
  <si>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</si>
  <si>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</si>
  <si>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</si>
  <si>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</si>
  <si>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</si>
  <si>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</si>
  <si>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</si>
  <si>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</si>
  <si>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</si>
  <si>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</si>
  <si>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</si>
  <si>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</si>
  <si>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</si>
  <si>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</si>
  <si>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</si>
  <si>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</si>
  <si>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</si>
  <si>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</si>
  <si>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</si>
  <si>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</si>
  <si>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</si>
  <si>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</si>
  <si>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</si>
  <si>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</si>
  <si>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</si>
  <si>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</si>
  <si>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</si>
  <si>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</si>
  <si>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</si>
  <si>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</si>
  <si>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Interest paid on debt</t>
  </si>
  <si>
    <t xml:space="preserve">    Notes to the Financial Statements ………………………………………………………………………………..</t>
  </si>
  <si>
    <t xml:space="preserve">       General Fund ……………………………………………………………………………………………………..</t>
  </si>
  <si>
    <t>OPEB Liability</t>
  </si>
  <si>
    <t xml:space="preserve">   AMORTIZATION/ALLOW. FOR DEPRECIATION</t>
  </si>
  <si>
    <t>County Clerk and Recorder or City/Town Clerk-Treasurer</t>
  </si>
  <si>
    <t xml:space="preserve">Outstanding as of </t>
  </si>
  <si>
    <t>.</t>
  </si>
  <si>
    <t>County/City/Town of ________________</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</si>
  <si>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</si>
  <si>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</si>
  <si>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</si>
  <si>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</si>
  <si>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</si>
  <si>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</si>
  <si>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</si>
  <si>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</si>
  <si>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</si>
  <si>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</si>
  <si>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</si>
  <si>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</si>
  <si>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</si>
  <si>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</si>
  <si>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</si>
  <si>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</si>
  <si>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</si>
  <si>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</si>
  <si>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</si>
  <si>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</si>
  <si>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</si>
  <si>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</si>
  <si>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</si>
  <si>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</si>
  <si>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</si>
  <si>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</si>
  <si>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</si>
  <si>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</si>
  <si>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</si>
  <si>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</si>
  <si>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</si>
  <si>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</si>
  <si>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</si>
  <si>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</si>
  <si>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</si>
  <si>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</si>
  <si>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</si>
  <si>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</si>
  <si>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</si>
  <si>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</si>
  <si>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</si>
  <si>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</si>
  <si>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</si>
  <si>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</si>
  <si>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</si>
  <si>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</si>
  <si>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</si>
  <si>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</si>
  <si>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</si>
  <si>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</si>
  <si>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</si>
  <si>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</si>
  <si>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</si>
  <si>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</si>
  <si>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</si>
  <si>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</si>
  <si>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</si>
  <si>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</si>
  <si>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</si>
  <si>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</si>
  <si>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</si>
  <si>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</si>
  <si>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</si>
  <si>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 xml:space="preserve">   Other: (input explanation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</si>
  <si>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</si>
  <si>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</si>
  <si>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</si>
  <si>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</si>
  <si>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</si>
  <si>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</si>
  <si>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</si>
  <si>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</si>
  <si>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</si>
  <si>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</si>
  <si>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</si>
  <si>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</si>
  <si>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</si>
  <si>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</si>
  <si>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</si>
  <si>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</si>
  <si>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</si>
  <si>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</si>
  <si>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</si>
  <si>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</si>
  <si>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</si>
  <si>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</si>
  <si>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</si>
  <si>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</si>
  <si>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</si>
  <si>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</si>
  <si>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</si>
  <si>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</si>
  <si>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</si>
  <si>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</si>
  <si>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</si>
  <si>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</si>
  <si>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</si>
  <si>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</si>
  <si>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</si>
  <si>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</si>
  <si>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</si>
  <si>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</si>
  <si>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</si>
  <si>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</si>
  <si>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</si>
  <si>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</si>
  <si>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</si>
  <si>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</si>
  <si>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</si>
  <si>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</si>
  <si>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</si>
  <si>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</si>
  <si>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</si>
  <si>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</si>
  <si>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</si>
  <si>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</si>
  <si>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</si>
  <si>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</si>
  <si>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</si>
  <si>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</si>
  <si>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</si>
  <si>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</si>
  <si>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</si>
  <si>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</si>
  <si>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</si>
  <si>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</si>
  <si>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</si>
  <si>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</si>
  <si>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</si>
  <si>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</si>
  <si>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</si>
  <si>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</si>
  <si>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</si>
  <si>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</si>
  <si>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</si>
  <si>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</si>
  <si>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</si>
  <si>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</si>
  <si>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</si>
  <si>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</si>
  <si>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</si>
  <si>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</si>
  <si>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</si>
  <si>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</si>
  <si>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</si>
  <si>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</si>
  <si>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</si>
  <si>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</si>
  <si>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</si>
  <si>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</si>
  <si>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</si>
  <si>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</si>
  <si>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</si>
  <si>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</si>
  <si>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</si>
  <si>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</si>
  <si>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</si>
  <si>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</si>
  <si>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</si>
  <si>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</si>
  <si>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</si>
  <si>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</si>
  <si>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</si>
  <si>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</si>
  <si>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</si>
  <si>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</si>
  <si>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</si>
  <si>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</si>
  <si>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</si>
  <si>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</si>
  <si>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</si>
  <si>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</si>
  <si>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</si>
  <si>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</si>
  <si>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</si>
  <si>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</si>
  <si>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</si>
  <si>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</si>
  <si>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</si>
  <si>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</si>
  <si>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</si>
  <si>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</si>
  <si>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</si>
  <si>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</si>
  <si>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</si>
  <si>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</si>
  <si>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</si>
  <si>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</si>
  <si>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</si>
  <si>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</si>
  <si>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</si>
  <si>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</si>
  <si>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</si>
  <si>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</si>
  <si>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</si>
  <si>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</si>
  <si>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</si>
  <si>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</si>
  <si>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</si>
  <si>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</si>
  <si>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</si>
  <si>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</si>
  <si>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</si>
  <si>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</si>
  <si>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</si>
  <si>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</si>
  <si>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INVESTMENT IN GENERAL CAPITAL ASSETS</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</si>
  <si>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</si>
  <si>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</si>
  <si>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</si>
  <si>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</si>
  <si>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</si>
  <si>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</si>
  <si>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</si>
  <si>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</si>
  <si>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</si>
  <si>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</si>
  <si>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</si>
  <si>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 xml:space="preserve">  Transfers</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</si>
  <si>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</si>
  <si>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</si>
  <si>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</si>
  <si>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</si>
  <si>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</si>
  <si>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</si>
  <si>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</si>
  <si>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</si>
  <si>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</si>
  <si>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</si>
  <si>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</si>
  <si>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r>
      <rPr>
        <b/>
        <sz val="10"/>
        <rFont val="Arial"/>
        <family val="2"/>
      </rPr>
      <t>Account Description</t>
    </r>
    <r>
      <rPr>
        <sz val="10"/>
        <rFont val="Arial"/>
        <family val="2"/>
      </rPr>
      <t xml:space="preserve">               </t>
    </r>
    <r>
      <rPr>
        <sz val="9"/>
        <rFont val="Arial"/>
        <family val="2"/>
      </rPr>
      <t>(not full acct #)</t>
    </r>
  </si>
  <si>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</si>
  <si>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</si>
  <si>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</si>
  <si>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</si>
  <si>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</si>
  <si>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Principal on debt (Enter as a negative)</t>
  </si>
  <si>
    <t xml:space="preserve">  Interest paid on debt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</si>
  <si>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</si>
  <si>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</si>
  <si>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</si>
  <si>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</si>
  <si>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</si>
  <si>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</si>
  <si>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</si>
  <si>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</si>
  <si>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</si>
  <si>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</si>
  <si>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</si>
  <si>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</si>
  <si>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</si>
  <si>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</si>
  <si>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</si>
  <si>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</si>
  <si>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</si>
  <si>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</si>
  <si>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</si>
  <si>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</si>
  <si>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</si>
  <si>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</si>
  <si>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</si>
  <si>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</si>
  <si>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</si>
  <si>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</si>
  <si>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</si>
  <si>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</si>
  <si>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2013</t>
  </si>
  <si>
    <t>DEPR. FYE 2014</t>
  </si>
  <si>
    <t>DEPR. FYE 2015</t>
  </si>
  <si>
    <t>DEPR. FYE 2016</t>
  </si>
  <si>
    <t>DEPR. FYE 2017</t>
  </si>
  <si>
    <t>DEPR. FYE 2018</t>
  </si>
  <si>
    <t>FYE 2013</t>
  </si>
  <si>
    <t>FYE 2014</t>
  </si>
  <si>
    <t>FYE 2015</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</si>
  <si>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</si>
  <si>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</si>
  <si>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</si>
  <si>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</si>
  <si>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</si>
  <si>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</si>
  <si>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</si>
  <si>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</si>
  <si>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</si>
  <si>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</si>
  <si>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</si>
  <si>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</si>
  <si>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</si>
  <si>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</si>
  <si>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repayment reduces long-term debt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</si>
  <si>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</si>
  <si>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</si>
  <si>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</si>
  <si>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</si>
  <si>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</si>
  <si>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"State Treasurer" in the amount of the required fee.</t>
    </r>
  </si>
  <si>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</si>
  <si>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</si>
  <si>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</si>
  <si>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</si>
  <si>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</si>
  <si>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</si>
  <si>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</si>
  <si>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</si>
  <si>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</si>
  <si>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</si>
  <si>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</si>
  <si>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</si>
  <si>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</si>
  <si>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</si>
  <si>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</si>
  <si>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</si>
  <si>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</si>
  <si>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</si>
  <si>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</si>
  <si>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</si>
  <si>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</si>
  <si>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</si>
  <si>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</si>
  <si>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</si>
  <si>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</si>
  <si>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The following represents property owned by the Local Government which is leased to other governments, organizations, or</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</si>
  <si>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</si>
  <si>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</si>
  <si>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</si>
  <si>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</si>
  <si>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</si>
  <si>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</si>
  <si>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</si>
  <si>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</si>
  <si>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</si>
  <si>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</si>
  <si>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</si>
  <si>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</si>
  <si>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</si>
  <si>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</si>
  <si>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</si>
  <si>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</si>
  <si>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</si>
  <si>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</si>
  <si>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</si>
  <si>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</si>
  <si>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</si>
  <si>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</si>
  <si>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</si>
  <si>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</si>
  <si>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</si>
  <si>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</si>
  <si>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</si>
  <si>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</si>
  <si>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</si>
  <si>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</si>
  <si>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</si>
  <si>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</si>
  <si>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</si>
  <si>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</si>
  <si>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</si>
  <si>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</si>
  <si>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</si>
  <si>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</si>
  <si>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</si>
  <si>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</si>
  <si>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</si>
  <si>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</si>
  <si>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</si>
  <si>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</si>
  <si>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</si>
  <si>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</si>
  <si>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</si>
  <si>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</si>
  <si>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</si>
  <si>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</si>
  <si>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 xml:space="preserve">        *Total cash must agree with total cash reported within report</t>
  </si>
  <si>
    <t>CONVERSION</t>
  </si>
  <si>
    <t>Other Information - Filing Fee Form, Worksheet Protection &amp; Hiding Columns/Pages:</t>
  </si>
  <si>
    <t>Are the Government-wide Statements included and in balance?</t>
  </si>
  <si>
    <t>Is the report in balance per fund, by fund type and in total?</t>
  </si>
  <si>
    <t>Are the notes to the financial statements included?</t>
  </si>
  <si>
    <t>Is the filing fee form completed and the filing fee included if applicable?</t>
  </si>
  <si>
    <t xml:space="preserve">COMPLETE YEAR-END CLOSING/ADJUSTMENTS BEFORE STARTING THE ANNUAL FINANCIAL REPORT </t>
  </si>
  <si>
    <t>FYE 2018</t>
  </si>
  <si>
    <t>FYE 2019</t>
  </si>
  <si>
    <t>FYE 2020</t>
  </si>
  <si>
    <t>FYE 2021</t>
  </si>
  <si>
    <t>DEPR. PRIOR TO FYE 2013</t>
  </si>
  <si>
    <t>DEPR. FYE 2019</t>
  </si>
  <si>
    <t>DEPR. FYE 2020</t>
  </si>
  <si>
    <t>DEPR. FYE 2021</t>
  </si>
  <si>
    <t>GENERAL/GOV</t>
  </si>
  <si>
    <t>#</t>
  </si>
  <si>
    <t>rec type</t>
  </si>
  <si>
    <t>business_unit</t>
  </si>
  <si>
    <t>ledger</t>
  </si>
  <si>
    <t>account</t>
  </si>
  <si>
    <t>altacct</t>
  </si>
  <si>
    <t>deptid</t>
  </si>
  <si>
    <t>operating_unit</t>
  </si>
  <si>
    <t>product</t>
  </si>
  <si>
    <t>fund_code</t>
  </si>
  <si>
    <t>class_fld</t>
  </si>
  <si>
    <t>program_code</t>
  </si>
  <si>
    <t>budget_ref</t>
  </si>
  <si>
    <t>affiliate</t>
  </si>
  <si>
    <t>affiliate_intra1</t>
  </si>
  <si>
    <t>affiliate_intra2</t>
  </si>
  <si>
    <t>chartfield1</t>
  </si>
  <si>
    <t>chartfield2</t>
  </si>
  <si>
    <t>chartfield3</t>
  </si>
  <si>
    <t>project_id</t>
  </si>
  <si>
    <t>book_code</t>
  </si>
  <si>
    <t>gl_adjust_type</t>
  </si>
  <si>
    <t>currency_cd</t>
  </si>
  <si>
    <t>statistics_code</t>
  </si>
  <si>
    <t>fiscal_year</t>
  </si>
  <si>
    <t>accounting_period</t>
  </si>
  <si>
    <t>posted_total_amt</t>
  </si>
  <si>
    <t>posted_base_amt</t>
  </si>
  <si>
    <t>posted_tran_amt</t>
  </si>
  <si>
    <t>Ledger</t>
  </si>
  <si>
    <t>County Code</t>
  </si>
  <si>
    <t>Fund Code</t>
  </si>
  <si>
    <t>Expenditure Object</t>
  </si>
  <si>
    <t>County, City, or Town ID</t>
  </si>
  <si>
    <t>Currency</t>
  </si>
  <si>
    <t>Fiscal Year</t>
  </si>
  <si>
    <t>Accounting Period</t>
  </si>
  <si>
    <r>
      <t xml:space="preserve">AN EXAMPLE IS BELOW.  </t>
    </r>
    <r>
      <rPr>
        <b/>
        <sz val="10"/>
        <color indexed="10"/>
        <rFont val="Myriad Web"/>
        <family val="2"/>
      </rPr>
      <t>START ENTERING DATA ON LINE 6.</t>
    </r>
  </si>
  <si>
    <t>NOTE:  COLUMNS A and B MUST BOTH HAVE AN S IN THEM.</t>
  </si>
  <si>
    <t>S</t>
  </si>
  <si>
    <t>LOCAL</t>
  </si>
  <si>
    <t>311000</t>
  </si>
  <si>
    <t>012501</t>
  </si>
  <si>
    <t>1000</t>
  </si>
  <si>
    <t>100</t>
  </si>
  <si>
    <t>010101</t>
  </si>
  <si>
    <t>USD</t>
  </si>
  <si>
    <t>Revenues collected in advance</t>
  </si>
  <si>
    <t xml:space="preserve">  Revenues collected in advance</t>
  </si>
  <si>
    <t>Formulas to assist with SABHRS Ledger Load:</t>
  </si>
  <si>
    <t>Fiscal Year:</t>
  </si>
  <si>
    <t>DATE</t>
  </si>
  <si>
    <t>FY</t>
  </si>
  <si>
    <t>Fiscal year ending June 30, 2013</t>
  </si>
  <si>
    <t>Fiscal year ending June 30, 2014</t>
  </si>
  <si>
    <t>Fiscal year ending June 30, 2015</t>
  </si>
  <si>
    <t>Fiscal year ending June 30, 2016</t>
  </si>
  <si>
    <t>Fiscal year ending June 30, 2017</t>
  </si>
  <si>
    <t>Fiscal year ending June 30, 2018</t>
  </si>
  <si>
    <t>Fiscal year ending June 30, 2020</t>
  </si>
  <si>
    <t>Fiscal year ending June 30, 2021</t>
  </si>
  <si>
    <t>Fiscal year ending June 30, 2022</t>
  </si>
  <si>
    <t>Fiscal year ending June 30, 2023</t>
  </si>
  <si>
    <t>Fiscal year ending June 30, 2024</t>
  </si>
  <si>
    <t>Fiscal year ending June 30, 2025</t>
  </si>
  <si>
    <t>Fiscal year ending June 30, 2026</t>
  </si>
  <si>
    <t>Fiscal year ending June 30, 2027</t>
  </si>
  <si>
    <t>Fiscal year ending June 30, 2019</t>
  </si>
  <si>
    <t>Fiscal year ending June 30, 2028</t>
  </si>
  <si>
    <t>Fiscal year ending June 30, 2029</t>
  </si>
  <si>
    <t>Fiscal year ending June 30, 2030</t>
  </si>
  <si>
    <t>Fiscal year ending June 30, 2031</t>
  </si>
  <si>
    <t>Fiscal year ending June 30, 2032</t>
  </si>
  <si>
    <t>Fiscal year ending June 30, 2033</t>
  </si>
  <si>
    <t>Fiscal year ending June 30, 2034</t>
  </si>
  <si>
    <t>Fiscal year ending June 30, 2035</t>
  </si>
  <si>
    <t>Fiscal year ending June 30, 2036</t>
  </si>
  <si>
    <t>Fiscal year ending June 30, 2037</t>
  </si>
  <si>
    <t>Fiscal year ending June 30, 2038</t>
  </si>
  <si>
    <t>Fiscal year ending June 30, 2039</t>
  </si>
  <si>
    <t>Major Fund 1:</t>
  </si>
  <si>
    <t>Major Fund 2:</t>
  </si>
  <si>
    <t>Major Fund 3:</t>
  </si>
  <si>
    <t>Major Fund 4:</t>
  </si>
  <si>
    <t>Major Fund 5:</t>
  </si>
  <si>
    <t>Major Fund 6:</t>
  </si>
  <si>
    <t>Major Fund 7:</t>
  </si>
  <si>
    <t>Fund #2000</t>
  </si>
  <si>
    <t>Fund #3000</t>
  </si>
  <si>
    <t>Fund #4000</t>
  </si>
  <si>
    <t>Fund #8000</t>
  </si>
  <si>
    <t>Fund #1000</t>
  </si>
  <si>
    <t>Balance Sheet (Pg15):</t>
  </si>
  <si>
    <t>Rev, Exp, Statement of Activities (Pgs41,44)</t>
  </si>
  <si>
    <t>Major Fund #1 - Pg 15 Col E; Pg 41 Col E; Pg 44 Col E</t>
  </si>
  <si>
    <t>x</t>
  </si>
  <si>
    <t>Major Fund #2 - P5 15 Col F; Pg 41 &amp; 44 Col I</t>
  </si>
  <si>
    <t>Major Fund #3: B46; Pag 15 Col G; Pg 41 &amp; 44</t>
  </si>
  <si>
    <t>Major Fund #4: B47, Page 15 Col H; Pg 41 &amp; 44 Col Q</t>
  </si>
  <si>
    <t>Major Fund #5: B48; Page 15 Col I; Pg 41 &amp; 44 Col U</t>
  </si>
  <si>
    <t>Major Fund #6: B49; Pg 15 Col J; Pg 41 &amp; 44 Col Y</t>
  </si>
  <si>
    <t>Major Fund #7: B50; Pg 15 Col K; Pg 41 &amp; 44 Col AC</t>
  </si>
  <si>
    <t>Total of Major Funds</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</si>
  <si>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</si>
  <si>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</si>
  <si>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</si>
  <si>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</si>
  <si>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</si>
  <si>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</si>
  <si>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</si>
  <si>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The Local Government leases facilities and equipment under noncancelable operating lease arrangements.  Total</t>
  </si>
  <si>
    <t>lease payments for these leases are as follows:</t>
  </si>
  <si>
    <t xml:space="preserve">costs of the leases for the fiscal year ended June 30, 20___ were $_______ for the year.  The future minimum </t>
  </si>
  <si>
    <t>010201</t>
  </si>
  <si>
    <t>010301</t>
  </si>
  <si>
    <t>010401</t>
  </si>
  <si>
    <t>010501</t>
  </si>
  <si>
    <t>010601</t>
  </si>
  <si>
    <t>010701</t>
  </si>
  <si>
    <t>Cascade</t>
  </si>
  <si>
    <t>010801</t>
  </si>
  <si>
    <t>010901</t>
  </si>
  <si>
    <t>011001</t>
  </si>
  <si>
    <t>011101</t>
  </si>
  <si>
    <t>011201</t>
  </si>
  <si>
    <t>011301</t>
  </si>
  <si>
    <t>011401</t>
  </si>
  <si>
    <t>011501</t>
  </si>
  <si>
    <t>011601</t>
  </si>
  <si>
    <t>011701</t>
  </si>
  <si>
    <t>011801</t>
  </si>
  <si>
    <t>011901</t>
  </si>
  <si>
    <t>012001</t>
  </si>
  <si>
    <t>012101</t>
  </si>
  <si>
    <t>012201</t>
  </si>
  <si>
    <t>012301</t>
  </si>
  <si>
    <t>012401</t>
  </si>
  <si>
    <t>012601</t>
  </si>
  <si>
    <t>012701</t>
  </si>
  <si>
    <t>012801</t>
  </si>
  <si>
    <t>012901</t>
  </si>
  <si>
    <t>013001</t>
  </si>
  <si>
    <t>013101</t>
  </si>
  <si>
    <t>013201</t>
  </si>
  <si>
    <t>013301</t>
  </si>
  <si>
    <t>013401</t>
  </si>
  <si>
    <t>013501</t>
  </si>
  <si>
    <t>013601</t>
  </si>
  <si>
    <t>013701</t>
  </si>
  <si>
    <t>013801</t>
  </si>
  <si>
    <t>013901</t>
  </si>
  <si>
    <t>014001</t>
  </si>
  <si>
    <t>014101</t>
  </si>
  <si>
    <t>014201</t>
  </si>
  <si>
    <t>014301</t>
  </si>
  <si>
    <t>014401</t>
  </si>
  <si>
    <t>014501</t>
  </si>
  <si>
    <t>014601</t>
  </si>
  <si>
    <t>014701</t>
  </si>
  <si>
    <t>014801</t>
  </si>
  <si>
    <t>014901</t>
  </si>
  <si>
    <t>015001</t>
  </si>
  <si>
    <t>015101</t>
  </si>
  <si>
    <t>015201</t>
  </si>
  <si>
    <t>015301</t>
  </si>
  <si>
    <t>015401</t>
  </si>
  <si>
    <t>015501</t>
  </si>
  <si>
    <t>Wibaux</t>
  </si>
  <si>
    <t>015601</t>
  </si>
  <si>
    <t>020101</t>
  </si>
  <si>
    <t>020102</t>
  </si>
  <si>
    <t>020201</t>
  </si>
  <si>
    <t>020202</t>
  </si>
  <si>
    <t>020301</t>
  </si>
  <si>
    <t>020302</t>
  </si>
  <si>
    <t>020401</t>
  </si>
  <si>
    <t>020501</t>
  </si>
  <si>
    <t>020502</t>
  </si>
  <si>
    <t>020503</t>
  </si>
  <si>
    <t>020504</t>
  </si>
  <si>
    <t>020505</t>
  </si>
  <si>
    <t>020601</t>
  </si>
  <si>
    <t>020701</t>
  </si>
  <si>
    <t>020702</t>
  </si>
  <si>
    <t>020703</t>
  </si>
  <si>
    <t>020704</t>
  </si>
  <si>
    <t>020801</t>
  </si>
  <si>
    <t>020802</t>
  </si>
  <si>
    <t>020803</t>
  </si>
  <si>
    <t>020901</t>
  </si>
  <si>
    <t>020902</t>
  </si>
  <si>
    <t>021001</t>
  </si>
  <si>
    <t>021002</t>
  </si>
  <si>
    <t>021101</t>
  </si>
  <si>
    <t>021102</t>
  </si>
  <si>
    <t>021301</t>
  </si>
  <si>
    <t>021302</t>
  </si>
  <si>
    <t>021401</t>
  </si>
  <si>
    <t>021402</t>
  </si>
  <si>
    <t>021403</t>
  </si>
  <si>
    <t>021404</t>
  </si>
  <si>
    <t>021405</t>
  </si>
  <si>
    <t>021501</t>
  </si>
  <si>
    <t>021502</t>
  </si>
  <si>
    <t>021503</t>
  </si>
  <si>
    <t>021601</t>
  </si>
  <si>
    <t>021602</t>
  </si>
  <si>
    <t>021603</t>
  </si>
  <si>
    <t>021604</t>
  </si>
  <si>
    <t>021605</t>
  </si>
  <si>
    <t>021701</t>
  </si>
  <si>
    <t>021802</t>
  </si>
  <si>
    <t>021901</t>
  </si>
  <si>
    <t>021902</t>
  </si>
  <si>
    <t>022001</t>
  </si>
  <si>
    <t>022002</t>
  </si>
  <si>
    <t>022101</t>
  </si>
  <si>
    <t>022102</t>
  </si>
  <si>
    <t>022201</t>
  </si>
  <si>
    <t>022202</t>
  </si>
  <si>
    <t>022301</t>
  </si>
  <si>
    <t>022302</t>
  </si>
  <si>
    <t>022401</t>
  </si>
  <si>
    <t>022402</t>
  </si>
  <si>
    <t>022403</t>
  </si>
  <si>
    <t>022501</t>
  </si>
  <si>
    <t>022502</t>
  </si>
  <si>
    <t>022601</t>
  </si>
  <si>
    <t>022701</t>
  </si>
  <si>
    <t>022702</t>
  </si>
  <si>
    <t>022703</t>
  </si>
  <si>
    <t>022704</t>
  </si>
  <si>
    <t>022801</t>
  </si>
  <si>
    <t>022802</t>
  </si>
  <si>
    <t>022803</t>
  </si>
  <si>
    <t>022804</t>
  </si>
  <si>
    <t>022901</t>
  </si>
  <si>
    <t>023001</t>
  </si>
  <si>
    <t>023101</t>
  </si>
  <si>
    <t>023102</t>
  </si>
  <si>
    <t>023201</t>
  </si>
  <si>
    <t>023301</t>
  </si>
  <si>
    <t>023302</t>
  </si>
  <si>
    <t>023401</t>
  </si>
  <si>
    <t>023402</t>
  </si>
  <si>
    <t>023501</t>
  </si>
  <si>
    <t>023601</t>
  </si>
  <si>
    <t>023602</t>
  </si>
  <si>
    <t>023603</t>
  </si>
  <si>
    <t>023701</t>
  </si>
  <si>
    <t>023702</t>
  </si>
  <si>
    <t>023801</t>
  </si>
  <si>
    <t>023901</t>
  </si>
  <si>
    <t>024001</t>
  </si>
  <si>
    <t>024101</t>
  </si>
  <si>
    <t>024102</t>
  </si>
  <si>
    <t>024103</t>
  </si>
  <si>
    <t>024104</t>
  </si>
  <si>
    <t>024201</t>
  </si>
  <si>
    <t>024202</t>
  </si>
  <si>
    <t>024301</t>
  </si>
  <si>
    <t>024303</t>
  </si>
  <si>
    <t>024304</t>
  </si>
  <si>
    <t>024305</t>
  </si>
  <si>
    <t>024306</t>
  </si>
  <si>
    <t>024401</t>
  </si>
  <si>
    <t>024402</t>
  </si>
  <si>
    <t>024501</t>
  </si>
  <si>
    <t>024502</t>
  </si>
  <si>
    <t>024503</t>
  </si>
  <si>
    <t>024601</t>
  </si>
  <si>
    <t>024602</t>
  </si>
  <si>
    <t>024603</t>
  </si>
  <si>
    <t>024604</t>
  </si>
  <si>
    <t>024702</t>
  </si>
  <si>
    <t>024801</t>
  </si>
  <si>
    <t>024901</t>
  </si>
  <si>
    <t>025001</t>
  </si>
  <si>
    <t>025002</t>
  </si>
  <si>
    <t>025003</t>
  </si>
  <si>
    <t>025101</t>
  </si>
  <si>
    <t>025102</t>
  </si>
  <si>
    <t>025103</t>
  </si>
  <si>
    <t>025201</t>
  </si>
  <si>
    <t>025301</t>
  </si>
  <si>
    <t>025302</t>
  </si>
  <si>
    <t>025303</t>
  </si>
  <si>
    <t>025304</t>
  </si>
  <si>
    <t>025401</t>
  </si>
  <si>
    <t>025402</t>
  </si>
  <si>
    <t>025501</t>
  </si>
  <si>
    <t>025601</t>
  </si>
  <si>
    <t>025602</t>
  </si>
  <si>
    <t>025603</t>
  </si>
  <si>
    <t>Entity Names:</t>
  </si>
  <si>
    <t>Entity #:</t>
  </si>
  <si>
    <t>Entity Names &amp; Numbers:</t>
  </si>
  <si>
    <t xml:space="preserve">ENTITY # </t>
  </si>
  <si>
    <t>County Code #:</t>
  </si>
  <si>
    <t>County #:</t>
  </si>
  <si>
    <t>From cover page</t>
  </si>
  <si>
    <t>Glendive</t>
  </si>
  <si>
    <t>Billings</t>
  </si>
  <si>
    <t>Dillon</t>
  </si>
  <si>
    <t>Lima</t>
  </si>
  <si>
    <t>Hardin</t>
  </si>
  <si>
    <t>Lodge Grass</t>
  </si>
  <si>
    <t>Chinook</t>
  </si>
  <si>
    <t>Harlem</t>
  </si>
  <si>
    <t>Townsend</t>
  </si>
  <si>
    <t>Bearcreed</t>
  </si>
  <si>
    <t>Bridger</t>
  </si>
  <si>
    <t>Fromberg</t>
  </si>
  <si>
    <t>Joliet</t>
  </si>
  <si>
    <t>Red Lodge</t>
  </si>
  <si>
    <t>Ekalaka</t>
  </si>
  <si>
    <t>Belt</t>
  </si>
  <si>
    <t>Great Falls</t>
  </si>
  <si>
    <t>Neihart</t>
  </si>
  <si>
    <t>Big Sandy</t>
  </si>
  <si>
    <t>Fort Benton</t>
  </si>
  <si>
    <t>Geraldine</t>
  </si>
  <si>
    <t>Ismay</t>
  </si>
  <si>
    <t>Miles City</t>
  </si>
  <si>
    <t>Flaxville</t>
  </si>
  <si>
    <t>Scobey</t>
  </si>
  <si>
    <t>Richey</t>
  </si>
  <si>
    <t>Baker</t>
  </si>
  <si>
    <t>Plevna</t>
  </si>
  <si>
    <t>Denton</t>
  </si>
  <si>
    <t>Grass Range</t>
  </si>
  <si>
    <t>Lewistown</t>
  </si>
  <si>
    <t>Moore</t>
  </si>
  <si>
    <t>Winifred</t>
  </si>
  <si>
    <t>Columbia Falls</t>
  </si>
  <si>
    <t>Kalispell</t>
  </si>
  <si>
    <t>Whitefish</t>
  </si>
  <si>
    <t>Belgrade</t>
  </si>
  <si>
    <t>Bozeman</t>
  </si>
  <si>
    <t>Manhattan</t>
  </si>
  <si>
    <t>Three Forks</t>
  </si>
  <si>
    <t>West Yellowstone</t>
  </si>
  <si>
    <t>Jordan</t>
  </si>
  <si>
    <t>Cut Bank</t>
  </si>
  <si>
    <t>Lavina</t>
  </si>
  <si>
    <t>Ryegate</t>
  </si>
  <si>
    <t>Drummond</t>
  </si>
  <si>
    <t>Philipsburg</t>
  </si>
  <si>
    <t>Havre</t>
  </si>
  <si>
    <t>Hingham</t>
  </si>
  <si>
    <t>Boulder</t>
  </si>
  <si>
    <t>Whitehall</t>
  </si>
  <si>
    <t>Hobson</t>
  </si>
  <si>
    <t>Stanford</t>
  </si>
  <si>
    <t>Polson</t>
  </si>
  <si>
    <t>Laurel</t>
  </si>
  <si>
    <t>Broadview</t>
  </si>
  <si>
    <t>Judith Gap</t>
  </si>
  <si>
    <t xml:space="preserve"> Harlowton</t>
  </si>
  <si>
    <t>Opheim</t>
  </si>
  <si>
    <t>Nashua</t>
  </si>
  <si>
    <t>Glasgow</t>
  </si>
  <si>
    <t>Fort Peck</t>
  </si>
  <si>
    <t>Hysham</t>
  </si>
  <si>
    <t>Sunburst</t>
  </si>
  <si>
    <t xml:space="preserve"> Shelby</t>
  </si>
  <si>
    <t>Kevin</t>
  </si>
  <si>
    <t>Fairfield</t>
  </si>
  <si>
    <t>Dutton</t>
  </si>
  <si>
    <t>Choteau</t>
  </si>
  <si>
    <t>Big Timber</t>
  </si>
  <si>
    <t>Columbus</t>
  </si>
  <si>
    <t>Walkerville</t>
  </si>
  <si>
    <t>Westby</t>
  </si>
  <si>
    <t>Ronan</t>
  </si>
  <si>
    <t>St. Ignatius</t>
  </si>
  <si>
    <t>East Helena</t>
  </si>
  <si>
    <t>Helena</t>
  </si>
  <si>
    <t>Chester</t>
  </si>
  <si>
    <t>Eureka</t>
  </si>
  <si>
    <t>Libby</t>
  </si>
  <si>
    <t>Rexford</t>
  </si>
  <si>
    <t>Troy</t>
  </si>
  <si>
    <t>Ennis</t>
  </si>
  <si>
    <t>Sheridan</t>
  </si>
  <si>
    <t>Twin Bridges</t>
  </si>
  <si>
    <t>Virginia City</t>
  </si>
  <si>
    <t>Circle</t>
  </si>
  <si>
    <t>White Sulphur Springs</t>
  </si>
  <si>
    <t>Alberton</t>
  </si>
  <si>
    <t>Superior</t>
  </si>
  <si>
    <t>Missoula</t>
  </si>
  <si>
    <t>Melstone</t>
  </si>
  <si>
    <t>Roundup</t>
  </si>
  <si>
    <t>Clyde Park</t>
  </si>
  <si>
    <t>Livingston</t>
  </si>
  <si>
    <t>Winnett</t>
  </si>
  <si>
    <t>Dodson</t>
  </si>
  <si>
    <t>Malta</t>
  </si>
  <si>
    <t>Saco</t>
  </si>
  <si>
    <t>Conrad</t>
  </si>
  <si>
    <t>Valier</t>
  </si>
  <si>
    <t>Broadus</t>
  </si>
  <si>
    <t>Deer Lodge</t>
  </si>
  <si>
    <t>Terry</t>
  </si>
  <si>
    <t>Darby</t>
  </si>
  <si>
    <t xml:space="preserve"> Hamilton</t>
  </si>
  <si>
    <t>Pinesdale</t>
  </si>
  <si>
    <t>Stevensville</t>
  </si>
  <si>
    <t>Fairview</t>
  </si>
  <si>
    <t>Sidney</t>
  </si>
  <si>
    <t>Bainville</t>
  </si>
  <si>
    <t>Culbertson</t>
  </si>
  <si>
    <t>Froid</t>
  </si>
  <si>
    <t>Poplar</t>
  </si>
  <si>
    <t>Wolf Point</t>
  </si>
  <si>
    <t>Forsyth</t>
  </si>
  <si>
    <t>Colstrip</t>
  </si>
  <si>
    <t>Hot Springs</t>
  </si>
  <si>
    <t>Plentywood</t>
  </si>
  <si>
    <t>Outlook</t>
  </si>
  <si>
    <t>Medicine Lake</t>
  </si>
  <si>
    <t>Thompson Falls</t>
  </si>
  <si>
    <t>Plains</t>
  </si>
  <si>
    <t>OTH</t>
  </si>
  <si>
    <t>PROPR</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</si>
  <si>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</si>
  <si>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</si>
  <si>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</si>
  <si>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</si>
  <si>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</si>
  <si>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</si>
  <si>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</si>
  <si>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</si>
  <si>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</si>
  <si>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</si>
  <si>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</si>
  <si>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</si>
  <si>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</si>
  <si>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</si>
  <si>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</si>
  <si>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</si>
  <si>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</si>
  <si>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</si>
  <si>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THESE PAGES WILL ASSIST WITH THE GASB 34 CONVERSION</t>
  </si>
  <si>
    <t>Proprietary/Enterprise Funds (if applicable):</t>
  </si>
  <si>
    <t>Fiduciary Funds</t>
  </si>
  <si>
    <t>6. Deferred outflows of resources</t>
  </si>
  <si>
    <t>Deferred outflows of resources not disclosed on the face of the financial statements are as follows:</t>
  </si>
  <si>
    <t>Description:</t>
  </si>
  <si>
    <t>7.  Compensated absences</t>
  </si>
  <si>
    <t>8.  Long-term obligations</t>
  </si>
  <si>
    <t>9. Deferred inflows of Resources</t>
  </si>
  <si>
    <t>10.  Fund balance/Net Position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</si>
  <si>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</si>
  <si>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</si>
  <si>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</si>
  <si>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</si>
  <si>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</si>
  <si>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</si>
  <si>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</si>
  <si>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</si>
  <si>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</si>
  <si>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</si>
  <si>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</si>
  <si>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</si>
  <si>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</si>
  <si>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</si>
  <si>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</si>
  <si>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11. Net Position significantly impacted by Deferred Outflows or Deferred Inflows of Resources.</t>
  </si>
  <si>
    <t xml:space="preserve">  Principal on debt (enter as a negative)</t>
  </si>
  <si>
    <t>Matured interest bonds payable</t>
  </si>
  <si>
    <t>Local Government Services website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</si>
  <si>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</si>
  <si>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</si>
  <si>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</si>
  <si>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</si>
  <si>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</si>
  <si>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</si>
  <si>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</si>
  <si>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</si>
  <si>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</si>
  <si>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</si>
  <si>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</si>
  <si>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</si>
  <si>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</si>
  <si>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</si>
  <si>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</si>
  <si>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Cash reconciles ______     Cash does not reconcile _______</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</si>
  <si>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</si>
  <si>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</si>
  <si>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</si>
  <si>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</si>
  <si>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</si>
  <si>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descr</t>
  </si>
  <si>
    <t>(5)</t>
  </si>
  <si>
    <t>(6)</t>
  </si>
  <si>
    <t>(7)</t>
  </si>
  <si>
    <t>(8)</t>
  </si>
  <si>
    <t>(14)</t>
  </si>
  <si>
    <t>Column 1</t>
  </si>
  <si>
    <t>Column 2</t>
  </si>
  <si>
    <t>Column 3</t>
  </si>
  <si>
    <t>Column 4</t>
  </si>
  <si>
    <t>Column 5</t>
  </si>
  <si>
    <t>Column 6</t>
  </si>
  <si>
    <t>Entity Name:</t>
  </si>
  <si>
    <t>Entity Code</t>
  </si>
  <si>
    <t>Account Number Description</t>
  </si>
  <si>
    <t>Total Amount</t>
  </si>
  <si>
    <t>General Fund - Fund #1000</t>
  </si>
  <si>
    <t>General Fund - Assets &amp; Deferred Outflow of Resources</t>
  </si>
  <si>
    <t>100000-109999</t>
  </si>
  <si>
    <t>Cash/Investments</t>
  </si>
  <si>
    <t>110000-119999</t>
  </si>
  <si>
    <t>Taxes/Special Assess Receivable</t>
  </si>
  <si>
    <t>120000-129999</t>
  </si>
  <si>
    <t>Other Receivables</t>
  </si>
  <si>
    <t>130000-139999</t>
  </si>
  <si>
    <t>Due From/Advance To</t>
  </si>
  <si>
    <t>140000-149999</t>
  </si>
  <si>
    <t>Prepaid Expenses</t>
  </si>
  <si>
    <t>150000-159999</t>
  </si>
  <si>
    <t>160000-169999</t>
  </si>
  <si>
    <t>Restricted Assets</t>
  </si>
  <si>
    <t>180000-189999</t>
  </si>
  <si>
    <t>Capital Assets</t>
  </si>
  <si>
    <t>190000-199999</t>
  </si>
  <si>
    <t>General Fund - Liabilities &amp; Deferred Inflow of Resources</t>
  </si>
  <si>
    <t>GENERAL FUND BALANCE CHECK</t>
  </si>
  <si>
    <t>200000-209999</t>
  </si>
  <si>
    <t>Short-Term Payables/Liabilities</t>
  </si>
  <si>
    <t>Total Assets:</t>
  </si>
  <si>
    <t>210000-219999</t>
  </si>
  <si>
    <t>Other Short-Term Liabilities</t>
  </si>
  <si>
    <t>Deferred Outflows:</t>
  </si>
  <si>
    <t>220000-229999</t>
  </si>
  <si>
    <t>230000-239999</t>
  </si>
  <si>
    <t>Long-Term Liabilities</t>
  </si>
  <si>
    <t>General Fund - Fund Balance</t>
  </si>
  <si>
    <t>Deferred Inflows:</t>
  </si>
  <si>
    <t>250000-259999</t>
  </si>
  <si>
    <t>Restricted Fund Balance</t>
  </si>
  <si>
    <t>260000-269999</t>
  </si>
  <si>
    <t>Committed/Assigned Fund Balance</t>
  </si>
  <si>
    <t>Fund Balance:</t>
  </si>
  <si>
    <t>270000-279999</t>
  </si>
  <si>
    <t>Unassigned Fund Balance</t>
  </si>
  <si>
    <t>280000-289999</t>
  </si>
  <si>
    <t>Investment in General Capital Assets</t>
  </si>
  <si>
    <t>Balance Check:</t>
  </si>
  <si>
    <t>General Fund - Revenues &amp; Other Financing Sources</t>
  </si>
  <si>
    <t>311000-311999</t>
  </si>
  <si>
    <t>General Property Taxes</t>
  </si>
  <si>
    <t>312000-312999</t>
  </si>
  <si>
    <t>313000-313999</t>
  </si>
  <si>
    <t>Tax Title and Property Sales</t>
  </si>
  <si>
    <t>314000-314999</t>
  </si>
  <si>
    <t>Prop Tax - Other Than Assessed Value</t>
  </si>
  <si>
    <t>315000-315999</t>
  </si>
  <si>
    <t>General Sales and Use Taxes</t>
  </si>
  <si>
    <t>316000-316999</t>
  </si>
  <si>
    <t>Entitlement Levy Tax Transfer</t>
  </si>
  <si>
    <t>320000-321999</t>
  </si>
  <si>
    <t>Other Licensed and Permit Revenue</t>
  </si>
  <si>
    <t>322000-322999</t>
  </si>
  <si>
    <t>Business Licenses and Permits</t>
  </si>
  <si>
    <t>323000-323999</t>
  </si>
  <si>
    <t>Non-Business Licenses/Permits</t>
  </si>
  <si>
    <t>331000-331999</t>
  </si>
  <si>
    <t>Federal Grants</t>
  </si>
  <si>
    <t>332000-332999</t>
  </si>
  <si>
    <t>Federal Shared Revenues</t>
  </si>
  <si>
    <t>333000-333999</t>
  </si>
  <si>
    <t>Federal Payments in Lieu of Taxes</t>
  </si>
  <si>
    <t>334000-334999</t>
  </si>
  <si>
    <t>State Grants</t>
  </si>
  <si>
    <t>335000-335999</t>
  </si>
  <si>
    <t>State Shared Revenues</t>
  </si>
  <si>
    <t>336000-336999</t>
  </si>
  <si>
    <t>Other State Payments</t>
  </si>
  <si>
    <t>337000-337999</t>
  </si>
  <si>
    <t>Local Grants</t>
  </si>
  <si>
    <t>338000-338999</t>
  </si>
  <si>
    <t>Local Shared Revenue</t>
  </si>
  <si>
    <t>339000-339999</t>
  </si>
  <si>
    <t>Local Payments in Lieu of Taxes</t>
  </si>
  <si>
    <t>341000-341999</t>
  </si>
  <si>
    <t>General Government Charges</t>
  </si>
  <si>
    <t>342000-342999</t>
  </si>
  <si>
    <t>Public Safety Charges for Services</t>
  </si>
  <si>
    <t>343000-343999</t>
  </si>
  <si>
    <t>Public Works Charges for Services</t>
  </si>
  <si>
    <t>344000-344999</t>
  </si>
  <si>
    <t>Public Health Charges for Services</t>
  </si>
  <si>
    <t>345000-345999</t>
  </si>
  <si>
    <t>346000-346999</t>
  </si>
  <si>
    <t>Culture and Recreation Charges</t>
  </si>
  <si>
    <t>351000-351999</t>
  </si>
  <si>
    <t>Court Fines and Forfeitures</t>
  </si>
  <si>
    <t>361000-361999</t>
  </si>
  <si>
    <t>Rents/Leases</t>
  </si>
  <si>
    <t>362000-362999</t>
  </si>
  <si>
    <t>Other Miscellaneous Revenue</t>
  </si>
  <si>
    <t>363000-363999</t>
  </si>
  <si>
    <t>Special Assessments</t>
  </si>
  <si>
    <t>365000-365999</t>
  </si>
  <si>
    <t>Contributions and Donations</t>
  </si>
  <si>
    <t>366000-366999</t>
  </si>
  <si>
    <t>Contrib to Pension/Investment Trust</t>
  </si>
  <si>
    <t>367000-367999</t>
  </si>
  <si>
    <t>Sale of Junk or Salvage</t>
  </si>
  <si>
    <t>368000-368999</t>
  </si>
  <si>
    <t>371000-371999</t>
  </si>
  <si>
    <t>372000-372999</t>
  </si>
  <si>
    <t>Royalties</t>
  </si>
  <si>
    <t>373000-373999</t>
  </si>
  <si>
    <t>Other Principal/Interest</t>
  </si>
  <si>
    <t>381000-381999</t>
  </si>
  <si>
    <t>Proceeds of General Long-Term Debt</t>
  </si>
  <si>
    <t>382000-382999</t>
  </si>
  <si>
    <t>Proceeds of Gen Capital Asset Disposal</t>
  </si>
  <si>
    <t>383000-383999</t>
  </si>
  <si>
    <t>Interfund Operating Transfer</t>
  </si>
  <si>
    <t>384000-384999</t>
  </si>
  <si>
    <t>Other Financing Sources - Special Items</t>
  </si>
  <si>
    <t>385000-385999</t>
  </si>
  <si>
    <t>Other Fin Sources - Extraordinary Items</t>
  </si>
  <si>
    <t>391000-391999</t>
  </si>
  <si>
    <t>Central Garages - Internal Services</t>
  </si>
  <si>
    <t>392000-392999</t>
  </si>
  <si>
    <t>Central Stores - Internal Services</t>
  </si>
  <si>
    <t>393000-393999</t>
  </si>
  <si>
    <t>Central Data Processing - Internal Service</t>
  </si>
  <si>
    <t>394000-394999</t>
  </si>
  <si>
    <t>Equipment Rental - Internal Services</t>
  </si>
  <si>
    <t>395000-395999</t>
  </si>
  <si>
    <t>Payroll - Internal Services</t>
  </si>
  <si>
    <t>396000-396999</t>
  </si>
  <si>
    <t>Other Internal Service Activities</t>
  </si>
  <si>
    <t>Total Revenues &amp; Other Fin Sources:</t>
  </si>
  <si>
    <t>397000-397999</t>
  </si>
  <si>
    <t>Contribution from Local Government</t>
  </si>
  <si>
    <t>General Fund - Expenditures &amp; Other Financing Uses</t>
  </si>
  <si>
    <t>410000-411999</t>
  </si>
  <si>
    <t>100-199</t>
  </si>
  <si>
    <t xml:space="preserve">General Government </t>
  </si>
  <si>
    <t>All Other</t>
  </si>
  <si>
    <t>610-619</t>
  </si>
  <si>
    <t>620-629</t>
  </si>
  <si>
    <t>900-999</t>
  </si>
  <si>
    <t>420000-420999</t>
  </si>
  <si>
    <t>430000-431999</t>
  </si>
  <si>
    <t>440000-440999</t>
  </si>
  <si>
    <t>450000-450999</t>
  </si>
  <si>
    <t>460000-460999</t>
  </si>
  <si>
    <t>470000-470999</t>
  </si>
  <si>
    <t>480000-480999</t>
  </si>
  <si>
    <t>490000-490999</t>
  </si>
  <si>
    <t>500000-500999</t>
  </si>
  <si>
    <t>Internal Services</t>
  </si>
  <si>
    <t>510000-510999</t>
  </si>
  <si>
    <t>520000-525999</t>
  </si>
  <si>
    <t>Other Financing Uses</t>
  </si>
  <si>
    <t>Total Expenditures &amp; Other Fin. Uses:</t>
  </si>
  <si>
    <t>Special Revenues Funds - Fund #2000 to 2999</t>
  </si>
  <si>
    <t>Special Revenue Funds - Assets &amp; Deferred Outflow of Resources</t>
  </si>
  <si>
    <t>2000</t>
  </si>
  <si>
    <t>Special Revenue Funds - Liabilities &amp; Deferred Inflow of Resources</t>
  </si>
  <si>
    <t>SPECIAL REVENUE BALANCE CHECK</t>
  </si>
  <si>
    <t>Special Revenue Funds - Fund Balance</t>
  </si>
  <si>
    <t>Special Revenue Funds - Revenues &amp; Other Financing Sources</t>
  </si>
  <si>
    <t>Special Revenue Funds - Expenditures &amp; Other Financing Uses</t>
  </si>
  <si>
    <t>Debt Service Funds - Fund #3000 - 3999</t>
  </si>
  <si>
    <t>Debt Service Funds - Assets &amp; Deferred Outflow of Resources</t>
  </si>
  <si>
    <t>3000</t>
  </si>
  <si>
    <t>Debt Service Funds - Liabilities &amp; Deferred Inflow of Resources</t>
  </si>
  <si>
    <t>DEBT SERVICE BALANCE CHECK</t>
  </si>
  <si>
    <t>Debt Service Funds - Fund Balance</t>
  </si>
  <si>
    <t>Debt Service Funds - Revenues &amp; Other Financing Sources</t>
  </si>
  <si>
    <t>Debt Service Funds - Expenditures &amp; Other Financing Uses</t>
  </si>
  <si>
    <t>Capital Project Funds - Fund #4000 - 4999</t>
  </si>
  <si>
    <t>Capital Project Funds - Assets &amp; Deferred Outflow of Resources</t>
  </si>
  <si>
    <t>4000</t>
  </si>
  <si>
    <t>Capital Project Funds - Liabilities &amp; Deferred Inflow of Resources</t>
  </si>
  <si>
    <t>CAPITAL PROJECTS BALANCE CHECK</t>
  </si>
  <si>
    <t>Capital Project Funds - Fund Balance</t>
  </si>
  <si>
    <t>Capital Project Funds - Revenues &amp; Other Financing Sources</t>
  </si>
  <si>
    <t>Capital Project Funds - Expenditures &amp; Other Financing Uses</t>
  </si>
  <si>
    <t>Enterprise/Proprietary/Business-Type Funds - Fund #5000 - 5999</t>
  </si>
  <si>
    <t>Enterprise Funds - Assets &amp; Deferred Outflow of Resources</t>
  </si>
  <si>
    <t>5000</t>
  </si>
  <si>
    <t>Enterprise Funds - Liabilities &amp; Deferred Inflow of Resources</t>
  </si>
  <si>
    <t>ENTERPRISE FUNDS BALANCE CHECK</t>
  </si>
  <si>
    <t>Short-Term Payables/Liability</t>
  </si>
  <si>
    <t>Restricted Fund Balance/Net Position</t>
  </si>
  <si>
    <t>Committed/Assigned Net Position</t>
  </si>
  <si>
    <t>Fund/Net Position:</t>
  </si>
  <si>
    <t>Unassigned Net Position</t>
  </si>
  <si>
    <t>Investment in General Capital Asset</t>
  </si>
  <si>
    <t>Enterprise Funds - Revenues &amp; Other Financing Sources</t>
  </si>
  <si>
    <t>General Property Tax</t>
  </si>
  <si>
    <t>Penalties/Interest on Delinquent Taxes</t>
  </si>
  <si>
    <t>Property Tax on Other Assessed Values</t>
  </si>
  <si>
    <t>Other License and Permit revenue</t>
  </si>
  <si>
    <t>Non-Business License/Permits</t>
  </si>
  <si>
    <t>Federal Pymts in Lieu of Taxes</t>
  </si>
  <si>
    <t>State Shared Revenue</t>
  </si>
  <si>
    <t>General Government Revenues</t>
  </si>
  <si>
    <t>Court</t>
  </si>
  <si>
    <t>Contrib to Pens/Invest Trust</t>
  </si>
  <si>
    <t>Proceeds of General LT Debt</t>
  </si>
  <si>
    <t>Proceeds of GenFixed Asset Dis</t>
  </si>
  <si>
    <t>Enterprise Funds - Expenses &amp; Other Financing Uses</t>
  </si>
  <si>
    <t>All Exp</t>
  </si>
  <si>
    <t>Personal Services</t>
  </si>
  <si>
    <t>All Exp.</t>
  </si>
  <si>
    <t>200-299</t>
  </si>
  <si>
    <t>Supplies</t>
  </si>
  <si>
    <t>300-399</t>
  </si>
  <si>
    <t>Purchased Services</t>
  </si>
  <si>
    <t>400-499</t>
  </si>
  <si>
    <t>Building Materials</t>
  </si>
  <si>
    <t>500-599</t>
  </si>
  <si>
    <t>Fixed Charges</t>
  </si>
  <si>
    <t>Debt Service Principal</t>
  </si>
  <si>
    <t xml:space="preserve">Debt Service Interest </t>
  </si>
  <si>
    <t>700-799</t>
  </si>
  <si>
    <t>Grants, Contributions, Indemnities</t>
  </si>
  <si>
    <t>800-899</t>
  </si>
  <si>
    <t>Transfers, Depreciation</t>
  </si>
  <si>
    <t>Total Expenses &amp; Other Fin. Uses:</t>
  </si>
  <si>
    <t>Capital Outlay</t>
  </si>
  <si>
    <t>Internal Service Funds - Fund #6000 - 6999</t>
  </si>
  <si>
    <t>Internal Service Funds - Assets &amp; Deferred Outflow of Resources</t>
  </si>
  <si>
    <t>6000</t>
  </si>
  <si>
    <t>Internal Service Funds - Liabilities &amp; Deferred Inflow of Resources</t>
  </si>
  <si>
    <t>INTERNAL SERVICE BALANCE CHECK</t>
  </si>
  <si>
    <t>Internal Service Funds - Net Position</t>
  </si>
  <si>
    <t>Internal Service Funds - Revenues &amp; Other Financing Sources</t>
  </si>
  <si>
    <t>Internal Service Funds - Expenses &amp; Other Financing Uses</t>
  </si>
  <si>
    <t>Trust Funds - Fund #7000 - 7099</t>
  </si>
  <si>
    <t>Trust Funds - Assets &amp; Deferred Outflow of Resources</t>
  </si>
  <si>
    <t>7000</t>
  </si>
  <si>
    <t>Trust Funds - Liabilities &amp; Deferred Outflow of Resources</t>
  </si>
  <si>
    <t>TRUST FUND BALANCE CHECK</t>
  </si>
  <si>
    <t>Trust Funds - Net Position</t>
  </si>
  <si>
    <t>Unassigned Fund Balance/Net Position</t>
  </si>
  <si>
    <t>Trust Funds - Revenues &amp; Other Financing Sources</t>
  </si>
  <si>
    <t>Other License and Permit Revenue</t>
  </si>
  <si>
    <t>Trust Funds - Expenses &amp; Other Financing Uses</t>
  </si>
  <si>
    <t>7100</t>
  </si>
  <si>
    <t>Permanent Funds - Fund #8000 - 8999</t>
  </si>
  <si>
    <t>Permanent Funds - Assets &amp; Deferred Outflow of Resources</t>
  </si>
  <si>
    <t>8000</t>
  </si>
  <si>
    <t>Permanent Funds - Liabilities &amp; Deferred Inflow of Resources</t>
  </si>
  <si>
    <t>PERMANENT FUND BALANCE CHECK</t>
  </si>
  <si>
    <t>Permanent Funds - Fund Balance</t>
  </si>
  <si>
    <t>Permanent Funds - Revenues &amp; Other Financing Sources</t>
  </si>
  <si>
    <t>Permanent Funds - Expenditures &amp; Other Financing Uses</t>
  </si>
  <si>
    <t>Draft version</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</si>
  <si>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</si>
  <si>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</si>
  <si>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</si>
  <si>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</si>
  <si>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</si>
  <si>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</si>
  <si>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</si>
  <si>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</si>
  <si>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</si>
  <si>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</si>
  <si>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</si>
  <si>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</si>
  <si>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</si>
  <si>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</si>
  <si>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</si>
  <si>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</si>
  <si>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</si>
  <si>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</si>
  <si>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</si>
  <si>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</si>
  <si>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</si>
  <si>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</si>
  <si>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</si>
  <si>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</si>
  <si>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</si>
  <si>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</si>
  <si>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</si>
  <si>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</si>
  <si>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THEY DO NOT HAVE TO BE INCLUDED WITH YOUR REPORT SUBMISSION</t>
  </si>
  <si>
    <t>Before Submitting The Report:</t>
  </si>
  <si>
    <t xml:space="preserve">     Other Post Employment Benefit Information Schedules…..……..…………………………………………….</t>
  </si>
  <si>
    <t>A PDF version of this report should be submitted via the Local Government Portal - see website for instructions.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</si>
  <si>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</si>
  <si>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</si>
  <si>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</si>
  <si>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</si>
  <si>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</si>
  <si>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</si>
  <si>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</si>
  <si>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</si>
  <si>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</si>
  <si>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</si>
  <si>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</si>
  <si>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</si>
  <si>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</si>
  <si>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</si>
  <si>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</si>
  <si>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</si>
  <si>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</si>
  <si>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</si>
  <si>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</si>
  <si>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</si>
  <si>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</si>
  <si>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</si>
  <si>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</si>
  <si>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</si>
  <si>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</si>
  <si>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</si>
  <si>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</si>
  <si>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</si>
  <si>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</si>
  <si>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</si>
  <si>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</si>
  <si>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</si>
  <si>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</si>
  <si>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</si>
  <si>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</si>
  <si>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</si>
  <si>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</si>
  <si>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</si>
  <si>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</si>
  <si>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</si>
  <si>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</si>
  <si>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</si>
  <si>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</si>
  <si>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</si>
  <si>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</si>
  <si>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</si>
  <si>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</si>
  <si>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</si>
  <si>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</si>
  <si>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</si>
  <si>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</si>
  <si>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</si>
  <si>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</si>
  <si>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</si>
  <si>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</si>
  <si>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</si>
  <si>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</si>
  <si>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</si>
  <si>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</si>
  <si>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</si>
  <si>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</si>
  <si>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</si>
  <si>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</si>
  <si>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</si>
  <si>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</si>
  <si>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</si>
  <si>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</si>
  <si>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</si>
  <si>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</si>
  <si>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-86-</t>
  </si>
  <si>
    <t>-87-</t>
  </si>
  <si>
    <t>-88-</t>
  </si>
  <si>
    <t>-89-</t>
  </si>
  <si>
    <t>-90-</t>
  </si>
  <si>
    <t>23-47</t>
  </si>
  <si>
    <t>48-53</t>
  </si>
  <si>
    <t>54-59</t>
  </si>
  <si>
    <t>63-64</t>
  </si>
  <si>
    <t>67-68</t>
  </si>
  <si>
    <t>69-70</t>
  </si>
  <si>
    <t>71-72</t>
  </si>
  <si>
    <t>73-74</t>
  </si>
  <si>
    <t>75-76</t>
  </si>
  <si>
    <t>77-78</t>
  </si>
  <si>
    <t>65-66</t>
  </si>
  <si>
    <t>86-88</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</si>
  <si>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</si>
  <si>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</si>
  <si>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</si>
  <si>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</si>
  <si>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</si>
  <si>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</si>
  <si>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</si>
  <si>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</si>
  <si>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</si>
  <si>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</si>
  <si>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</si>
  <si>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</si>
  <si>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</si>
  <si>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</si>
  <si>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</si>
  <si>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</si>
  <si>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</si>
  <si>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</si>
  <si>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</si>
  <si>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</si>
  <si>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</si>
  <si>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</si>
  <si>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</si>
  <si>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</si>
  <si>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</si>
  <si>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</si>
  <si>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</si>
  <si>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</si>
  <si>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</si>
  <si>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</si>
  <si>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</si>
  <si>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</si>
  <si>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</si>
  <si>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</si>
  <si>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</si>
  <si>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</si>
  <si>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</si>
  <si>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</si>
  <si>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</si>
  <si>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</si>
  <si>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</si>
  <si>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</si>
  <si>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</si>
  <si>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</si>
  <si>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</si>
  <si>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</si>
  <si>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</si>
  <si>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Summary of Significant Accounting Policies</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</si>
  <si>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</si>
  <si>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</si>
  <si>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</si>
  <si>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</si>
  <si>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</si>
  <si>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</si>
  <si>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</si>
  <si>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</si>
  <si>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</si>
  <si>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</si>
  <si>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</si>
  <si>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</si>
  <si>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</si>
  <si>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</si>
  <si>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</si>
  <si>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r>
      <rPr>
        <b/>
        <sz val="10"/>
        <rFont val="Arial"/>
        <family val="2"/>
      </rPr>
      <t>NOTE:</t>
    </r>
    <r>
      <rPr>
        <sz val="10"/>
        <rFont val="Arial"/>
        <family val="2"/>
      </rPr>
      <t xml:space="preserve">  At year end, the depreciation expense would be closed into the equity account (280000 Investment in General Capital Assets) and new purchases/acquisitions</t>
    </r>
  </si>
  <si>
    <t xml:space="preserve">             and/or sales/disposals would be recorded if updating Fund 9000.</t>
  </si>
  <si>
    <t xml:space="preserve">           For additional information see the Capital Asset Training Video on the Local Gov. Services Bureau website: http://sfsd.mt.gov/LGSB</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</si>
  <si>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</si>
  <si>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</si>
  <si>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</si>
  <si>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</si>
  <si>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</si>
  <si>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</si>
  <si>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</si>
  <si>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</si>
  <si>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</si>
  <si>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</si>
  <si>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Amounts reported as deferred outflows of resources related to pensions resulting from the employer's contributions subsequent to the measurement date will be recognized as a reduction of the NPL beginning in the year ended June 30, 2018.</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</si>
  <si>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</si>
  <si>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</si>
  <si>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</si>
  <si>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</si>
  <si>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</si>
  <si>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</si>
  <si>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</si>
  <si>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</si>
  <si>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</si>
  <si>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</si>
  <si>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</si>
  <si>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</si>
  <si>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</si>
  <si>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</si>
  <si>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</si>
  <si>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</si>
  <si>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</si>
  <si>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</si>
  <si>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</si>
  <si>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</si>
  <si>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</si>
  <si>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</si>
  <si>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</si>
  <si>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</si>
  <si>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</si>
  <si>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</si>
  <si>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</si>
  <si>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</si>
  <si>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</si>
  <si>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</si>
  <si>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</si>
  <si>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</si>
  <si>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</si>
  <si>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</si>
  <si>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</si>
  <si>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</si>
  <si>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</si>
  <si>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</si>
  <si>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</si>
  <si>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</si>
  <si>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</si>
  <si>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</si>
  <si>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</si>
  <si>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</si>
  <si>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</si>
  <si>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</si>
  <si>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</si>
  <si>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</si>
  <si>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</si>
  <si>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</si>
  <si>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</si>
  <si>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</si>
  <si>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</si>
  <si>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</si>
  <si>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</si>
  <si>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</si>
  <si>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</si>
  <si>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</si>
  <si>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</si>
  <si>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</si>
  <si>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</si>
  <si>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</si>
  <si>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</si>
  <si>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</si>
  <si>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</si>
  <si>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</si>
  <si>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</si>
  <si>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</si>
  <si>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</si>
  <si>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</si>
  <si>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</si>
  <si>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</si>
  <si>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</si>
  <si>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</si>
  <si>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</si>
  <si>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</si>
  <si>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</si>
  <si>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</si>
  <si>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</si>
  <si>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</si>
  <si>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</si>
  <si>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</si>
  <si>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</si>
  <si>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</si>
  <si>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</si>
  <si>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t>REVISED 7-2017 VERSION 17.1</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</si>
  <si>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</si>
  <si>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</si>
  <si>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</si>
  <si>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</si>
  <si>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</si>
  <si>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</si>
  <si>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</si>
  <si>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</si>
  <si>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</si>
  <si>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</si>
  <si>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</si>
  <si>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</si>
  <si>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t xml:space="preserve">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</si>
  <si>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</si>
  <si>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</si>
  <si>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</si>
  <si>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</si>
  <si>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</si>
  <si>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</si>
  <si>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</si>
  <si>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</si>
  <si>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</si>
  <si>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</si>
  <si>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</si>
  <si>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</si>
  <si>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</si>
  <si>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</si>
  <si>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</si>
  <si>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</si>
  <si>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</si>
  <si>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</si>
  <si>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</si>
  <si>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</si>
  <si>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</si>
  <si>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</si>
  <si>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</si>
  <si>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</si>
  <si>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</si>
  <si>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</si>
  <si>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</si>
  <si>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</si>
  <si>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</si>
  <si>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</si>
  <si>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</si>
  <si>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</si>
  <si>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</si>
  <si>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</si>
  <si>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</si>
  <si>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</si>
  <si>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</si>
  <si>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</si>
  <si>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</si>
  <si>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</si>
  <si>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</si>
  <si>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</si>
  <si>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</si>
  <si>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</si>
  <si>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</si>
  <si>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</si>
  <si>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</si>
  <si>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</si>
  <si>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</si>
  <si>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</si>
  <si>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</si>
  <si>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</si>
  <si>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</si>
  <si>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</si>
  <si>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</si>
  <si>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</si>
  <si>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</si>
  <si>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</si>
  <si>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</si>
  <si>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</si>
  <si>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</si>
  <si>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</si>
  <si>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</si>
  <si>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</si>
  <si>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</si>
  <si>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</si>
  <si>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</si>
  <si>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</si>
  <si>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</si>
  <si>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</si>
  <si>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</si>
  <si>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</si>
  <si>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</si>
  <si>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</si>
  <si>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assure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</si>
  <si>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</si>
  <si>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</si>
  <si>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</si>
  <si>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</si>
  <si>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</si>
  <si>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</si>
  <si>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</si>
  <si>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</si>
  <si>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</si>
  <si>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</si>
  <si>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</si>
  <si>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</si>
  <si>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</si>
  <si>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</si>
  <si>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</si>
  <si>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</si>
  <si>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</si>
  <si>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</si>
  <si>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</si>
  <si>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</si>
  <si>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</si>
  <si>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</si>
  <si>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</si>
  <si>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</si>
  <si>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</si>
  <si>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</si>
  <si>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</si>
  <si>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</si>
  <si>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</si>
  <si>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</si>
  <si>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</si>
  <si>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</si>
  <si>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</si>
  <si>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</si>
  <si>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</si>
  <si>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</si>
  <si>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</si>
  <si>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</si>
  <si>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</si>
  <si>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</si>
  <si>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</si>
  <si>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</si>
  <si>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</si>
  <si>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</si>
  <si>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</si>
  <si>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</si>
  <si>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</si>
  <si>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</si>
  <si>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</si>
  <si>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</si>
  <si>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</si>
  <si>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</si>
  <si>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</si>
  <si>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</si>
  <si>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</si>
  <si>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</si>
  <si>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</si>
  <si>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</si>
  <si>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</si>
  <si>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</si>
  <si>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</si>
  <si>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</si>
  <si>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</si>
  <si>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</si>
  <si>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</si>
  <si>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</si>
  <si>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</si>
  <si>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</si>
  <si>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</si>
  <si>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</si>
  <si>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</si>
  <si>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</si>
  <si>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</si>
  <si>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</si>
  <si>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</si>
  <si>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</si>
  <si>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</si>
  <si>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</si>
  <si>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</si>
  <si>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</si>
  <si>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</si>
  <si>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</si>
  <si>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</si>
  <si>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</si>
  <si>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</si>
  <si>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</si>
  <si>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</si>
  <si>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</si>
  <si>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</si>
  <si>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</si>
  <si>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</si>
  <si>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</si>
  <si>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</si>
  <si>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</si>
  <si>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</si>
  <si>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</si>
  <si>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</si>
  <si>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</si>
  <si>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</si>
  <si>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</si>
  <si>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</si>
  <si>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</si>
  <si>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</si>
  <si>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</si>
  <si>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</si>
  <si>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</si>
  <si>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</si>
  <si>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</si>
  <si>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</si>
  <si>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</si>
  <si>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</si>
  <si>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</si>
  <si>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</si>
  <si>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</si>
  <si>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</si>
  <si>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</si>
  <si>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</si>
  <si>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</si>
  <si>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</si>
  <si>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</si>
  <si>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</si>
  <si>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</si>
  <si>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</si>
  <si>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</si>
  <si>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</si>
  <si>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 xml:space="preserve">    Schedule of Cash Receipts and Disbursements - All Funds …………………………………</t>
  </si>
  <si>
    <t>Table of Contents - Cash Receipts &amp; Disbursements Schedule is mandatory (not optional as in past)</t>
  </si>
  <si>
    <t xml:space="preserve">    that is used to assist with special purpose district reporting.</t>
  </si>
  <si>
    <t>Long-term Debt</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</si>
  <si>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</si>
  <si>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</si>
  <si>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</si>
  <si>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</si>
  <si>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</si>
  <si>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</si>
  <si>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</si>
  <si>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</si>
  <si>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</si>
  <si>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</si>
  <si>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</si>
  <si>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The County/City/Town also has an unused line of credit in the amount of </t>
    </r>
    <r>
      <rPr>
        <u/>
        <sz val="10"/>
        <color rgb="FFC00000"/>
        <rFont val="Arial"/>
        <family val="2"/>
      </rPr>
      <t>$XXX,XXX</t>
    </r>
    <r>
      <rPr>
        <sz val="10"/>
        <color rgb="FFC00000"/>
        <rFont val="Arial"/>
        <family val="2"/>
      </rPr>
      <t>.</t>
    </r>
  </si>
  <si>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</si>
  <si>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</si>
  <si>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</si>
  <si>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</si>
  <si>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</si>
  <si>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</si>
  <si>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</si>
  <si>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________Major Fund - ________________________________________________________________________________________</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</si>
  <si>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</si>
  <si>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</si>
  <si>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</si>
  <si>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</si>
  <si>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</si>
  <si>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</si>
  <si>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</si>
  <si>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</si>
  <si>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</si>
  <si>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</si>
  <si>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</si>
  <si>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</si>
  <si>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</si>
  <si>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</si>
  <si>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</si>
  <si>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</si>
  <si>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</si>
  <si>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</si>
  <si>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</si>
  <si>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</si>
  <si>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</si>
  <si>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</si>
  <si>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</si>
  <si>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</si>
  <si>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</si>
  <si>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</si>
  <si>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</si>
  <si>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</si>
  <si>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</si>
  <si>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-33B-</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</si>
  <si>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</si>
  <si>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</si>
  <si>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</si>
  <si>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</si>
  <si>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</si>
  <si>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</si>
  <si>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</si>
  <si>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</si>
  <si>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</si>
  <si>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</si>
  <si>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</si>
  <si>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</si>
  <si>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</si>
  <si>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</si>
  <si>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</si>
  <si>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</si>
  <si>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</si>
  <si>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</si>
  <si>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</si>
  <si>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</si>
  <si>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</si>
  <si>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</si>
  <si>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t>For more info see the Long-Term Liabilities Video on the Local Gov. Services Bureau website: http://sfsd.mt.gov/LGSB</t>
  </si>
  <si>
    <t>Does the reduction in bonds/notes/loans equal the principal payment on the OP Conversion?</t>
  </si>
  <si>
    <r>
      <rPr>
        <b/>
        <sz val="12"/>
        <rFont val="Arial"/>
        <family val="2"/>
      </rPr>
      <t>Helpful hints:</t>
    </r>
    <r>
      <rPr>
        <sz val="12"/>
        <rFont val="Arial"/>
        <family val="2"/>
      </rPr>
      <t xml:space="preserve"> Does the addition of bonds/notes/loans equal the proceeds from debt on the OP Conversion?</t>
    </r>
  </si>
  <si>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</si>
  <si>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</si>
  <si>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</si>
  <si>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</si>
  <si>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</si>
  <si>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</si>
  <si>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</si>
  <si>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</si>
  <si>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</si>
  <si>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</si>
  <si>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r>
      <t>Remove the proceeds from long-term debt from other financing sources</t>
    </r>
    <r>
      <rPr>
        <b/>
        <sz val="10"/>
        <color rgb="FFC00000"/>
        <rFont val="Arial"/>
        <family val="2"/>
      </rPr>
      <t xml:space="preserve"> (enter as negative)</t>
    </r>
  </si>
  <si>
    <t>Prior Year Deferred Inflow of Tax Revenue (Enter as negative on line 11 and line 16 if assessments reported as misc.)</t>
  </si>
  <si>
    <t>Add Capital Assets Beginning (to fund balance) Auto fills from GCAAG Worksheet</t>
  </si>
  <si>
    <t>Record Depreciation Expense - Auto fills from the GCAAG Worksheet</t>
  </si>
  <si>
    <t>Fund Number</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</si>
  <si>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</si>
  <si>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</si>
  <si>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</si>
  <si>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</si>
  <si>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</si>
  <si>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</si>
  <si>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</si>
  <si>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</si>
  <si>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</si>
  <si>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</si>
  <si>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</si>
  <si>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</si>
  <si>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</si>
  <si>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</si>
  <si>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</si>
  <si>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</si>
  <si>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</si>
  <si>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</si>
  <si>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</si>
  <si>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</si>
  <si>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</si>
  <si>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</si>
  <si>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</si>
  <si>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</si>
  <si>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</si>
  <si>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</si>
  <si>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</si>
  <si>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</si>
  <si>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</si>
  <si>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</si>
  <si>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</si>
  <si>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</si>
  <si>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</si>
  <si>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</si>
  <si>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</si>
  <si>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</si>
  <si>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</si>
  <si>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</si>
  <si>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Local Government Entity Portal - LGS Website</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</si>
  <si>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</si>
  <si>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</si>
  <si>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</si>
  <si>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</si>
  <si>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</si>
  <si>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</si>
  <si>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</si>
  <si>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</si>
  <si>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</si>
  <si>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</si>
  <si>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</si>
  <si>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</si>
  <si>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</si>
  <si>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</si>
  <si>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</si>
  <si>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</si>
  <si>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</si>
  <si>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</si>
  <si>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</si>
  <si>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</si>
  <si>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</si>
  <si>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</si>
  <si>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</si>
  <si>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</si>
  <si>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</si>
  <si>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</si>
  <si>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</si>
  <si>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</si>
  <si>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</si>
  <si>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</si>
  <si>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</si>
  <si>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</si>
  <si>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</si>
  <si>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</si>
  <si>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</si>
  <si>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</si>
  <si>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</si>
  <si>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</si>
  <si>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</si>
  <si>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</si>
  <si>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</si>
  <si>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</si>
  <si>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</si>
  <si>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</si>
  <si>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</si>
  <si>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</si>
  <si>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ANACONDA-DEER LODGE COUNTY</t>
  </si>
  <si>
    <t>BEAVERHEAD COUNTY</t>
  </si>
  <si>
    <t>BIG HORN COUNTY</t>
  </si>
  <si>
    <t>BLAINE COUNTY</t>
  </si>
  <si>
    <t>BROADWATER COUNTY</t>
  </si>
  <si>
    <t>CARBON COUNTY</t>
  </si>
  <si>
    <t>CARTER COUNTY</t>
  </si>
  <si>
    <t>CASCADE COUNTY</t>
  </si>
  <si>
    <t>CHOUTEAU COUNTY</t>
  </si>
  <si>
    <t>CITY &amp; COUNTY/BUTTE-SILVER BOW</t>
  </si>
  <si>
    <t>CITY OF BAKER</t>
  </si>
  <si>
    <t>CITY OF BELGRADE</t>
  </si>
  <si>
    <t>CITY OF BIG TIMBER</t>
  </si>
  <si>
    <t>CITY OF BILLINGS</t>
  </si>
  <si>
    <t>CITY OF BOULDER</t>
  </si>
  <si>
    <t>CITY OF BOZEMAN</t>
  </si>
  <si>
    <t>CITY OF CHINOOK</t>
  </si>
  <si>
    <t>CITY OF CHOTEAU</t>
  </si>
  <si>
    <t>CITY OF COLSTRIP</t>
  </si>
  <si>
    <t>CITY OF COLUMBIA FALLS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</si>
  <si>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</si>
  <si>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</si>
  <si>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</si>
  <si>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</si>
  <si>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</si>
  <si>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</si>
  <si>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</si>
  <si>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</si>
  <si>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</si>
  <si>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</si>
  <si>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</si>
  <si>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</si>
  <si>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</si>
  <si>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</si>
  <si>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</si>
  <si>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</si>
  <si>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</si>
  <si>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</si>
  <si>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</si>
  <si>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</si>
  <si>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</si>
  <si>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</si>
  <si>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</si>
  <si>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</si>
  <si>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</si>
  <si>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</si>
  <si>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</si>
  <si>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</si>
  <si>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</si>
  <si>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</si>
  <si>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</si>
  <si>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</si>
  <si>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</si>
  <si>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</si>
  <si>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</si>
  <si>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</si>
  <si>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</si>
  <si>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</si>
  <si>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</si>
  <si>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</si>
  <si>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</si>
  <si>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</si>
  <si>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</si>
  <si>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</si>
  <si>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</si>
  <si>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</si>
  <si>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</si>
  <si>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</si>
  <si>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</si>
  <si>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</si>
  <si>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</si>
  <si>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</si>
  <si>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</si>
  <si>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</si>
  <si>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</si>
  <si>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AND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</si>
  <si>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</si>
  <si>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</si>
  <si>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</si>
  <si>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</si>
  <si>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</si>
  <si>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</si>
  <si>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</si>
  <si>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</si>
  <si>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</si>
  <si>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</si>
  <si>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</si>
  <si>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</si>
  <si>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</si>
  <si>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</si>
  <si>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</si>
  <si>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</si>
  <si>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</si>
  <si>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</si>
  <si>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</si>
  <si>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</si>
  <si>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</si>
  <si>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</si>
  <si>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</si>
  <si>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</si>
  <si>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</si>
  <si>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</si>
  <si>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</si>
  <si>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</si>
  <si>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</si>
  <si>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</si>
  <si>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</si>
  <si>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</si>
  <si>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</si>
  <si>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</si>
  <si>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</si>
  <si>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</si>
  <si>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</si>
  <si>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COLUMBUS</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</si>
  <si>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</si>
  <si>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</si>
  <si>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</si>
  <si>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</si>
  <si>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</si>
  <si>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</si>
  <si>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</si>
  <si>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</si>
  <si>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</si>
  <si>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</si>
  <si>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</si>
  <si>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</si>
  <si>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</si>
  <si>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</si>
  <si>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</si>
  <si>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</si>
  <si>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</si>
  <si>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</si>
  <si>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</si>
  <si>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</si>
  <si>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</si>
  <si>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</si>
  <si>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</si>
  <si>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</si>
  <si>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</si>
  <si>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</si>
  <si>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</si>
  <si>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</si>
  <si>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</si>
  <si>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</si>
  <si>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</si>
  <si>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</si>
  <si>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</si>
  <si>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</si>
  <si>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</si>
  <si>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</si>
  <si>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</si>
  <si>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</si>
  <si>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</si>
  <si>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</si>
  <si>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</si>
  <si>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</si>
  <si>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</si>
  <si>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</si>
  <si>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</si>
  <si>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</si>
  <si>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</si>
  <si>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</si>
  <si>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</si>
  <si>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</si>
  <si>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</si>
  <si>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</si>
  <si>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</si>
  <si>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</si>
  <si>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</si>
  <si>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</si>
  <si>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</si>
  <si>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</si>
  <si>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</si>
  <si>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</si>
  <si>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</si>
  <si>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</si>
  <si>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t>TREASURE COUNTY</t>
  </si>
  <si>
    <t>VALLEY COUNTY</t>
  </si>
  <si>
    <t>WHEATLAND COUNTY</t>
  </si>
  <si>
    <t>WIBAUX COUNTY</t>
  </si>
  <si>
    <t>YELLOWSTONE COUNTY</t>
  </si>
  <si>
    <t>LOCAL GOVERNMENT NAME:</t>
  </si>
  <si>
    <t>='COVER PAGE'!A9:J9</t>
  </si>
  <si>
    <t>='COVER PAGE'!A30</t>
  </si>
  <si>
    <t>Added a drop-down menu for the entity name, entity # autofills - from Ledger Load Assist tab</t>
  </si>
  <si>
    <t>Exceed:</t>
  </si>
  <si>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$750,000,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</si>
  <si>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r>
      <rPr>
        <b/>
        <sz val="11"/>
        <color rgb="FFFF0000"/>
        <rFont val="Calibri"/>
        <family val="2"/>
        <scheme val="minor"/>
      </rPr>
      <t>If total revenues are equal to or less than $750,000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$750,000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</si>
  <si>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$750,000</t>
    </r>
    <r>
      <rPr>
        <b/>
        <sz val="12"/>
        <color theme="1"/>
        <rFont val="Calibri"/>
        <family val="2"/>
        <scheme val="minor"/>
      </rPr>
      <t>, you are required to have an audit for the fiscal year.</t>
    </r>
  </si>
  <si>
    <t xml:space="preserve">     CONSISTENT WITH STATE LAW, I HEREBY TRANSMIT THE </t>
  </si>
  <si>
    <t>Preparer's contact information:</t>
  </si>
  <si>
    <t>Other Supplementary Information</t>
  </si>
  <si>
    <t>0% to 8.47%</t>
  </si>
  <si>
    <t>ANNUAL FINANCIAL REPORT</t>
  </si>
  <si>
    <t>FISCAL YEAR ENDING JUNE 30, 2021</t>
  </si>
  <si>
    <t>REVISED JULY 2021/VERSION 21.1</t>
  </si>
  <si>
    <t>External</t>
  </si>
  <si>
    <t>(not in trust)</t>
  </si>
  <si>
    <t>Custodial Funds</t>
  </si>
  <si>
    <t xml:space="preserve">Other assets: </t>
  </si>
  <si>
    <t>Tax revenue collected for other governments</t>
  </si>
  <si>
    <t>Refunds or transfers to others</t>
  </si>
  <si>
    <t>Payments of taxes collected for others</t>
  </si>
  <si>
    <t>Total net position - July 1, 2020 as previously reported</t>
  </si>
  <si>
    <t>Total net position - July 1, 2020 as restated</t>
  </si>
  <si>
    <t>Total net position - June 30, 2021</t>
  </si>
  <si>
    <t>Cash and cash equivalents - July 1, 2020</t>
  </si>
  <si>
    <t>Cash and cash equivalents - June 30, 2021</t>
  </si>
  <si>
    <t>Fund balances - July 1, 2020 as previously reported</t>
  </si>
  <si>
    <t>Fund balances - July 1, 2020 as restated</t>
  </si>
  <si>
    <t>Fund balances - June 30, 2021</t>
  </si>
  <si>
    <t>Other deductions: specify</t>
  </si>
  <si>
    <t xml:space="preserve">Other liabilities: </t>
  </si>
  <si>
    <t>Judgment/Protested payable</t>
  </si>
  <si>
    <t>Other long-term liabilities</t>
  </si>
  <si>
    <t>Due from Others</t>
  </si>
  <si>
    <t xml:space="preserve">Other additions: </t>
  </si>
  <si>
    <t>310000</t>
  </si>
  <si>
    <t>370000</t>
  </si>
  <si>
    <t>380000</t>
  </si>
  <si>
    <t>390000</t>
  </si>
  <si>
    <t>362000</t>
  </si>
  <si>
    <t>366000</t>
  </si>
  <si>
    <t>TOTAL NET POSITION</t>
  </si>
  <si>
    <t>Custodial Funds - Fund #7100 - 7999</t>
  </si>
  <si>
    <t>Custodial Funds - Assets &amp; Deferred Outflow of Resources</t>
  </si>
  <si>
    <t>Custodial Funds - Liabilities &amp; Deferred Inflow of Resources</t>
  </si>
  <si>
    <t>Custodial Funds - Net Position</t>
  </si>
  <si>
    <t>370000-379999</t>
  </si>
  <si>
    <t>Intergovernmental Revenues</t>
  </si>
  <si>
    <t>Misc. Revenues</t>
  </si>
  <si>
    <t>Misc. Revenues - contributions</t>
  </si>
  <si>
    <t>Interest &amp; Investment Revenues</t>
  </si>
  <si>
    <t>310000-319999</t>
  </si>
  <si>
    <t>320000-329999</t>
  </si>
  <si>
    <t>Permits/Licenses</t>
  </si>
  <si>
    <t xml:space="preserve">Custodial </t>
  </si>
  <si>
    <t>CUSTODIAL  FUNDS  (list)</t>
  </si>
  <si>
    <t>CUSTODIAL  - CITIES AND TOWNS (list)</t>
  </si>
  <si>
    <t>CUSTODIAL - OTHER</t>
  </si>
  <si>
    <t>TOTAL TRUST AND CUSTODIAL FUNDS</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</si>
  <si>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</si>
  <si>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</si>
  <si>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</si>
  <si>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</si>
  <si>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</si>
  <si>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</si>
  <si>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</si>
  <si>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</si>
  <si>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</si>
  <si>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</si>
  <si>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Custodial Funds - Revenues, Expenditures &amp; Other Financing Sources</t>
  </si>
  <si>
    <t>Custodial Funds - Expenses &amp; Other Financing Sources</t>
  </si>
  <si>
    <t>Penalties/Interest Delinquent Taxes</t>
  </si>
  <si>
    <t>Enterprise Funds - Net Position</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</si>
  <si>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are described below.</t>
  </si>
  <si>
    <t>At year end, the cash equivalents and investments are reported in the basic financial statements as follows:</t>
  </si>
  <si>
    <t>The composition of cash and investments held at June 30 is as follows:</t>
  </si>
  <si>
    <t>Capital asset activity for the fiscal year ended June 30, 2021 was as follows:</t>
  </si>
  <si>
    <t>7/1/2020</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</si>
  <si>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</si>
  <si>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</si>
  <si>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</si>
  <si>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</si>
  <si>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</si>
  <si>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</si>
  <si>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</si>
  <si>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</si>
  <si>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</si>
  <si>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</si>
  <si>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</si>
  <si>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</si>
  <si>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</si>
  <si>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</si>
  <si>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</si>
  <si>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</si>
  <si>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</si>
  <si>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</si>
  <si>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</si>
  <si>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</si>
  <si>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</si>
  <si>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</si>
  <si>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</si>
  <si>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</si>
  <si>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</si>
  <si>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</si>
  <si>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</si>
  <si>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</si>
  <si>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</si>
  <si>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</si>
  <si>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</si>
  <si>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</si>
  <si>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</si>
  <si>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</si>
  <si>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</si>
  <si>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</si>
  <si>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</si>
  <si>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</si>
  <si>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</si>
  <si>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</si>
  <si>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</si>
  <si>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</si>
  <si>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</si>
  <si>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</si>
  <si>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</si>
  <si>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</si>
  <si>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</si>
  <si>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</si>
  <si>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</si>
  <si>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</si>
  <si>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t>For the Employer's Fiscal Year Ended June 30, 2021</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</si>
  <si>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</si>
  <si>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</si>
  <si>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</si>
  <si>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</si>
  <si>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</si>
  <si>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</si>
  <si>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</si>
  <si>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</si>
  <si>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</si>
  <si>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</si>
  <si>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</si>
  <si>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</si>
  <si>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</si>
  <si>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</si>
  <si>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</si>
  <si>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</si>
  <si>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</si>
  <si>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</si>
  <si>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</si>
  <si>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</si>
  <si>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</si>
  <si>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</si>
  <si>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</si>
  <si>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</si>
  <si>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</si>
  <si>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</si>
  <si>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</si>
  <si>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</si>
  <si>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</si>
  <si>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</si>
  <si>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</si>
  <si>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</si>
  <si>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</si>
  <si>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</si>
  <si>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</si>
  <si>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</si>
  <si>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</si>
  <si>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</si>
  <si>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</si>
  <si>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</si>
  <si>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</si>
  <si>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</si>
  <si>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</si>
  <si>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</si>
  <si>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</si>
  <si>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</si>
  <si>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</si>
  <si>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</si>
  <si>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</si>
  <si>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</si>
  <si>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</si>
  <si>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</si>
  <si>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</si>
  <si>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</si>
  <si>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</si>
  <si>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</si>
  <si>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</si>
  <si>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</si>
  <si>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</si>
  <si>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</si>
  <si>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</si>
  <si>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</si>
  <si>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The government-wide financial statements (i.e., the statement of net position and the statement of changes in net position) report information on all of the nonfiduciary activities of the primary government and its component units.  For the most part, the effect of interfund activity has been removed from these statements.  Governmental activities, which normally are supported by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</si>
  <si>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 the direct expenses of a given function or segment are offset by program revenues.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properly included among program revenues are reported instead as a general revenues. </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</si>
  <si>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</si>
  <si>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The government-wide financial statements are reported using the economic resources measurement focus and the accrual basis of accounting, as are the proprietary fund and fiduciary fund financial statements.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</si>
  <si>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 are reported using the current financial resources measurement focus and the modified accrual basis of accounting.  Revenues are recognized as soon as they are both measurable and available.  Revenues are considered to be available when they are collectible within the current period or soon enough thereafter to pay liabilities of the current period.  For this purpose, the government considers revenues to be available if they are collected within 60 days of the end of the current fiscal period.  Expenditures generally are recorded when a liability is incurred, as under accrual accounting.  However, debt service expenditures, as well as expenditures related to compensated absences and claims and judgments, are recorded only when payment is due.</t>
  </si>
  <si>
    <t>Property taxes, licenses and interest associated with the current fiscal period are all considered to be susceptible to accrual 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</si>
  <si>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</si>
  <si>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General Fund - This is the government's primary operating fund.  It accounts for all financial resources of the general government, except those required to be accounted for in another fund.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</si>
  <si>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</si>
  <si>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</si>
  <si>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Internal Service Funds - These funds account for services provided by the government to its various departments or agencies or to other governments, on a cost recovery basis.</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</si>
  <si>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</si>
  <si>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</si>
  <si>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</si>
  <si>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</si>
  <si>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</si>
  <si>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</si>
  <si>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</si>
  <si>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</si>
  <si>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</si>
  <si>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</si>
  <si>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</si>
  <si>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</si>
  <si>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Deferred outflow of resources is a financial statement element. A deferred outflow of resources is a consumption of net assets by the government that is applicable to a future reporting period.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</si>
  <si>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Expenditures for unpaid vacation and sick leave benefits are recorded when paid in the governmental funds on the modified accrual basis of accounting and expenses for vacation and sick leave benefits are recorded when accrued in the proprietary funds on the full accrual basis of accounting.</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</si>
  <si>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</si>
  <si>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</si>
  <si>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A deferred inflow of resources is an acquisition of net assets by the government that is applicable to a future reporting period. The government-wide statement of net position, proprietary fund statement of net position, and governmental fund balance sheet report a separate section for deferred inflows of resources.  Deferred inflows or resources may be disclosed on the face of the financial statements, in the notes to the financial statements, or a combination of both.</t>
  </si>
  <si>
    <t>Deferred inflows of resources not disclosed on the face of the financial statements are as follows:</t>
  </si>
  <si>
    <t>Assets, deferred outflows of resources, liabilities, deferred inflows of resources, and fund balance/net position - cont.</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</si>
  <si>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</si>
  <si>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</si>
  <si>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</si>
  <si>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</si>
  <si>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</si>
  <si>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</si>
  <si>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</si>
  <si>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</si>
  <si>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</si>
  <si>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</si>
  <si>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</si>
  <si>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</si>
  <si>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</si>
  <si>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</si>
  <si>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</si>
  <si>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r>
      <t xml:space="preserve">During the fiscal year the County/City/Town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</si>
  <si>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County/City/Town's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</si>
  <si>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</si>
  <si>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</si>
  <si>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r>
      <t xml:space="preserve">The County/City/Town's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</si>
  <si>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County/City/Town's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</si>
  <si>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</si>
  <si>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</si>
  <si>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</si>
  <si>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</si>
  <si>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</si>
  <si>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</si>
  <si>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</si>
  <si>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</si>
  <si>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</si>
  <si>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</si>
  <si>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</si>
  <si>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</si>
  <si>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</si>
  <si>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</si>
  <si>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</si>
  <si>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</si>
  <si>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</si>
  <si>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</si>
  <si>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</si>
  <si>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</si>
  <si>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</si>
  <si>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</si>
  <si>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</si>
  <si>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</si>
  <si>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</si>
  <si>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</si>
  <si>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</si>
  <si>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</si>
  <si>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</si>
  <si>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</si>
  <si>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</si>
  <si>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</si>
  <si>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</si>
  <si>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</si>
  <si>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</si>
  <si>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</si>
  <si>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</si>
  <si>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</si>
  <si>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</si>
  <si>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</si>
  <si>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</si>
  <si>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</si>
  <si>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</si>
  <si>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</si>
  <si>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</si>
  <si>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</si>
  <si>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</si>
  <si>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</si>
  <si>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</si>
  <si>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</si>
  <si>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R.</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</si>
  <si>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</si>
  <si>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</si>
  <si>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</si>
  <si>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</si>
  <si>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</si>
  <si>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</si>
  <si>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</si>
  <si>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</si>
  <si>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</si>
  <si>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</si>
  <si>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</si>
  <si>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</si>
  <si>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</si>
  <si>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</si>
  <si>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</si>
  <si>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1.  A </t>
    </r>
    <r>
      <rPr>
        <b/>
        <u/>
        <sz val="11"/>
        <rFont val="Arial"/>
        <family val="2"/>
      </rPr>
      <t>PDF Version</t>
    </r>
    <r>
      <rPr>
        <b/>
        <sz val="10"/>
        <rFont val="Arial"/>
        <family val="2"/>
      </rPr>
      <t xml:space="preserve"> </t>
    </r>
    <r>
      <rPr>
        <sz val="10"/>
        <rFont val="Arial"/>
        <family val="2"/>
      </rPr>
      <t>of this report should be submitted.  Within the excel program use the save as .pdf option.</t>
    </r>
  </si>
  <si>
    <r>
      <t xml:space="preserve">2.  The </t>
    </r>
    <r>
      <rPr>
        <b/>
        <u/>
        <sz val="12"/>
        <rFont val="Arial"/>
        <family val="2"/>
      </rPr>
      <t>Filing Fee Form</t>
    </r>
    <r>
      <rPr>
        <b/>
        <sz val="10"/>
        <rFont val="Arial"/>
        <family val="2"/>
      </rPr>
      <t xml:space="preserve"> </t>
    </r>
    <r>
      <rPr>
        <sz val="10"/>
        <rFont val="Arial"/>
        <family val="2"/>
      </rPr>
      <t>should be included with the submission through the portal and mailed with the check, if applicable</t>
    </r>
    <r>
      <rPr>
        <b/>
        <sz val="10"/>
        <rFont val="Arial"/>
        <family val="2"/>
      </rPr>
      <t>.</t>
    </r>
  </si>
  <si>
    <r>
      <rPr>
        <b/>
        <sz val="11"/>
        <rFont val="Arial"/>
        <family val="2"/>
      </rPr>
      <t xml:space="preserve">3.  </t>
    </r>
    <r>
      <rPr>
        <b/>
        <u/>
        <sz val="11"/>
        <rFont val="Arial"/>
        <family val="2"/>
      </rPr>
      <t>Database Ledger Load (DLL) file</t>
    </r>
    <r>
      <rPr>
        <b/>
        <sz val="11"/>
        <rFont val="Arial"/>
        <family val="2"/>
      </rPr>
      <t>:</t>
    </r>
    <r>
      <rPr>
        <b/>
        <sz val="10"/>
        <rFont val="Arial"/>
        <family val="2"/>
      </rPr>
      <t xml:space="preserve"> </t>
    </r>
    <r>
      <rPr>
        <sz val="10"/>
        <rFont val="Arial"/>
        <family val="2"/>
      </rPr>
      <t>The completed excel file will meet Database Ledger Load Requirements or a Database Ledger Load file produced by an approved Software Vendor should be submitted at the same time the PDF version is submitted.  A stand alone version of the DLL is available on the LGS website.</t>
    </r>
  </si>
  <si>
    <r>
      <rPr>
        <u/>
        <sz val="10"/>
        <rFont val="Arial"/>
        <family val="2"/>
      </rPr>
      <t>For Portal Instructions</t>
    </r>
    <r>
      <rPr>
        <sz val="10"/>
        <rFont val="Arial"/>
        <family val="2"/>
      </rPr>
      <t xml:space="preserve">, including User Guides and a "How to" Video see the LGSB website: </t>
    </r>
  </si>
  <si>
    <t xml:space="preserve">Contact your regional accountant with questions: </t>
  </si>
  <si>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</si>
  <si>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</si>
  <si>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</si>
  <si>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r>
      <rPr>
        <b/>
        <sz val="11"/>
        <rFont val="Arial"/>
        <family val="2"/>
      </rPr>
      <t xml:space="preserve">Please follow all formatting requests when you see a </t>
    </r>
    <r>
      <rPr>
        <b/>
        <sz val="11"/>
        <color rgb="FFFF0000"/>
        <rFont val="Arial"/>
        <family val="2"/>
      </rPr>
      <t>comment triangle</t>
    </r>
    <r>
      <rPr>
        <b/>
        <sz val="11"/>
        <rFont val="Arial"/>
        <family val="2"/>
      </rPr>
      <t>* to ensure information will transfer into the searchable database created by the DLL files.</t>
    </r>
    <r>
      <rPr>
        <sz val="10"/>
        <rFont val="Arial"/>
        <family val="2"/>
      </rPr>
      <t xml:space="preserve"> </t>
    </r>
  </si>
  <si>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</si>
  <si>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</si>
  <si>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</si>
  <si>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</si>
  <si>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</si>
  <si>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</si>
  <si>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</si>
  <si>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</si>
  <si>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 xml:space="preserve">Page 14:  </t>
    </r>
    <r>
      <rPr>
        <sz val="10"/>
        <rFont val="Arial"/>
        <family val="2"/>
      </rPr>
      <t>Line 3 - enter the date of the statement (Fiscal Year Ended June 30, 20XX).  By doing this</t>
    </r>
    <r>
      <rPr>
        <b/>
        <sz val="10"/>
        <rFont val="Arial"/>
        <family val="2"/>
      </rPr>
      <t xml:space="preserve"> </t>
    </r>
    <r>
      <rPr>
        <sz val="10"/>
        <rFont val="Arial"/>
        <family val="2"/>
      </rPr>
      <t>operating statements within the report will have the date entered automatically.  Input the beginning and ending dates in cells C58, C60 (beginning) and C61 (ending).</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</si>
  <si>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</si>
  <si>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</si>
  <si>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</si>
  <si>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</si>
  <si>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Determine your major funds by downloading from the DOA/LGSB website and completing the major fund calculator.  To complete the major fund calculator you will need a trial balance and a revenue and expenditure report by fund.  Enter the assets + deferred outflows and liabilities + deferred inflows from the trial balance.  Enter revenues and expenditures.  If a fund qualifies as a major fund, YES will appear in Column O on the right hand side of the spreadsheet.  The General Fund is always a major fund.</t>
  </si>
  <si>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</si>
  <si>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</si>
  <si>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</si>
  <si>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</si>
  <si>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</si>
  <si>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</si>
  <si>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</si>
  <si>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</si>
  <si>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</si>
  <si>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</si>
  <si>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</si>
  <si>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</si>
  <si>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</si>
  <si>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</si>
  <si>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</si>
  <si>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</si>
  <si>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</si>
  <si>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</si>
  <si>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</si>
  <si>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</si>
  <si>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</si>
  <si>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</si>
  <si>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</si>
  <si>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</si>
  <si>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</si>
  <si>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</si>
  <si>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</si>
  <si>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</si>
  <si>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</si>
  <si>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</si>
  <si>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</si>
  <si>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</si>
  <si>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</si>
  <si>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</si>
  <si>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</si>
  <si>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</si>
  <si>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</si>
  <si>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</si>
  <si>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</si>
  <si>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</si>
  <si>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</si>
  <si>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</si>
  <si>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</si>
  <si>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</si>
  <si>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</si>
  <si>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</si>
  <si>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</si>
  <si>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</si>
  <si>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</si>
  <si>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</si>
  <si>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</si>
  <si>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</si>
  <si>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</si>
  <si>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</si>
  <si>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</si>
  <si>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</si>
  <si>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</si>
  <si>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</si>
  <si>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</si>
  <si>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</si>
  <si>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</si>
  <si>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</si>
  <si>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</si>
  <si>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</si>
  <si>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</si>
  <si>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</si>
  <si>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</si>
  <si>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</si>
  <si>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</si>
  <si>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</si>
  <si>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STEP 1:  Complete the Governmental Funds Capital Assets (GCAAG) and Statement of Changes in Governmental Funds Long-Term Debt (GLTDAAG)</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</si>
  <si>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</si>
  <si>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</si>
  <si>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</si>
  <si>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</si>
  <si>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</si>
  <si>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</si>
  <si>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</si>
  <si>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</si>
  <si>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</si>
  <si>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</si>
  <si>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The Filing Fee Form is self-calculating if using this template.  Note any change in contact information.</t>
  </si>
  <si>
    <t>BALANCE CHECK PAGE</t>
  </si>
  <si>
    <t>A Balance Check form is at the end of the workbook and is added for your convenience.  Review the form and if any of the amounts do not balance, research and correct prior to submission of report.</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</si>
  <si>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</si>
  <si>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</si>
  <si>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</si>
  <si>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</si>
  <si>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r>
      <rPr>
        <b/>
        <sz val="10"/>
        <rFont val="Arial"/>
        <family val="2"/>
      </rPr>
      <t>To hide a column</t>
    </r>
    <r>
      <rPr>
        <sz val="10"/>
        <rFont val="Arial"/>
        <family val="2"/>
      </rPr>
      <t xml:space="preserve"> - right click on the column, it will become highlighted and a drop-down box will appear with options.  Left click on "hide".  To unhide a column, use the same steps except click on "unhide".</t>
    </r>
  </si>
  <si>
    <r>
      <rPr>
        <b/>
        <sz val="10"/>
        <rFont val="Arial"/>
        <family val="2"/>
      </rPr>
      <t xml:space="preserve">To hide worksheet tabs </t>
    </r>
    <r>
      <rPr>
        <sz val="10"/>
        <rFont val="Arial"/>
        <family val="2"/>
      </rPr>
      <t>you aren't using - right click on the tab name at the bottom of the worksheet and a drop-down box will appear.  Left click on "hide".  DO NOT DELETE THE SHEET!</t>
    </r>
  </si>
  <si>
    <t>Do the beginning balances equal your prior year audit ending balances or prior year annual financial report ending balances if not audited?</t>
  </si>
  <si>
    <t>The report should be submitted through the LGSB portal in both excel and pdf formats - see the website for instructions.</t>
  </si>
  <si>
    <t>A Database Ledger Load File is required - an excel version of this file or an approved software version should be submitted through the portal.</t>
  </si>
  <si>
    <t>The Government-Wide Statements must be included and balanced:</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</si>
  <si>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</si>
  <si>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</si>
  <si>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</si>
  <si>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</si>
  <si>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The reconciliation of governmental funds to the government-wide statement of net position and the reconciliation of the statement of revenues, expenditures and changes in fund balance to the government-wide statement of activities should be included.</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</si>
  <si>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</si>
  <si>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</si>
  <si>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</si>
  <si>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</si>
  <si>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</si>
  <si>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t>Database Ledger Load (DLL) File:</t>
  </si>
  <si>
    <t>A database ledger load file is embedded in this excel document.  If you have completed all the information relevant to your local government the DLL form will self-calculate and can be extracted from the excel file to meet the DLL requirement.  If you did not complete the entire report and submitted pages printed from your accounting software you will have to complete a stand-alone version of the database ledger load.  You can locate the form on the LGSB website.</t>
  </si>
  <si>
    <r>
      <t xml:space="preserve">A </t>
    </r>
    <r>
      <rPr>
        <b/>
        <sz val="10"/>
        <rFont val="Arial"/>
        <family val="2"/>
      </rPr>
      <t>schedule of</t>
    </r>
    <r>
      <rPr>
        <sz val="10"/>
        <rFont val="Arial"/>
        <family val="2"/>
      </rPr>
      <t xml:space="preserve"> </t>
    </r>
    <r>
      <rPr>
        <b/>
        <sz val="10"/>
        <rFont val="Arial"/>
        <family val="2"/>
      </rPr>
      <t>intergovernmental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</si>
  <si>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</si>
  <si>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</si>
  <si>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</si>
  <si>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Fiduciary Funds - Used to account for assets held by the City in a trustee capacity or as an agent for individuals, private organizations, other governments, and/or other funds.  These may include trust or custodial funds.</t>
  </si>
  <si>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</si>
  <si>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</si>
  <si>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</si>
  <si>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</si>
  <si>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</si>
  <si>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Assets, deferred outflows of resources, liabilities, deferred outflows of resources, and fund balance/net position</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</si>
  <si>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two installments, the first due by November 30 and the second by May 31.  Personal property taxes are assessed in April or May and are payable within 30 days of the issuance of the notice.</t>
  </si>
  <si>
    <t xml:space="preserve">   Uncategorized</t>
  </si>
  <si>
    <t>Cash balance 7/1/2020</t>
  </si>
  <si>
    <t>Cash balance 6/30/2021</t>
  </si>
  <si>
    <t>CUSTODIAL FUND BALANCE CHECK</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</si>
  <si>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</si>
  <si>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</si>
  <si>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</si>
  <si>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</si>
  <si>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</si>
  <si>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</si>
  <si>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</si>
  <si>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</si>
  <si>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Assets, deferred outflows of resources, liabilities, deferred outflows of resources, and fund balance/net position -cont.</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</si>
  <si>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</si>
  <si>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</si>
  <si>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</si>
  <si>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</si>
  <si>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r>
      <rPr>
        <i/>
        <vertAlign val="superscript"/>
        <sz val="9"/>
        <rFont val="Arial"/>
        <family val="2"/>
      </rPr>
      <t>1</t>
    </r>
    <r>
      <rPr>
        <i/>
        <sz val="9"/>
        <rFont val="Arial"/>
        <family val="2"/>
      </rPr>
      <t>All employer adjustments made in the current fiscal year 2020 but are adjusting a payroll with a pay date in a prior fiscal year, are considered prior year adjustments and are removed from the covered payroll report before the actuary calculates the employers proportionate share.</t>
    </r>
  </si>
  <si>
    <t>For the Employer's Fiscal Year Ended June 30, 2021 (June 30, 2020 Measurement Date)</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</si>
  <si>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</si>
  <si>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</si>
  <si>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</si>
  <si>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</si>
  <si>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</si>
  <si>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</si>
  <si>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</si>
  <si>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</si>
  <si>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</si>
  <si>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</si>
  <si>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</si>
  <si>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</si>
  <si>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</si>
  <si>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</si>
  <si>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</si>
  <si>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</si>
  <si>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</si>
  <si>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</si>
  <si>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</si>
  <si>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</si>
  <si>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</si>
  <si>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</si>
  <si>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Custodial - State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</si>
</sst>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sz val="48"/>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72"/>
      <name val="Arial"/>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b/>
      <sz val="10"/>
      <name val="Myriad Web"/>
      <family val="2"/>
    </font>
    <font>
      <b/>
      <sz val="10"/>
      <color indexed="10"/>
      <name val="Myriad Web"/>
      <family val="2"/>
    </font>
    <font>
      <sz val="10"/>
      <name val="Myriad Web"/>
      <family val="2"/>
    </font>
    <font>
      <b/>
      <sz val="8"/>
      <name val="Myriad Web"/>
      <family val="2"/>
    </font>
    <font>
      <b/>
      <sz val="10"/>
      <color indexed="54"/>
      <name val="Myriad Web"/>
      <family val="2"/>
    </font>
    <font>
      <sz val="10"/>
      <color theme="1"/>
      <name val="Calibri"/>
      <family val="2"/>
      <scheme val="minor"/>
    </font>
    <font>
      <sz val="10"/>
      <color rgb="FFFF0000"/>
      <name val="Arial"/>
      <family val="2"/>
    </font>
    <font>
      <u/>
      <sz val="12"/>
      <name val="Arial"/>
      <family val="2"/>
    </font>
    <font>
      <b/>
      <u/>
      <sz val="10"/>
      <color indexed="12"/>
      <name val="Arial"/>
      <family val="2"/>
    </font>
    <font>
      <b/>
      <sz val="12"/>
      <name val="Myriad Web"/>
      <family val="2"/>
    </font>
    <font>
      <b/>
      <sz val="10"/>
      <name val="Myriad Web"/>
    </font>
    <font>
      <b/>
      <sz val="11"/>
      <name val="Myriad Web"/>
    </font>
    <font>
      <b/>
      <sz val="10"/>
      <color rgb="FFFF0000"/>
      <name val="Myriad Web"/>
    </font>
    <font>
      <sz val="10"/>
      <name val="Myriad Web"/>
    </font>
    <font>
      <b/>
      <sz val="12"/>
      <color theme="1"/>
      <name val="Myriad Web"/>
      <family val="2"/>
    </font>
    <font>
      <b/>
      <sz val="11"/>
      <color theme="1"/>
      <name val="Myriad Web"/>
      <family val="2"/>
    </font>
    <font>
      <sz val="10"/>
      <color theme="1"/>
      <name val="Myriad Web"/>
      <family val="2"/>
    </font>
    <font>
      <b/>
      <sz val="10"/>
      <color theme="1"/>
      <name val="Myriad Web"/>
      <family val="2"/>
    </font>
    <font>
      <b/>
      <sz val="12"/>
      <name val="Myriad Web"/>
    </font>
    <font>
      <sz val="10"/>
      <color theme="0"/>
      <name val="Myriad Web"/>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sz val="10"/>
      <name val="HelveticaNeueLT Std"/>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C99"/>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s>
  <borders count="118">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39">
    <xf numFmtId="0" fontId="0" fillId="0" borderId="0"/>
    <xf numFmtId="0" fontId="30" fillId="0" borderId="0"/>
    <xf numFmtId="0" fontId="15" fillId="0" borderId="0"/>
    <xf numFmtId="0" fontId="15" fillId="0" borderId="0"/>
    <xf numFmtId="0" fontId="15" fillId="0" borderId="0"/>
    <xf numFmtId="0" fontId="50" fillId="0" borderId="0"/>
    <xf numFmtId="39" fontId="30" fillId="0" borderId="0"/>
    <xf numFmtId="0" fontId="30" fillId="0" borderId="0"/>
    <xf numFmtId="0" fontId="30" fillId="0" borderId="0"/>
    <xf numFmtId="0" fontId="20" fillId="0" borderId="0"/>
    <xf numFmtId="0" fontId="12" fillId="0" borderId="0"/>
    <xf numFmtId="0" fontId="20" fillId="0" borderId="0"/>
    <xf numFmtId="0" fontId="60" fillId="0" borderId="0" applyNumberFormat="0" applyFill="0" applyBorder="0" applyAlignment="0" applyProtection="0"/>
    <xf numFmtId="0" fontId="11" fillId="0" borderId="0"/>
    <xf numFmtId="0" fontId="11" fillId="0" borderId="0"/>
    <xf numFmtId="0" fontId="79" fillId="0" borderId="0"/>
    <xf numFmtId="0" fontId="8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20" fillId="0" borderId="0"/>
    <xf numFmtId="0" fontId="10" fillId="0" borderId="0"/>
    <xf numFmtId="0" fontId="15" fillId="0" borderId="0"/>
    <xf numFmtId="0" fontId="9" fillId="0" borderId="0"/>
    <xf numFmtId="42"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8" fillId="0" borderId="0" applyNumberFormat="0" applyFill="0" applyBorder="0" applyAlignment="0" applyProtection="0">
      <alignment vertical="top"/>
      <protection locked="0"/>
    </xf>
    <xf numFmtId="0" fontId="60" fillId="0" borderId="0" applyNumberFormat="0" applyFill="0" applyBorder="0" applyAlignment="0" applyProtection="0"/>
    <xf numFmtId="0" fontId="20" fillId="0" borderId="0"/>
    <xf numFmtId="0" fontId="9" fillId="0" borderId="0"/>
    <xf numFmtId="0" fontId="9" fillId="0" borderId="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7" fillId="0" borderId="0"/>
    <xf numFmtId="0" fontId="7" fillId="0" borderId="0"/>
    <xf numFmtId="0" fontId="7"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cellStyleXfs>
  <cellXfs count="1731">
    <xf numFmtId="0" fontId="0" fillId="0" borderId="0" xfId="0"/>
    <xf numFmtId="0" fontId="0" fillId="0" borderId="1" xfId="0" applyBorder="1"/>
    <xf numFmtId="0" fontId="0" fillId="0" borderId="0" xfId="0"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5" fillId="0" borderId="0" xfId="0" applyFont="1"/>
    <xf numFmtId="0" fontId="14"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centerContinuous"/>
    </xf>
    <xf numFmtId="0" fontId="0" fillId="0" borderId="1" xfId="0" applyBorder="1" applyAlignment="1">
      <alignment horizontal="centerContinuous"/>
    </xf>
    <xf numFmtId="0" fontId="13" fillId="0" borderId="1" xfId="0" applyFont="1" applyBorder="1" applyAlignment="1">
      <alignment horizontal="centerContinuous"/>
    </xf>
    <xf numFmtId="0" fontId="13" fillId="0" borderId="0" xfId="0" quotePrefix="1" applyFont="1" applyAlignment="1">
      <alignment horizontal="center"/>
    </xf>
    <xf numFmtId="0" fontId="13" fillId="0" borderId="0" xfId="0" applyFont="1" applyAlignment="1">
      <alignment horizontal="center"/>
    </xf>
    <xf numFmtId="0" fontId="18" fillId="0" borderId="0" xfId="0" applyFont="1" applyAlignment="1">
      <alignment horizontal="left"/>
    </xf>
    <xf numFmtId="0" fontId="18" fillId="0" borderId="0" xfId="0" applyFont="1"/>
    <xf numFmtId="0" fontId="1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3" fillId="0" borderId="13" xfId="0" applyFont="1" applyBorder="1" applyAlignment="1">
      <alignment horizontal="centerContinuous"/>
    </xf>
    <xf numFmtId="0" fontId="13" fillId="0" borderId="14" xfId="0" applyFont="1" applyBorder="1" applyAlignment="1">
      <alignment horizontal="centerContinuous"/>
    </xf>
    <xf numFmtId="0" fontId="0" fillId="0" borderId="29" xfId="0" applyBorder="1"/>
    <xf numFmtId="0" fontId="0" fillId="0" borderId="30" xfId="0" applyBorder="1"/>
    <xf numFmtId="0" fontId="20" fillId="0" borderId="0" xfId="0" applyFont="1"/>
    <xf numFmtId="0" fontId="0" fillId="0" borderId="14" xfId="0" applyBorder="1" applyAlignment="1">
      <alignment horizontal="centerContinuous"/>
    </xf>
    <xf numFmtId="0" fontId="13" fillId="0" borderId="28" xfId="0" applyFont="1" applyBorder="1" applyAlignment="1">
      <alignment horizontal="centerContinuous"/>
    </xf>
    <xf numFmtId="0" fontId="13" fillId="0" borderId="8" xfId="0" applyFont="1" applyBorder="1" applyAlignment="1">
      <alignment horizontal="centerContinuous"/>
    </xf>
    <xf numFmtId="0" fontId="0" fillId="0" borderId="31" xfId="0" applyBorder="1"/>
    <xf numFmtId="0" fontId="13" fillId="0" borderId="31" xfId="0" applyFont="1" applyBorder="1" applyAlignment="1">
      <alignment horizontal="centerContinuous"/>
    </xf>
    <xf numFmtId="0" fontId="0" fillId="0" borderId="32" xfId="0" applyBorder="1"/>
    <xf numFmtId="0" fontId="13" fillId="0" borderId="5" xfId="0" applyFont="1" applyBorder="1" applyAlignment="1">
      <alignment horizontal="centerContinuous"/>
    </xf>
    <xf numFmtId="0" fontId="0" fillId="0" borderId="33" xfId="0" applyBorder="1"/>
    <xf numFmtId="0" fontId="13"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3" fillId="0" borderId="35" xfId="0" applyFont="1" applyBorder="1" applyAlignment="1">
      <alignment horizontal="centerContinuous"/>
    </xf>
    <xf numFmtId="0" fontId="13" fillId="0" borderId="22" xfId="0" applyFont="1" applyBorder="1" applyAlignment="1">
      <alignment horizontal="centerContinuous"/>
    </xf>
    <xf numFmtId="0" fontId="13" fillId="0" borderId="34" xfId="0" applyFont="1" applyBorder="1" applyAlignment="1">
      <alignment horizontal="centerContinuous"/>
    </xf>
    <xf numFmtId="0" fontId="0" fillId="0" borderId="8" xfId="0" applyBorder="1" applyAlignment="1">
      <alignment horizontal="centerContinuous"/>
    </xf>
    <xf numFmtId="0" fontId="13" fillId="0" borderId="15" xfId="0" applyFont="1" applyBorder="1" applyAlignment="1">
      <alignment horizontal="centerContinuous"/>
    </xf>
    <xf numFmtId="0" fontId="13" fillId="0" borderId="20" xfId="0" applyFont="1" applyBorder="1" applyAlignment="1">
      <alignment horizontal="centerContinuous"/>
    </xf>
    <xf numFmtId="0" fontId="13" fillId="0" borderId="9" xfId="0" applyFont="1" applyBorder="1" applyAlignment="1">
      <alignment horizontal="centerContinuous"/>
    </xf>
    <xf numFmtId="0" fontId="13" fillId="0" borderId="17" xfId="0" applyFont="1" applyBorder="1" applyAlignment="1">
      <alignment horizontal="centerContinuous"/>
    </xf>
    <xf numFmtId="0" fontId="13" fillId="0" borderId="19" xfId="0" applyFont="1" applyBorder="1"/>
    <xf numFmtId="0" fontId="0" fillId="0" borderId="9" xfId="0" applyBorder="1" applyAlignment="1">
      <alignment horizontal="centerContinuous"/>
    </xf>
    <xf numFmtId="0" fontId="13" fillId="0" borderId="1" xfId="0" applyFont="1" applyBorder="1" applyAlignment="1">
      <alignment horizontal="center" wrapText="1"/>
    </xf>
    <xf numFmtId="0" fontId="13" fillId="0" borderId="1" xfId="0" applyFont="1" applyBorder="1" applyAlignment="1">
      <alignment horizontal="center"/>
    </xf>
    <xf numFmtId="0" fontId="14" fillId="0" borderId="17" xfId="0" applyFont="1" applyBorder="1" applyAlignment="1">
      <alignment horizontal="centerContinuous"/>
    </xf>
    <xf numFmtId="0" fontId="16" fillId="0" borderId="8" xfId="0" applyFont="1" applyBorder="1" applyAlignment="1">
      <alignment horizontal="centerContinuous"/>
    </xf>
    <xf numFmtId="0" fontId="16" fillId="0" borderId="9" xfId="0" applyFont="1" applyBorder="1" applyAlignment="1">
      <alignment horizontal="centerContinuous"/>
    </xf>
    <xf numFmtId="0" fontId="14" fillId="0" borderId="31" xfId="0" applyFont="1" applyBorder="1" applyAlignment="1">
      <alignment horizontal="centerContinuous"/>
    </xf>
    <xf numFmtId="0" fontId="16" fillId="0" borderId="5" xfId="0" applyFont="1" applyBorder="1" applyAlignment="1">
      <alignment horizontal="centerContinuous"/>
    </xf>
    <xf numFmtId="0" fontId="13" fillId="0" borderId="19" xfId="0" applyFont="1" applyBorder="1" applyAlignment="1">
      <alignment horizontal="center" wrapText="1"/>
    </xf>
    <xf numFmtId="0" fontId="13" fillId="0" borderId="4" xfId="0" applyFont="1" applyBorder="1" applyAlignment="1">
      <alignment horizontal="center" wrapText="1"/>
    </xf>
    <xf numFmtId="0" fontId="0" fillId="0" borderId="36"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3" fillId="0" borderId="36" xfId="0" applyFont="1" applyBorder="1"/>
    <xf numFmtId="0" fontId="13" fillId="0" borderId="7" xfId="0" applyFont="1" applyBorder="1"/>
    <xf numFmtId="0" fontId="13" fillId="0" borderId="6" xfId="0" applyFont="1" applyBorder="1"/>
    <xf numFmtId="0" fontId="0" fillId="0" borderId="9" xfId="0" applyBorder="1" applyAlignment="1">
      <alignment horizontal="centerContinuous" wrapText="1"/>
    </xf>
    <xf numFmtId="0" fontId="13" fillId="0" borderId="36" xfId="0" applyFont="1" applyBorder="1" applyAlignment="1">
      <alignment horizontal="center" wrapText="1"/>
    </xf>
    <xf numFmtId="0" fontId="14" fillId="0" borderId="8" xfId="0" applyFont="1" applyBorder="1" applyAlignment="1">
      <alignment horizontal="centerContinuous"/>
    </xf>
    <xf numFmtId="0" fontId="14" fillId="0" borderId="9" xfId="0" applyFont="1" applyBorder="1" applyAlignment="1">
      <alignment horizontal="centerContinuous"/>
    </xf>
    <xf numFmtId="0" fontId="14" fillId="0" borderId="5" xfId="0" applyFont="1" applyBorder="1" applyAlignment="1">
      <alignment horizontal="centerContinuous"/>
    </xf>
    <xf numFmtId="164" fontId="14" fillId="0" borderId="31" xfId="0" applyNumberFormat="1" applyFont="1" applyBorder="1" applyAlignment="1">
      <alignment horizontal="centerContinuous"/>
    </xf>
    <xf numFmtId="0" fontId="13" fillId="0" borderId="31" xfId="0" applyFont="1" applyBorder="1" applyAlignment="1">
      <alignment wrapText="1"/>
    </xf>
    <xf numFmtId="0" fontId="13" fillId="0" borderId="31" xfId="0" applyFont="1" applyBorder="1" applyAlignment="1">
      <alignment horizontal="center"/>
    </xf>
    <xf numFmtId="0" fontId="13" fillId="0" borderId="19" xfId="0" applyFont="1" applyBorder="1" applyAlignment="1">
      <alignment horizontal="centerContinuous"/>
    </xf>
    <xf numFmtId="0" fontId="14" fillId="0" borderId="36" xfId="0" applyFont="1" applyBorder="1" applyAlignment="1">
      <alignment horizontal="centerContinuous"/>
    </xf>
    <xf numFmtId="0" fontId="13" fillId="0" borderId="19" xfId="0" applyFont="1" applyBorder="1" applyAlignment="1">
      <alignment wrapText="1"/>
    </xf>
    <xf numFmtId="0" fontId="21"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3" fillId="0" borderId="4" xfId="0" applyFont="1" applyBorder="1" applyAlignment="1">
      <alignment horizontal="centerContinuous"/>
    </xf>
    <xf numFmtId="0" fontId="0" fillId="0" borderId="35" xfId="0" applyBorder="1"/>
    <xf numFmtId="0" fontId="23" fillId="0" borderId="0" xfId="0" applyFont="1" applyAlignment="1">
      <alignment horizontal="left"/>
    </xf>
    <xf numFmtId="0" fontId="13" fillId="0" borderId="17" xfId="0" applyFont="1" applyBorder="1" applyAlignment="1">
      <alignment horizontal="center"/>
    </xf>
    <xf numFmtId="0" fontId="13" fillId="0" borderId="19"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0" fillId="0" borderId="39" xfId="0" applyBorder="1"/>
    <xf numFmtId="0" fontId="23" fillId="0" borderId="0" xfId="0" applyFont="1" applyAlignment="1">
      <alignment horizontal="center"/>
    </xf>
    <xf numFmtId="0" fontId="23" fillId="0" borderId="0" xfId="0" applyFont="1"/>
    <xf numFmtId="0" fontId="17" fillId="0" borderId="0" xfId="0" applyFont="1"/>
    <xf numFmtId="0" fontId="0" fillId="0" borderId="41" xfId="0" applyBorder="1"/>
    <xf numFmtId="0" fontId="13" fillId="0" borderId="27" xfId="0" applyFont="1" applyBorder="1" applyAlignment="1">
      <alignment horizontal="centerContinuous"/>
    </xf>
    <xf numFmtId="0" fontId="25" fillId="0" borderId="13" xfId="0" applyFont="1" applyBorder="1" applyAlignment="1">
      <alignment horizontal="centerContinuous"/>
    </xf>
    <xf numFmtId="0" fontId="24" fillId="0" borderId="0" xfId="0" applyFont="1"/>
    <xf numFmtId="0" fontId="16" fillId="0" borderId="0" xfId="0" quotePrefix="1" applyFont="1" applyAlignment="1">
      <alignment horizontal="centerContinuous"/>
    </xf>
    <xf numFmtId="0" fontId="16" fillId="0" borderId="0" xfId="0" quotePrefix="1" applyFont="1" applyAlignment="1">
      <alignment horizontal="center"/>
    </xf>
    <xf numFmtId="0" fontId="16" fillId="0" borderId="7" xfId="0" quotePrefix="1" applyFont="1" applyBorder="1" applyAlignment="1">
      <alignment horizontal="centerContinuous"/>
    </xf>
    <xf numFmtId="0" fontId="13" fillId="0" borderId="7" xfId="0" applyFont="1" applyBorder="1" applyAlignment="1">
      <alignment horizontal="centerContinuous"/>
    </xf>
    <xf numFmtId="0" fontId="0" fillId="0" borderId="7" xfId="0" applyBorder="1" applyAlignment="1">
      <alignment horizontal="centerContinuous"/>
    </xf>
    <xf numFmtId="0" fontId="13" fillId="0" borderId="8" xfId="0" applyFont="1" applyBorder="1" applyAlignment="1">
      <alignment horizontal="centerContinuous" wrapText="1"/>
    </xf>
    <xf numFmtId="0" fontId="13"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7" fontId="0" fillId="0" borderId="6" xfId="0" applyNumberFormat="1" applyBorder="1"/>
    <xf numFmtId="0" fontId="0" fillId="0" borderId="6" xfId="0" applyBorder="1" applyAlignment="1">
      <alignment horizontal="centerContinuous"/>
    </xf>
    <xf numFmtId="0" fontId="13" fillId="0" borderId="6" xfId="0" applyFont="1" applyBorder="1" applyAlignment="1">
      <alignment horizontal="center" wrapText="1"/>
    </xf>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7" xfId="0" applyNumberFormat="1" applyBorder="1"/>
    <xf numFmtId="39" fontId="0" fillId="0" borderId="6" xfId="0" applyNumberFormat="1" applyBorder="1"/>
    <xf numFmtId="39" fontId="0" fillId="0" borderId="4" xfId="0" applyNumberFormat="1" applyBorder="1"/>
    <xf numFmtId="39" fontId="0" fillId="0" borderId="5" xfId="0" applyNumberFormat="1" applyBorder="1" applyAlignment="1">
      <alignment horizontal="centerContinuous"/>
    </xf>
    <xf numFmtId="39" fontId="0" fillId="0" borderId="4" xfId="0" applyNumberFormat="1" applyBorder="1" applyAlignment="1">
      <alignment horizontal="centerContinuous"/>
    </xf>
    <xf numFmtId="39" fontId="0" fillId="0" borderId="49" xfId="0" applyNumberFormat="1" applyBorder="1"/>
    <xf numFmtId="39" fontId="0" fillId="0" borderId="50" xfId="0" applyNumberFormat="1" applyBorder="1"/>
    <xf numFmtId="39" fontId="0" fillId="0" borderId="31" xfId="0" applyNumberFormat="1" applyBorder="1"/>
    <xf numFmtId="39" fontId="0" fillId="0" borderId="0" xfId="0" applyNumberFormat="1"/>
    <xf numFmtId="39" fontId="0" fillId="0" borderId="19" xfId="0" applyNumberFormat="1" applyBorder="1"/>
    <xf numFmtId="39" fontId="0" fillId="0" borderId="10" xfId="0" applyNumberFormat="1" applyBorder="1"/>
    <xf numFmtId="39" fontId="30" fillId="0" borderId="51" xfId="6" applyBorder="1"/>
    <xf numFmtId="39" fontId="30" fillId="0" borderId="52" xfId="6" applyBorder="1"/>
    <xf numFmtId="39" fontId="30" fillId="0" borderId="53" xfId="6" applyBorder="1"/>
    <xf numFmtId="39" fontId="30" fillId="2" borderId="54" xfId="6" applyFill="1" applyBorder="1"/>
    <xf numFmtId="39" fontId="30" fillId="2" borderId="55" xfId="6" applyFill="1" applyBorder="1"/>
    <xf numFmtId="39" fontId="15" fillId="2" borderId="52" xfId="6" applyFont="1" applyFill="1" applyBorder="1"/>
    <xf numFmtId="39" fontId="30" fillId="2" borderId="52" xfId="6" applyFill="1" applyBorder="1"/>
    <xf numFmtId="39" fontId="30" fillId="2" borderId="53"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5" fillId="0" borderId="35" xfId="0" applyNumberFormat="1" applyFont="1" applyBorder="1" applyAlignment="1">
      <alignment horizontal="centerContinuous"/>
    </xf>
    <xf numFmtId="4" fontId="15" fillId="0" borderId="22" xfId="0" applyNumberFormat="1" applyFont="1" applyBorder="1" applyAlignment="1">
      <alignment horizontal="centerContinuous"/>
    </xf>
    <xf numFmtId="4" fontId="15" fillId="0" borderId="34" xfId="0" applyNumberFormat="1" applyFont="1" applyBorder="1" applyAlignment="1">
      <alignment horizontal="centerContinuous"/>
    </xf>
    <xf numFmtId="4" fontId="15" fillId="0" borderId="18" xfId="0" applyNumberFormat="1" applyFont="1" applyBorder="1" applyAlignment="1">
      <alignment horizontal="centerContinuous"/>
    </xf>
    <xf numFmtId="4" fontId="15" fillId="0" borderId="14" xfId="0" applyNumberFormat="1" applyFont="1" applyBorder="1" applyAlignment="1">
      <alignment horizontal="centerContinuous"/>
    </xf>
    <xf numFmtId="4" fontId="15" fillId="0" borderId="15" xfId="0" applyNumberFormat="1" applyFont="1" applyBorder="1" applyAlignment="1">
      <alignment horizontal="centerContinuous"/>
    </xf>
    <xf numFmtId="4" fontId="15" fillId="0" borderId="37" xfId="0" applyNumberFormat="1" applyFont="1" applyBorder="1" applyAlignment="1">
      <alignment horizontal="centerContinuous"/>
    </xf>
    <xf numFmtId="4" fontId="15" fillId="0" borderId="23" xfId="0" applyNumberFormat="1" applyFont="1" applyBorder="1" applyAlignment="1">
      <alignment horizontal="centerContinuous"/>
    </xf>
    <xf numFmtId="4" fontId="15" fillId="0" borderId="38" xfId="0" applyNumberFormat="1" applyFont="1" applyBorder="1" applyAlignment="1">
      <alignment horizontal="centerContinuous"/>
    </xf>
    <xf numFmtId="4" fontId="15" fillId="0" borderId="31" xfId="0" applyNumberFormat="1" applyFont="1" applyBorder="1" applyAlignment="1">
      <alignment horizontal="centerContinuous"/>
    </xf>
    <xf numFmtId="4" fontId="15" fillId="0" borderId="0" xfId="0" applyNumberFormat="1" applyFont="1" applyAlignment="1">
      <alignment horizontal="centerContinuous"/>
    </xf>
    <xf numFmtId="4" fontId="15" fillId="0" borderId="5" xfId="0" applyNumberFormat="1" applyFont="1" applyBorder="1" applyAlignment="1">
      <alignment horizontal="centerContinuous"/>
    </xf>
    <xf numFmtId="4" fontId="15" fillId="0" borderId="19" xfId="0" applyNumberFormat="1" applyFont="1" applyBorder="1" applyAlignment="1">
      <alignment horizontal="centerContinuous"/>
    </xf>
    <xf numFmtId="4" fontId="15" fillId="0" borderId="1" xfId="0" applyNumberFormat="1" applyFont="1" applyBorder="1" applyAlignment="1">
      <alignment horizontal="centerContinuous"/>
    </xf>
    <xf numFmtId="4" fontId="15" fillId="0" borderId="4" xfId="0" applyNumberFormat="1" applyFont="1" applyBorder="1" applyAlignment="1">
      <alignment horizontal="centerContinuous"/>
    </xf>
    <xf numFmtId="0" fontId="15" fillId="0" borderId="35" xfId="0" applyFont="1" applyBorder="1"/>
    <xf numFmtId="0" fontId="15" fillId="0" borderId="22" xfId="0" applyFont="1" applyBorder="1"/>
    <xf numFmtId="0" fontId="15" fillId="0" borderId="18" xfId="0" applyFont="1" applyBorder="1"/>
    <xf numFmtId="0" fontId="15" fillId="0" borderId="14" xfId="0" applyFont="1" applyBorder="1"/>
    <xf numFmtId="0" fontId="15" fillId="0" borderId="37" xfId="0" applyFont="1" applyBorder="1"/>
    <xf numFmtId="0" fontId="15"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0" fillId="0" borderId="19" xfId="0" applyBorder="1" applyAlignment="1">
      <alignment wrapText="1"/>
    </xf>
    <xf numFmtId="0" fontId="0" fillId="0" borderId="49" xfId="0" applyBorder="1" applyAlignment="1">
      <alignment wrapText="1"/>
    </xf>
    <xf numFmtId="0" fontId="0" fillId="0" borderId="1" xfId="0" applyBorder="1" applyAlignment="1">
      <alignment wrapText="1"/>
    </xf>
    <xf numFmtId="0" fontId="16" fillId="0" borderId="56" xfId="7" applyFont="1" applyBorder="1" applyAlignment="1">
      <alignment horizontal="center" vertical="center" wrapText="1"/>
    </xf>
    <xf numFmtId="0" fontId="33" fillId="0" borderId="56" xfId="7" applyFont="1" applyBorder="1" applyAlignment="1">
      <alignment horizontal="center" vertical="center" wrapText="1"/>
    </xf>
    <xf numFmtId="0" fontId="30" fillId="0" borderId="0" xfId="7"/>
    <xf numFmtId="0" fontId="32" fillId="0" borderId="0" xfId="7" applyFont="1" applyAlignment="1">
      <alignment horizontal="centerContinuous"/>
    </xf>
    <xf numFmtId="0" fontId="30" fillId="0" borderId="0" xfId="7" applyAlignment="1">
      <alignment horizontal="centerContinuous"/>
    </xf>
    <xf numFmtId="0" fontId="31" fillId="0" borderId="0" xfId="7" applyFont="1" applyAlignment="1">
      <alignment horizontal="centerContinuous"/>
    </xf>
    <xf numFmtId="0" fontId="33" fillId="0" borderId="56" xfId="7" applyFont="1" applyBorder="1" applyAlignment="1">
      <alignment horizontal="center"/>
    </xf>
    <xf numFmtId="0" fontId="33" fillId="0" borderId="56" xfId="7" applyFont="1" applyBorder="1" applyAlignment="1">
      <alignment textRotation="90"/>
    </xf>
    <xf numFmtId="0" fontId="33" fillId="0" borderId="0" xfId="7" applyFont="1"/>
    <xf numFmtId="0" fontId="30" fillId="0" borderId="57" xfId="7" applyBorder="1"/>
    <xf numFmtId="39" fontId="31" fillId="0" borderId="0" xfId="7" applyNumberFormat="1" applyFont="1"/>
    <xf numFmtId="0" fontId="34" fillId="0" borderId="0" xfId="7" applyFont="1"/>
    <xf numFmtId="39" fontId="34" fillId="0" borderId="58" xfId="7" applyNumberFormat="1" applyFont="1" applyBorder="1"/>
    <xf numFmtId="39" fontId="34" fillId="0" borderId="0" xfId="7" applyNumberFormat="1" applyFont="1"/>
    <xf numFmtId="39" fontId="34" fillId="0" borderId="0" xfId="7" applyNumberFormat="1" applyFont="1" applyAlignment="1">
      <alignment horizontal="center"/>
    </xf>
    <xf numFmtId="0" fontId="33" fillId="0" borderId="0" xfId="7" applyFont="1" applyAlignment="1">
      <alignment horizontal="center"/>
    </xf>
    <xf numFmtId="39" fontId="34" fillId="0" borderId="57" xfId="7" applyNumberFormat="1" applyFont="1" applyBorder="1"/>
    <xf numFmtId="39" fontId="14" fillId="0" borderId="0" xfId="7" applyNumberFormat="1" applyFont="1" applyAlignment="1">
      <alignment horizontal="center"/>
    </xf>
    <xf numFmtId="39" fontId="14" fillId="0" borderId="0" xfId="7" applyNumberFormat="1" applyFont="1"/>
    <xf numFmtId="0" fontId="35" fillId="0" borderId="0" xfId="8" applyFont="1" applyAlignment="1">
      <alignment horizontal="centerContinuous"/>
    </xf>
    <xf numFmtId="0" fontId="30" fillId="0" borderId="0" xfId="8" applyAlignment="1">
      <alignment horizontal="centerContinuous"/>
    </xf>
    <xf numFmtId="0" fontId="30" fillId="0" borderId="0" xfId="8"/>
    <xf numFmtId="0" fontId="33" fillId="0" borderId="0" xfId="8" applyFont="1"/>
    <xf numFmtId="0" fontId="33" fillId="0" borderId="0" xfId="8" applyFont="1" applyAlignment="1">
      <alignment horizontal="center"/>
    </xf>
    <xf numFmtId="0" fontId="33" fillId="0" borderId="57" xfId="8" applyFont="1" applyBorder="1" applyAlignment="1">
      <alignment horizontal="center"/>
    </xf>
    <xf numFmtId="39" fontId="30" fillId="0" borderId="58" xfId="8" applyNumberFormat="1" applyBorder="1"/>
    <xf numFmtId="39" fontId="30" fillId="0" borderId="58" xfId="8" applyNumberFormat="1" applyBorder="1" applyAlignment="1">
      <alignment horizontal="center"/>
    </xf>
    <xf numFmtId="39" fontId="30" fillId="0" borderId="0" xfId="8" applyNumberFormat="1"/>
    <xf numFmtId="39" fontId="30" fillId="0" borderId="57" xfId="8" applyNumberFormat="1" applyBorder="1"/>
    <xf numFmtId="0" fontId="16" fillId="0" borderId="0" xfId="8" applyFont="1" applyAlignment="1">
      <alignment horizontal="center"/>
    </xf>
    <xf numFmtId="0" fontId="16" fillId="0" borderId="0" xfId="8" applyFont="1"/>
    <xf numFmtId="0" fontId="16" fillId="0" borderId="57" xfId="8" applyFont="1" applyBorder="1" applyAlignment="1">
      <alignment horizontal="center"/>
    </xf>
    <xf numFmtId="0" fontId="37" fillId="0" borderId="0" xfId="0" applyFont="1"/>
    <xf numFmtId="0" fontId="40" fillId="0" borderId="0" xfId="0" applyFont="1" applyAlignment="1">
      <alignment horizontal="centerContinuous"/>
    </xf>
    <xf numFmtId="164" fontId="14" fillId="0" borderId="0" xfId="0" applyNumberFormat="1" applyFont="1" applyAlignment="1">
      <alignment horizontal="center"/>
    </xf>
    <xf numFmtId="0" fontId="20" fillId="0" borderId="14" xfId="0" applyFont="1" applyBorder="1" applyAlignment="1">
      <alignment horizontal="right"/>
    </xf>
    <xf numFmtId="0" fontId="13" fillId="0" borderId="29" xfId="0" applyFont="1" applyBorder="1"/>
    <xf numFmtId="0" fontId="20" fillId="0" borderId="11" xfId="0" applyFont="1" applyBorder="1"/>
    <xf numFmtId="0" fontId="20" fillId="0" borderId="12" xfId="0" applyFont="1" applyBorder="1" applyAlignment="1">
      <alignment horizontal="right"/>
    </xf>
    <xf numFmtId="0" fontId="20" fillId="0" borderId="12" xfId="0" applyFont="1" applyBorder="1"/>
    <xf numFmtId="0" fontId="13" fillId="0" borderId="0" xfId="0" applyFont="1" applyAlignment="1">
      <alignment horizontal="right"/>
    </xf>
    <xf numFmtId="0" fontId="13" fillId="0" borderId="14" xfId="0" applyFont="1" applyBorder="1" applyAlignment="1">
      <alignment horizontal="center"/>
    </xf>
    <xf numFmtId="0" fontId="13" fillId="0" borderId="13" xfId="0" applyFont="1" applyBorder="1" applyAlignment="1">
      <alignment horizontal="left"/>
    </xf>
    <xf numFmtId="0" fontId="30" fillId="0" borderId="0" xfId="1"/>
    <xf numFmtId="0" fontId="30" fillId="0" borderId="0" xfId="1" applyAlignment="1">
      <alignment horizontal="center"/>
    </xf>
    <xf numFmtId="0" fontId="30" fillId="0" borderId="0" xfId="1" applyAlignment="1">
      <alignment horizontal="fill"/>
    </xf>
    <xf numFmtId="39" fontId="30" fillId="0" borderId="0" xfId="1" applyNumberFormat="1"/>
    <xf numFmtId="39" fontId="30" fillId="0" borderId="0" xfId="1" applyNumberFormat="1" applyAlignment="1">
      <alignment horizontal="center"/>
    </xf>
    <xf numFmtId="39" fontId="30" fillId="0" borderId="0" xfId="1" applyNumberFormat="1" applyAlignment="1">
      <alignment horizontal="fill"/>
    </xf>
    <xf numFmtId="0" fontId="0" fillId="0" borderId="0" xfId="0" applyAlignment="1">
      <alignment horizontal="right"/>
    </xf>
    <xf numFmtId="0" fontId="20" fillId="0" borderId="0" xfId="0" applyFont="1" applyAlignment="1">
      <alignment horizontal="right"/>
    </xf>
    <xf numFmtId="0" fontId="14"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0" fillId="0" borderId="0" xfId="0" applyProtection="1">
      <protection locked="0"/>
    </xf>
    <xf numFmtId="164" fontId="14" fillId="0" borderId="0" xfId="0" applyNumberFormat="1" applyFont="1" applyAlignment="1" applyProtection="1">
      <alignment horizontal="centerContinuous"/>
      <protection locked="0"/>
    </xf>
    <xf numFmtId="0" fontId="15" fillId="0" borderId="0" xfId="0" applyFont="1" applyProtection="1">
      <protection locked="0"/>
    </xf>
    <xf numFmtId="0" fontId="16" fillId="0" borderId="1" xfId="0" applyFont="1" applyBorder="1" applyAlignment="1" applyProtection="1">
      <alignment horizontal="centerContinuous"/>
      <protection locked="0"/>
    </xf>
    <xf numFmtId="0" fontId="15" fillId="0" borderId="1" xfId="0" applyFont="1" applyBorder="1" applyAlignment="1" applyProtection="1">
      <alignment horizontal="centerContinuous"/>
      <protection locked="0"/>
    </xf>
    <xf numFmtId="0" fontId="16" fillId="0" borderId="0" xfId="0" applyFont="1" applyAlignment="1" applyProtection="1">
      <alignment horizontal="center"/>
      <protection locked="0"/>
    </xf>
    <xf numFmtId="0" fontId="16" fillId="0" borderId="1" xfId="0" applyFont="1" applyBorder="1" applyAlignment="1" applyProtection="1">
      <alignment horizontal="center"/>
      <protection locked="0"/>
    </xf>
    <xf numFmtId="0" fontId="16" fillId="0" borderId="0" xfId="0" applyFont="1" applyProtection="1">
      <protection locked="0"/>
    </xf>
    <xf numFmtId="39" fontId="15" fillId="0" borderId="0" xfId="0" applyNumberFormat="1" applyFont="1" applyProtection="1">
      <protection locked="0"/>
    </xf>
    <xf numFmtId="0" fontId="15" fillId="0" borderId="0" xfId="0" applyFont="1" applyAlignment="1" applyProtection="1">
      <alignment wrapText="1"/>
      <protection locked="0"/>
    </xf>
    <xf numFmtId="39" fontId="15" fillId="0" borderId="1" xfId="0" applyNumberFormat="1" applyFont="1" applyBorder="1" applyProtection="1">
      <protection locked="0"/>
    </xf>
    <xf numFmtId="39" fontId="15" fillId="0" borderId="2" xfId="0" applyNumberFormat="1" applyFont="1" applyBorder="1" applyProtection="1">
      <protection locked="0"/>
    </xf>
    <xf numFmtId="39" fontId="15" fillId="0" borderId="60" xfId="0" applyNumberFormat="1" applyFont="1" applyBorder="1" applyProtection="1">
      <protection locked="0"/>
    </xf>
    <xf numFmtId="0" fontId="16" fillId="0" borderId="0" xfId="0" quotePrefix="1" applyFont="1" applyAlignment="1" applyProtection="1">
      <alignment horizontal="centerContinuous"/>
      <protection locked="0"/>
    </xf>
    <xf numFmtId="0" fontId="13"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5" fillId="0" borderId="0" xfId="0" applyNumberFormat="1" applyFont="1"/>
    <xf numFmtId="39" fontId="15" fillId="0" borderId="1" xfId="0" applyNumberFormat="1" applyFont="1" applyBorder="1"/>
    <xf numFmtId="39" fontId="15" fillId="0" borderId="2" xfId="0" applyNumberFormat="1" applyFont="1" applyBorder="1"/>
    <xf numFmtId="39" fontId="15" fillId="0" borderId="60" xfId="0" applyNumberFormat="1" applyFont="1" applyBorder="1"/>
    <xf numFmtId="0" fontId="16" fillId="0" borderId="0" xfId="0" applyFont="1" applyAlignment="1" applyProtection="1">
      <alignment horizontal="centerContinuous"/>
      <protection locked="0"/>
    </xf>
    <xf numFmtId="0" fontId="15" fillId="0" borderId="0" xfId="0" applyFont="1" applyAlignment="1" applyProtection="1">
      <alignment horizontal="centerContinuous"/>
      <protection locked="0"/>
    </xf>
    <xf numFmtId="0" fontId="16" fillId="0" borderId="2" xfId="0" applyFont="1" applyBorder="1" applyAlignment="1" applyProtection="1">
      <alignment horizontal="centerContinuous" wrapText="1"/>
      <protection locked="0"/>
    </xf>
    <xf numFmtId="0" fontId="15" fillId="0" borderId="2" xfId="0" applyFont="1" applyBorder="1" applyAlignment="1" applyProtection="1">
      <alignment horizontal="centerContinuous" wrapText="1"/>
      <protection locked="0"/>
    </xf>
    <xf numFmtId="0" fontId="16" fillId="0" borderId="2" xfId="0" applyFont="1" applyBorder="1" applyAlignment="1" applyProtection="1">
      <alignment horizontal="centerContinuous"/>
      <protection locked="0"/>
    </xf>
    <xf numFmtId="0" fontId="15" fillId="0" borderId="2" xfId="0" applyFont="1" applyBorder="1" applyAlignment="1" applyProtection="1">
      <alignment horizontal="centerContinuous"/>
      <protection locked="0"/>
    </xf>
    <xf numFmtId="0" fontId="15" fillId="0" borderId="1" xfId="0" applyFont="1" applyBorder="1" applyProtection="1">
      <protection locked="0"/>
    </xf>
    <xf numFmtId="37" fontId="15" fillId="0" borderId="0" xfId="0" applyNumberFormat="1" applyFont="1" applyProtection="1">
      <protection locked="0"/>
    </xf>
    <xf numFmtId="0" fontId="16" fillId="0" borderId="0" xfId="0" quotePrefix="1" applyFont="1" applyAlignment="1" applyProtection="1">
      <alignment textRotation="180"/>
      <protection locked="0"/>
    </xf>
    <xf numFmtId="39" fontId="15" fillId="0" borderId="61" xfId="0" applyNumberFormat="1" applyFont="1" applyBorder="1" applyProtection="1">
      <protection locked="0"/>
    </xf>
    <xf numFmtId="39" fontId="15" fillId="3" borderId="0" xfId="0" applyNumberFormat="1" applyFont="1" applyFill="1" applyProtection="1">
      <protection locked="0"/>
    </xf>
    <xf numFmtId="39" fontId="15" fillId="3" borderId="1" xfId="0" applyNumberFormat="1" applyFont="1" applyFill="1" applyBorder="1" applyProtection="1">
      <protection locked="0"/>
    </xf>
    <xf numFmtId="39" fontId="15" fillId="3" borderId="61" xfId="0" applyNumberFormat="1" applyFont="1" applyFill="1" applyBorder="1" applyProtection="1">
      <protection locked="0"/>
    </xf>
    <xf numFmtId="37" fontId="15" fillId="0" borderId="0" xfId="0" applyNumberFormat="1" applyFont="1" applyAlignment="1" applyProtection="1">
      <alignment horizontal="centerContinuous"/>
      <protection locked="0"/>
    </xf>
    <xf numFmtId="37" fontId="15" fillId="0" borderId="0" xfId="0" applyNumberFormat="1" applyFont="1" applyAlignment="1" applyProtection="1">
      <alignment horizontal="left"/>
      <protection locked="0"/>
    </xf>
    <xf numFmtId="0" fontId="16" fillId="0" borderId="0" xfId="0" quotePrefix="1" applyFont="1" applyProtection="1">
      <protection locked="0"/>
    </xf>
    <xf numFmtId="4" fontId="15" fillId="0" borderId="0" xfId="0" applyNumberFormat="1" applyFont="1" applyProtection="1">
      <protection locked="0"/>
    </xf>
    <xf numFmtId="39" fontId="15" fillId="0" borderId="61" xfId="0" applyNumberFormat="1" applyFont="1" applyBorder="1"/>
    <xf numFmtId="0" fontId="15" fillId="0" borderId="0" xfId="0" applyFont="1" applyAlignment="1" applyProtection="1">
      <alignment horizontal="center"/>
      <protection locked="0"/>
    </xf>
    <xf numFmtId="0" fontId="17" fillId="0" borderId="0" xfId="0" applyFont="1" applyAlignment="1" applyProtection="1">
      <alignment horizontal="center"/>
      <protection locked="0"/>
    </xf>
    <xf numFmtId="39" fontId="0" fillId="0" borderId="0" xfId="0" applyNumberFormat="1" applyProtection="1">
      <protection locked="0"/>
    </xf>
    <xf numFmtId="39" fontId="15" fillId="0" borderId="8" xfId="0" applyNumberFormat="1" applyFont="1" applyBorder="1" applyProtection="1">
      <protection locked="0"/>
    </xf>
    <xf numFmtId="39" fontId="15" fillId="0" borderId="8" xfId="0" applyNumberFormat="1" applyFont="1" applyBorder="1"/>
    <xf numFmtId="0" fontId="17" fillId="0" borderId="0" xfId="0" applyFont="1" applyAlignment="1" applyProtection="1">
      <alignment horizontal="center" wrapText="1"/>
      <protection locked="0"/>
    </xf>
    <xf numFmtId="39" fontId="15" fillId="0" borderId="0" xfId="0" applyNumberFormat="1" applyFont="1" applyAlignment="1" applyProtection="1">
      <alignment horizontal="right"/>
      <protection locked="0"/>
    </xf>
    <xf numFmtId="0" fontId="16" fillId="0" borderId="0" xfId="0" applyFont="1" applyAlignment="1" applyProtection="1">
      <alignment wrapText="1"/>
      <protection locked="0"/>
    </xf>
    <xf numFmtId="39" fontId="15" fillId="0" borderId="1" xfId="0" applyNumberFormat="1" applyFont="1" applyBorder="1" applyAlignment="1" applyProtection="1">
      <alignment horizontal="right"/>
      <protection locked="0"/>
    </xf>
    <xf numFmtId="39" fontId="15" fillId="0" borderId="0" xfId="0" applyNumberFormat="1" applyFont="1" applyAlignment="1">
      <alignment horizontal="right"/>
    </xf>
    <xf numFmtId="39" fontId="15" fillId="0" borderId="2" xfId="0" applyNumberFormat="1" applyFont="1" applyBorder="1" applyAlignment="1">
      <alignment horizontal="right"/>
    </xf>
    <xf numFmtId="39" fontId="15" fillId="0" borderId="1" xfId="0" applyNumberFormat="1" applyFont="1" applyBorder="1" applyAlignment="1">
      <alignment horizontal="right"/>
    </xf>
    <xf numFmtId="0" fontId="15"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6" fillId="0" borderId="0" xfId="0" applyFont="1" applyAlignment="1" applyProtection="1">
      <alignment horizontal="left"/>
      <protection locked="0"/>
    </xf>
    <xf numFmtId="0" fontId="16" fillId="0" borderId="61" xfId="0" applyFont="1" applyBorder="1" applyAlignment="1" applyProtection="1">
      <alignment horizontal="center"/>
      <protection locked="0"/>
    </xf>
    <xf numFmtId="0" fontId="15" fillId="0" borderId="12" xfId="0" applyFont="1" applyBorder="1" applyProtection="1">
      <protection locked="0"/>
    </xf>
    <xf numFmtId="0" fontId="16" fillId="0" borderId="0" xfId="0" quotePrefix="1" applyFont="1" applyAlignment="1" applyProtection="1">
      <alignment horizontal="centerContinuous" vertical="center"/>
      <protection locked="0"/>
    </xf>
    <xf numFmtId="39" fontId="15" fillId="0" borderId="62" xfId="0" applyNumberFormat="1" applyFont="1" applyBorder="1"/>
    <xf numFmtId="0" fontId="16" fillId="0" borderId="0" xfId="0" applyFont="1" applyAlignment="1" applyProtection="1">
      <alignment horizontal="left" wrapText="1"/>
      <protection locked="0"/>
    </xf>
    <xf numFmtId="0" fontId="15" fillId="0" borderId="0" xfId="0" applyFont="1" applyAlignment="1" applyProtection="1">
      <alignment horizontal="left" vertical="justify" wrapText="1"/>
      <protection locked="0"/>
    </xf>
    <xf numFmtId="37" fontId="15" fillId="0" borderId="0" xfId="0" applyNumberFormat="1" applyFont="1"/>
    <xf numFmtId="0" fontId="15" fillId="0" borderId="1" xfId="0" applyFont="1" applyBorder="1" applyAlignment="1" applyProtection="1">
      <alignment horizontal="center"/>
      <protection locked="0"/>
    </xf>
    <xf numFmtId="0" fontId="17" fillId="0" borderId="0" xfId="0" applyFont="1" applyAlignment="1" applyProtection="1">
      <alignment horizontal="center" vertical="center"/>
      <protection locked="0"/>
    </xf>
    <xf numFmtId="0" fontId="13" fillId="0" borderId="0" xfId="0" quotePrefix="1" applyFont="1" applyAlignment="1" applyProtection="1">
      <alignment horizontal="center"/>
      <protection locked="0"/>
    </xf>
    <xf numFmtId="0" fontId="18" fillId="0" borderId="0" xfId="0" applyFont="1" applyProtection="1">
      <protection locked="0"/>
    </xf>
    <xf numFmtId="0" fontId="13" fillId="0" borderId="0" xfId="0" applyFont="1" applyAlignment="1" applyProtection="1">
      <alignment horizontal="center"/>
      <protection locked="0"/>
    </xf>
    <xf numFmtId="0" fontId="13" fillId="0" borderId="0" xfId="0" applyFont="1" applyProtection="1">
      <protection locked="0"/>
    </xf>
    <xf numFmtId="0" fontId="0" fillId="0" borderId="0" xfId="0" applyAlignment="1" applyProtection="1">
      <alignment horizontal="center"/>
      <protection locked="0"/>
    </xf>
    <xf numFmtId="0" fontId="19"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1"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0" fontId="19" fillId="0" borderId="0" xfId="0" applyFont="1" applyAlignment="1" applyProtection="1">
      <alignment horizontal="centerContinuous"/>
      <protection locked="0"/>
    </xf>
    <xf numFmtId="39" fontId="0" fillId="0" borderId="12" xfId="0" applyNumberFormat="1" applyBorder="1" applyAlignment="1">
      <alignment horizontal="centerContinuous"/>
    </xf>
    <xf numFmtId="39" fontId="0" fillId="0" borderId="0" xfId="0" applyNumberFormat="1" applyAlignment="1">
      <alignment horizontal="centerContinuous"/>
    </xf>
    <xf numFmtId="39" fontId="0" fillId="0" borderId="61" xfId="0" applyNumberFormat="1" applyBorder="1" applyAlignment="1">
      <alignment horizontal="centerContinuous"/>
    </xf>
    <xf numFmtId="39" fontId="0" fillId="0" borderId="62" xfId="0" applyNumberFormat="1" applyBorder="1" applyAlignment="1">
      <alignment horizontal="centerContinuous"/>
    </xf>
    <xf numFmtId="0" fontId="0" fillId="0" borderId="14" xfId="0" applyBorder="1" applyProtection="1">
      <protection locked="0"/>
    </xf>
    <xf numFmtId="0" fontId="18" fillId="0" borderId="25" xfId="0" applyFont="1" applyBorder="1" applyAlignment="1" applyProtection="1">
      <alignment horizontal="centerContinuous"/>
      <protection locked="0"/>
    </xf>
    <xf numFmtId="0" fontId="18" fillId="0" borderId="24" xfId="0" applyFont="1" applyBorder="1" applyAlignment="1" applyProtection="1">
      <alignment horizontal="centerContinuous"/>
      <protection locked="0"/>
    </xf>
    <xf numFmtId="0" fontId="18" fillId="0" borderId="59" xfId="0" applyFont="1" applyBorder="1" applyAlignment="1" applyProtection="1">
      <alignment horizontal="centerContinuous"/>
      <protection locked="0"/>
    </xf>
    <xf numFmtId="0" fontId="20"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7" fillId="0" borderId="0" xfId="0" applyFont="1" applyAlignment="1" applyProtection="1">
      <alignment horizontal="right"/>
      <protection locked="0"/>
    </xf>
    <xf numFmtId="0" fontId="15" fillId="0" borderId="0" xfId="0" applyFont="1" applyAlignment="1">
      <alignment horizontal="centerContinuous"/>
    </xf>
    <xf numFmtId="15" fontId="0" fillId="0" borderId="0" xfId="0" applyNumberFormat="1" applyAlignment="1" applyProtection="1">
      <alignment horizontal="centerContinuous"/>
      <protection locked="0"/>
    </xf>
    <xf numFmtId="37" fontId="16" fillId="0" borderId="0" xfId="0" quotePrefix="1" applyNumberFormat="1" applyFont="1" applyAlignment="1" applyProtection="1">
      <alignment horizontal="right"/>
      <protection locked="0"/>
    </xf>
    <xf numFmtId="37" fontId="15" fillId="0" borderId="0" xfId="0" applyNumberFormat="1" applyFont="1" applyAlignment="1" applyProtection="1">
      <alignment horizontal="right"/>
      <protection locked="0"/>
    </xf>
    <xf numFmtId="37" fontId="15" fillId="0" borderId="0" xfId="0" applyNumberFormat="1" applyFont="1" applyAlignment="1">
      <alignment horizontal="right"/>
    </xf>
    <xf numFmtId="15" fontId="16" fillId="0" borderId="0" xfId="0" applyNumberFormat="1" applyFont="1" applyAlignment="1" applyProtection="1">
      <alignment horizontal="centerContinuous"/>
      <protection locked="0"/>
    </xf>
    <xf numFmtId="15" fontId="16" fillId="0" borderId="0" xfId="0" applyNumberFormat="1" applyFont="1" applyAlignment="1" applyProtection="1">
      <alignment horizontal="center"/>
      <protection locked="0"/>
    </xf>
    <xf numFmtId="15" fontId="16" fillId="0" borderId="1" xfId="0" applyNumberFormat="1" applyFont="1" applyBorder="1" applyAlignment="1" applyProtection="1">
      <alignment horizontal="centerContinuous"/>
      <protection locked="0"/>
    </xf>
    <xf numFmtId="39" fontId="15" fillId="0" borderId="0" xfId="0" applyNumberFormat="1" applyFont="1" applyAlignment="1" applyProtection="1">
      <alignment horizontal="center"/>
      <protection locked="0"/>
    </xf>
    <xf numFmtId="0" fontId="16" fillId="0" borderId="0" xfId="0" quotePrefix="1" applyFont="1" applyAlignment="1" applyProtection="1">
      <alignment horizontal="right"/>
      <protection locked="0"/>
    </xf>
    <xf numFmtId="37" fontId="15" fillId="0" borderId="0" xfId="0" applyNumberFormat="1" applyFont="1" applyAlignment="1">
      <alignment horizontal="center"/>
    </xf>
    <xf numFmtId="39" fontId="15" fillId="0" borderId="0" xfId="0" applyNumberFormat="1" applyFont="1" applyAlignment="1">
      <alignment horizontal="center"/>
    </xf>
    <xf numFmtId="0" fontId="18" fillId="0" borderId="0" xfId="0" applyFont="1" applyAlignment="1" applyProtection="1">
      <alignment horizontal="left"/>
      <protection locked="0"/>
    </xf>
    <xf numFmtId="15" fontId="0" fillId="0" borderId="0" xfId="0" applyNumberFormat="1" applyProtection="1">
      <protection locked="0"/>
    </xf>
    <xf numFmtId="0" fontId="15" fillId="0" borderId="0" xfId="0" applyFont="1" applyAlignment="1" applyProtection="1">
      <alignment horizontal="right"/>
      <protection locked="0"/>
    </xf>
    <xf numFmtId="0" fontId="15" fillId="0" borderId="0" xfId="0" applyFont="1" applyAlignment="1">
      <alignment horizontal="center"/>
    </xf>
    <xf numFmtId="0" fontId="17" fillId="0" borderId="0" xfId="0" applyFont="1" applyAlignment="1">
      <alignment horizontal="center"/>
    </xf>
    <xf numFmtId="0" fontId="16" fillId="0" borderId="0" xfId="0" quotePrefix="1" applyFont="1" applyAlignment="1" applyProtection="1">
      <alignment horizontal="left"/>
      <protection locked="0"/>
    </xf>
    <xf numFmtId="0" fontId="16" fillId="0" borderId="0" xfId="0" applyFont="1" applyAlignment="1">
      <alignment wrapText="1"/>
    </xf>
    <xf numFmtId="0" fontId="16" fillId="0" borderId="1" xfId="0" applyFont="1" applyBorder="1" applyAlignment="1" applyProtection="1">
      <alignment horizontal="right"/>
      <protection locked="0"/>
    </xf>
    <xf numFmtId="37" fontId="16" fillId="0" borderId="0" xfId="0" applyNumberFormat="1" applyFont="1" applyAlignment="1">
      <alignment horizontal="center"/>
    </xf>
    <xf numFmtId="39" fontId="15" fillId="0" borderId="60" xfId="0" applyNumberFormat="1" applyFont="1" applyBorder="1" applyAlignment="1">
      <alignment horizontal="right"/>
    </xf>
    <xf numFmtId="0" fontId="17" fillId="0" borderId="0" xfId="0" applyFont="1" applyAlignment="1" applyProtection="1">
      <alignment horizontal="centerContinuous"/>
      <protection locked="0"/>
    </xf>
    <xf numFmtId="0" fontId="17" fillId="0" borderId="0" xfId="0" applyFont="1" applyProtection="1">
      <protection locked="0"/>
    </xf>
    <xf numFmtId="0" fontId="39" fillId="0" borderId="1" xfId="0" applyFont="1" applyBorder="1" applyAlignment="1" applyProtection="1">
      <alignment horizontal="center"/>
      <protection locked="0"/>
    </xf>
    <xf numFmtId="0" fontId="39" fillId="0" borderId="0" xfId="0" applyFont="1" applyAlignment="1" applyProtection="1">
      <alignment horizontal="center"/>
      <protection locked="0"/>
    </xf>
    <xf numFmtId="39" fontId="17" fillId="0" borderId="0" xfId="0" applyNumberFormat="1" applyFont="1" applyProtection="1">
      <protection locked="0"/>
    </xf>
    <xf numFmtId="0" fontId="17" fillId="0" borderId="0" xfId="0" applyFont="1" applyAlignment="1" applyProtection="1">
      <alignment wrapText="1"/>
      <protection locked="0"/>
    </xf>
    <xf numFmtId="39" fontId="17" fillId="0" borderId="1" xfId="0" applyNumberFormat="1" applyFont="1" applyBorder="1" applyProtection="1">
      <protection locked="0"/>
    </xf>
    <xf numFmtId="37" fontId="17" fillId="0" borderId="0" xfId="0" applyNumberFormat="1" applyFont="1"/>
    <xf numFmtId="39" fontId="17" fillId="0" borderId="0" xfId="0" applyNumberFormat="1" applyFont="1"/>
    <xf numFmtId="39" fontId="17" fillId="0" borderId="2" xfId="0" applyNumberFormat="1" applyFont="1" applyBorder="1"/>
    <xf numFmtId="39" fontId="17" fillId="0" borderId="60" xfId="0" applyNumberFormat="1" applyFont="1" applyBorder="1"/>
    <xf numFmtId="39" fontId="17" fillId="0" borderId="1" xfId="0" applyNumberFormat="1" applyFont="1" applyBorder="1"/>
    <xf numFmtId="0" fontId="16" fillId="0" borderId="0" xfId="0" quotePrefix="1" applyFont="1" applyAlignment="1" applyProtection="1">
      <alignment horizontal="center" textRotation="180"/>
      <protection locked="0"/>
    </xf>
    <xf numFmtId="0" fontId="13"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20"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60" xfId="0" applyNumberFormat="1" applyBorder="1"/>
    <xf numFmtId="39" fontId="0" fillId="3" borderId="0" xfId="0" applyNumberFormat="1" applyFill="1"/>
    <xf numFmtId="0" fontId="16"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3" fillId="0" borderId="1" xfId="0" applyFont="1" applyBorder="1" applyAlignment="1" applyProtection="1">
      <alignment horizontal="center" wrapText="1"/>
      <protection locked="0"/>
    </xf>
    <xf numFmtId="0" fontId="13" fillId="0" borderId="0" xfId="0" applyFont="1" applyAlignment="1" applyProtection="1">
      <alignment wrapText="1"/>
      <protection locked="0"/>
    </xf>
    <xf numFmtId="0" fontId="13" fillId="0" borderId="0" xfId="0" applyFont="1" applyAlignment="1" applyProtection="1">
      <alignment horizontal="left" wrapText="1"/>
      <protection locked="0"/>
    </xf>
    <xf numFmtId="39" fontId="0" fillId="2" borderId="0" xfId="0" applyNumberFormat="1" applyFill="1" applyProtection="1">
      <protection locked="0"/>
    </xf>
    <xf numFmtId="37" fontId="16"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1" xfId="0" applyNumberFormat="1" applyFill="1" applyBorder="1"/>
    <xf numFmtId="0" fontId="13" fillId="0" borderId="0" xfId="0" applyFont="1" applyAlignment="1">
      <alignment horizontal="center" wrapText="1"/>
    </xf>
    <xf numFmtId="0" fontId="29" fillId="0" borderId="0" xfId="0" applyFont="1" applyAlignment="1" applyProtection="1">
      <alignment horizontal="centerContinuous"/>
      <protection locked="0"/>
    </xf>
    <xf numFmtId="164" fontId="16" fillId="0" borderId="1" xfId="0" applyNumberFormat="1" applyFont="1" applyBorder="1" applyAlignment="1" applyProtection="1">
      <alignment horizontal="center"/>
      <protection locked="0"/>
    </xf>
    <xf numFmtId="0" fontId="0" fillId="0" borderId="0" xfId="0" applyAlignment="1" applyProtection="1">
      <alignment textRotation="176"/>
      <protection locked="0"/>
    </xf>
    <xf numFmtId="0" fontId="23" fillId="0" borderId="0" xfId="0" applyFont="1" applyProtection="1">
      <protection locked="0"/>
    </xf>
    <xf numFmtId="39" fontId="14" fillId="2" borderId="64" xfId="6" applyFont="1" applyFill="1" applyBorder="1" applyAlignment="1" applyProtection="1">
      <alignment horizontal="centerContinuous" vertical="center"/>
      <protection locked="0"/>
    </xf>
    <xf numFmtId="39" fontId="21" fillId="0" borderId="64" xfId="6" applyFont="1" applyBorder="1" applyAlignment="1" applyProtection="1">
      <alignment horizontal="centerContinuous" vertical="center"/>
      <protection locked="0"/>
    </xf>
    <xf numFmtId="39" fontId="21" fillId="2" borderId="64" xfId="6" applyFont="1" applyFill="1" applyBorder="1" applyAlignment="1" applyProtection="1">
      <alignment horizontal="centerContinuous" vertical="center"/>
      <protection locked="0"/>
    </xf>
    <xf numFmtId="39" fontId="30" fillId="2" borderId="54" xfId="6" applyFill="1" applyBorder="1" applyAlignment="1" applyProtection="1">
      <alignment horizontal="centerContinuous" vertical="center"/>
      <protection locked="0"/>
    </xf>
    <xf numFmtId="39" fontId="30" fillId="0" borderId="0" xfId="6" applyProtection="1">
      <protection locked="0"/>
    </xf>
    <xf numFmtId="39" fontId="21" fillId="0" borderId="0" xfId="6" applyFont="1" applyAlignment="1" applyProtection="1">
      <alignment horizontal="centerContinuous" vertical="center"/>
      <protection locked="0"/>
    </xf>
    <xf numFmtId="39" fontId="14" fillId="2" borderId="0" xfId="6" applyFont="1" applyFill="1" applyAlignment="1" applyProtection="1">
      <alignment horizontal="centerContinuous" vertical="center"/>
      <protection locked="0"/>
    </xf>
    <xf numFmtId="39" fontId="21" fillId="2" borderId="0" xfId="6" applyFont="1" applyFill="1" applyAlignment="1" applyProtection="1">
      <alignment horizontal="centerContinuous" vertical="center"/>
      <protection locked="0"/>
    </xf>
    <xf numFmtId="39" fontId="30" fillId="2" borderId="65" xfId="6" applyFill="1" applyBorder="1" applyAlignment="1" applyProtection="1">
      <alignment horizontal="centerContinuous" vertical="center"/>
      <protection locked="0"/>
    </xf>
    <xf numFmtId="164" fontId="31" fillId="2" borderId="66" xfId="6" applyNumberFormat="1" applyFont="1" applyFill="1" applyBorder="1" applyAlignment="1" applyProtection="1">
      <alignment horizontal="centerContinuous" vertical="center"/>
      <protection locked="0"/>
    </xf>
    <xf numFmtId="39" fontId="30" fillId="2" borderId="66" xfId="6" applyFill="1" applyBorder="1" applyAlignment="1" applyProtection="1">
      <alignment horizontal="centerContinuous" vertical="center"/>
      <protection locked="0"/>
    </xf>
    <xf numFmtId="39" fontId="30" fillId="2" borderId="0" xfId="6" applyFill="1" applyAlignment="1" applyProtection="1">
      <alignment horizontal="centerContinuous" vertical="center"/>
      <protection locked="0"/>
    </xf>
    <xf numFmtId="39" fontId="30" fillId="2" borderId="66" xfId="6" applyFill="1" applyBorder="1" applyAlignment="1" applyProtection="1">
      <alignment horizontal="left" vertical="center"/>
      <protection locked="0"/>
    </xf>
    <xf numFmtId="39" fontId="30" fillId="2" borderId="67" xfId="6" applyFill="1" applyBorder="1" applyAlignment="1" applyProtection="1">
      <alignment horizontal="center" vertical="center"/>
      <protection locked="0"/>
    </xf>
    <xf numFmtId="39" fontId="30" fillId="2" borderId="67" xfId="6" applyFill="1" applyBorder="1" applyAlignment="1" applyProtection="1">
      <alignment horizontal="center"/>
      <protection locked="0"/>
    </xf>
    <xf numFmtId="39" fontId="30" fillId="2" borderId="68" xfId="6" applyFill="1" applyBorder="1" applyAlignment="1" applyProtection="1">
      <alignment horizontal="center" vertical="center"/>
      <protection locked="0"/>
    </xf>
    <xf numFmtId="164" fontId="30" fillId="2" borderId="69" xfId="6" applyNumberFormat="1" applyFill="1" applyBorder="1" applyAlignment="1" applyProtection="1">
      <alignment horizontal="center" vertical="center"/>
      <protection locked="0"/>
    </xf>
    <xf numFmtId="39" fontId="30" fillId="2" borderId="69" xfId="6" applyFill="1" applyBorder="1" applyAlignment="1" applyProtection="1">
      <alignment horizontal="center"/>
      <protection locked="0"/>
    </xf>
    <xf numFmtId="164" fontId="30" fillId="2" borderId="70" xfId="6" applyNumberFormat="1" applyFill="1" applyBorder="1" applyAlignment="1" applyProtection="1">
      <alignment horizontal="center" vertical="center"/>
      <protection locked="0"/>
    </xf>
    <xf numFmtId="39" fontId="30" fillId="3" borderId="71" xfId="6" applyFill="1" applyBorder="1" applyProtection="1">
      <protection locked="0"/>
    </xf>
    <xf numFmtId="39" fontId="16" fillId="0" borderId="72" xfId="6" applyFont="1" applyBorder="1" applyProtection="1">
      <protection locked="0"/>
    </xf>
    <xf numFmtId="39" fontId="30" fillId="0" borderId="72" xfId="6" applyBorder="1" applyProtection="1">
      <protection locked="0"/>
    </xf>
    <xf numFmtId="39" fontId="30" fillId="0" borderId="55" xfId="6" applyBorder="1" applyProtection="1">
      <protection locked="0"/>
    </xf>
    <xf numFmtId="39" fontId="30" fillId="0" borderId="73" xfId="6" applyBorder="1" applyAlignment="1" applyProtection="1">
      <alignment horizontal="center"/>
      <protection locked="0"/>
    </xf>
    <xf numFmtId="39" fontId="30" fillId="0" borderId="74" xfId="6" applyBorder="1" applyProtection="1">
      <protection locked="0"/>
    </xf>
    <xf numFmtId="39" fontId="30" fillId="0" borderId="73" xfId="6" applyBorder="1" applyProtection="1">
      <protection locked="0"/>
    </xf>
    <xf numFmtId="39" fontId="30" fillId="3" borderId="75" xfId="6" applyFill="1" applyBorder="1" applyProtection="1">
      <protection locked="0"/>
    </xf>
    <xf numFmtId="39" fontId="16" fillId="0" borderId="52" xfId="6" applyFont="1" applyBorder="1" applyProtection="1">
      <protection locked="0"/>
    </xf>
    <xf numFmtId="39" fontId="30" fillId="2" borderId="63" xfId="6" applyFill="1" applyBorder="1" applyProtection="1">
      <protection locked="0"/>
    </xf>
    <xf numFmtId="39" fontId="30" fillId="2" borderId="67" xfId="6" applyFill="1" applyBorder="1" applyProtection="1">
      <protection locked="0"/>
    </xf>
    <xf numFmtId="39" fontId="30" fillId="2" borderId="71" xfId="6" applyFill="1" applyBorder="1" applyProtection="1">
      <protection locked="0"/>
    </xf>
    <xf numFmtId="39" fontId="16" fillId="2" borderId="72" xfId="6" applyFont="1" applyFill="1" applyBorder="1" applyProtection="1">
      <protection locked="0"/>
    </xf>
    <xf numFmtId="39" fontId="30" fillId="2" borderId="72" xfId="6" applyFill="1" applyBorder="1" applyProtection="1">
      <protection locked="0"/>
    </xf>
    <xf numFmtId="0" fontId="30" fillId="0" borderId="73" xfId="6" applyNumberFormat="1" applyBorder="1" applyAlignment="1" applyProtection="1">
      <alignment horizontal="center"/>
      <protection locked="0"/>
    </xf>
    <xf numFmtId="39" fontId="15" fillId="0" borderId="74" xfId="6" applyFont="1" applyBorder="1" applyProtection="1">
      <protection locked="0"/>
    </xf>
    <xf numFmtId="39" fontId="16" fillId="2" borderId="52" xfId="6" applyFont="1" applyFill="1" applyBorder="1" applyProtection="1">
      <protection locked="0"/>
    </xf>
    <xf numFmtId="39" fontId="30" fillId="2" borderId="0" xfId="6" applyFill="1" applyProtection="1">
      <protection locked="0"/>
    </xf>
    <xf numFmtId="0" fontId="30" fillId="2" borderId="0" xfId="6" applyNumberFormat="1" applyFill="1" applyProtection="1">
      <protection locked="0"/>
    </xf>
    <xf numFmtId="164" fontId="14" fillId="0" borderId="0" xfId="0" applyNumberFormat="1" applyFont="1" applyAlignment="1" applyProtection="1">
      <alignment horizontal="center"/>
      <protection locked="0"/>
    </xf>
    <xf numFmtId="0" fontId="42" fillId="0" borderId="0" xfId="0" applyFont="1"/>
    <xf numFmtId="0" fontId="20" fillId="0" borderId="28" xfId="0" applyFont="1" applyBorder="1"/>
    <xf numFmtId="0" fontId="47" fillId="0" borderId="0" xfId="0" applyFont="1" applyAlignment="1" applyProtection="1">
      <alignment horizontal="right"/>
      <protection locked="0"/>
    </xf>
    <xf numFmtId="39" fontId="47" fillId="0" borderId="0" xfId="0" applyNumberFormat="1" applyFont="1" applyProtection="1">
      <protection locked="0"/>
    </xf>
    <xf numFmtId="39" fontId="0" fillId="0" borderId="7" xfId="0" applyNumberFormat="1" applyBorder="1" applyProtection="1">
      <protection locked="0"/>
    </xf>
    <xf numFmtId="39" fontId="0" fillId="0" borderId="5" xfId="0" applyNumberFormat="1" applyBorder="1" applyProtection="1">
      <protection locked="0"/>
    </xf>
    <xf numFmtId="39" fontId="0" fillId="0" borderId="6" xfId="0" applyNumberFormat="1" applyBorder="1" applyProtection="1">
      <protection locked="0"/>
    </xf>
    <xf numFmtId="39" fontId="0" fillId="0" borderId="4" xfId="0" applyNumberFormat="1" applyBorder="1" applyProtection="1">
      <protection locked="0"/>
    </xf>
    <xf numFmtId="39" fontId="0" fillId="0" borderId="36" xfId="0" applyNumberFormat="1" applyBorder="1" applyProtection="1">
      <protection locked="0"/>
    </xf>
    <xf numFmtId="39" fontId="0" fillId="0" borderId="9" xfId="0" applyNumberFormat="1" applyBorder="1" applyProtection="1">
      <protection locked="0"/>
    </xf>
    <xf numFmtId="39" fontId="0" fillId="0" borderId="7" xfId="0" applyNumberFormat="1" applyBorder="1" applyAlignment="1" applyProtection="1">
      <alignment horizontal="centerContinuous"/>
      <protection locked="0"/>
    </xf>
    <xf numFmtId="39" fontId="0" fillId="0" borderId="5" xfId="0" applyNumberFormat="1" applyBorder="1" applyAlignment="1" applyProtection="1">
      <alignment horizontal="centerContinuous"/>
      <protection locked="0"/>
    </xf>
    <xf numFmtId="39" fontId="0" fillId="0" borderId="6" xfId="0" applyNumberFormat="1" applyBorder="1" applyAlignment="1" applyProtection="1">
      <alignment horizontal="centerContinuous"/>
      <protection locked="0"/>
    </xf>
    <xf numFmtId="39" fontId="0" fillId="0" borderId="4" xfId="0" applyNumberFormat="1" applyBorder="1" applyAlignment="1" applyProtection="1">
      <alignment horizontal="centerContinuous"/>
      <protection locked="0"/>
    </xf>
    <xf numFmtId="0" fontId="16" fillId="0" borderId="0" xfId="0" applyFont="1" applyAlignment="1">
      <alignment horizontal="left" wrapText="1"/>
    </xf>
    <xf numFmtId="0" fontId="23" fillId="0" borderId="0" xfId="0" applyFont="1" applyAlignment="1">
      <alignment horizontal="left" wrapText="1"/>
    </xf>
    <xf numFmtId="37" fontId="16" fillId="0" borderId="0" xfId="0" applyNumberFormat="1" applyFont="1" applyAlignment="1">
      <alignment wrapText="1"/>
    </xf>
    <xf numFmtId="37" fontId="16" fillId="0" borderId="0" xfId="0" applyNumberFormat="1" applyFont="1" applyAlignment="1">
      <alignment horizontal="center" wrapText="1"/>
    </xf>
    <xf numFmtId="39" fontId="47" fillId="0" borderId="0" xfId="0" applyNumberFormat="1" applyFont="1"/>
    <xf numFmtId="0" fontId="16" fillId="0" borderId="0" xfId="1" applyFont="1"/>
    <xf numFmtId="15" fontId="16" fillId="0" borderId="0" xfId="1" applyNumberFormat="1" applyFont="1"/>
    <xf numFmtId="14" fontId="13" fillId="0" borderId="14" xfId="0" applyNumberFormat="1" applyFont="1" applyBorder="1" applyAlignment="1">
      <alignment horizontal="centerContinuous"/>
    </xf>
    <xf numFmtId="0" fontId="14" fillId="0" borderId="0" xfId="0" applyFont="1" applyAlignment="1" applyProtection="1">
      <alignment horizontal="center"/>
      <protection locked="0"/>
    </xf>
    <xf numFmtId="0" fontId="19" fillId="0" borderId="0" xfId="0" applyFont="1"/>
    <xf numFmtId="0" fontId="20" fillId="0" borderId="14" xfId="0" applyFont="1" applyBorder="1"/>
    <xf numFmtId="0" fontId="50" fillId="0" borderId="0" xfId="5"/>
    <xf numFmtId="0" fontId="51" fillId="0" borderId="0" xfId="5" applyFont="1" applyAlignment="1">
      <alignment horizontal="center"/>
    </xf>
    <xf numFmtId="0" fontId="51" fillId="0" borderId="0" xfId="5" applyFont="1"/>
    <xf numFmtId="0" fontId="51" fillId="0" borderId="12" xfId="5" applyFont="1" applyBorder="1"/>
    <xf numFmtId="0" fontId="52" fillId="0" borderId="12" xfId="5" applyFont="1" applyBorder="1" applyAlignment="1">
      <alignment horizontal="center"/>
    </xf>
    <xf numFmtId="0" fontId="52" fillId="0" borderId="0" xfId="5" applyFont="1"/>
    <xf numFmtId="0" fontId="52" fillId="0" borderId="0" xfId="5" applyFont="1" applyAlignment="1">
      <alignment horizontal="center"/>
    </xf>
    <xf numFmtId="0" fontId="20" fillId="0" borderId="0" xfId="0" applyFont="1" applyAlignment="1" applyProtection="1">
      <alignment horizontal="right"/>
      <protection locked="0"/>
    </xf>
    <xf numFmtId="0" fontId="20" fillId="0" borderId="41" xfId="0" applyFont="1" applyBorder="1"/>
    <xf numFmtId="0" fontId="0" fillId="0" borderId="0" xfId="0" applyAlignment="1" applyProtection="1">
      <alignment horizontal="right"/>
      <protection locked="0"/>
    </xf>
    <xf numFmtId="0" fontId="20" fillId="0" borderId="0" xfId="0" quotePrefix="1" applyFont="1"/>
    <xf numFmtId="39" fontId="14" fillId="2" borderId="66" xfId="6" applyFont="1" applyFill="1" applyBorder="1" applyAlignment="1" applyProtection="1">
      <alignment horizontal="centerContinuous" vertical="center"/>
      <protection locked="0"/>
    </xf>
    <xf numFmtId="4" fontId="51" fillId="0" borderId="0" xfId="5" applyNumberFormat="1" applyFont="1"/>
    <xf numFmtId="4" fontId="51" fillId="0" borderId="62" xfId="5" applyNumberFormat="1" applyFont="1" applyBorder="1"/>
    <xf numFmtId="0" fontId="22" fillId="0" borderId="0" xfId="0" applyFont="1" applyAlignment="1">
      <alignment horizontal="centerContinuous" vertical="center"/>
    </xf>
    <xf numFmtId="0" fontId="22" fillId="0" borderId="0" xfId="0" applyFont="1" applyAlignment="1">
      <alignment horizontal="center" vertical="center"/>
    </xf>
    <xf numFmtId="0" fontId="22" fillId="0" borderId="0" xfId="0" applyFont="1"/>
    <xf numFmtId="0" fontId="38" fillId="0" borderId="0" xfId="0" applyFont="1"/>
    <xf numFmtId="0" fontId="15" fillId="0" borderId="0" xfId="1" applyFont="1"/>
    <xf numFmtId="0" fontId="30" fillId="0" borderId="12" xfId="1" applyBorder="1"/>
    <xf numFmtId="39" fontId="30" fillId="0" borderId="61" xfId="1" applyNumberFormat="1" applyBorder="1"/>
    <xf numFmtId="0" fontId="39" fillId="0" borderId="0" xfId="0" applyFont="1"/>
    <xf numFmtId="0" fontId="20" fillId="0" borderId="31" xfId="0" applyFont="1" applyBorder="1" applyAlignment="1">
      <alignment horizontal="center" vertical="center" wrapText="1"/>
    </xf>
    <xf numFmtId="0" fontId="14" fillId="0" borderId="0" xfId="9" applyFont="1"/>
    <xf numFmtId="0" fontId="12" fillId="0" borderId="0" xfId="10"/>
    <xf numFmtId="0" fontId="16" fillId="0" borderId="0" xfId="11" applyFont="1"/>
    <xf numFmtId="0" fontId="17" fillId="0" borderId="80" xfId="11" applyFont="1" applyBorder="1"/>
    <xf numFmtId="0" fontId="17" fillId="0" borderId="29" xfId="11" applyFont="1" applyBorder="1"/>
    <xf numFmtId="0" fontId="17" fillId="0" borderId="39" xfId="11" applyFont="1" applyBorder="1"/>
    <xf numFmtId="0" fontId="17" fillId="0" borderId="0" xfId="11" applyFont="1"/>
    <xf numFmtId="0" fontId="17" fillId="0" borderId="0" xfId="11" applyFont="1" applyAlignment="1">
      <alignment horizontal="center"/>
    </xf>
    <xf numFmtId="0" fontId="15" fillId="0" borderId="0" xfId="9" applyFont="1"/>
    <xf numFmtId="0" fontId="16" fillId="0" borderId="0" xfId="9" applyFont="1"/>
    <xf numFmtId="0" fontId="57" fillId="0" borderId="0" xfId="10" applyFont="1"/>
    <xf numFmtId="0" fontId="55" fillId="0" borderId="0" xfId="10" applyFont="1" applyAlignment="1">
      <alignment horizontal="left" vertical="center" wrapText="1" indent="1"/>
    </xf>
    <xf numFmtId="0" fontId="12" fillId="0" borderId="0" xfId="10" applyAlignment="1">
      <alignment horizontal="left" vertical="center" wrapText="1" indent="1"/>
    </xf>
    <xf numFmtId="0" fontId="20" fillId="0" borderId="0" xfId="11" applyAlignment="1">
      <alignment horizontal="center" wrapText="1"/>
    </xf>
    <xf numFmtId="0" fontId="13" fillId="0" borderId="81" xfId="11" applyFont="1" applyBorder="1" applyAlignment="1">
      <alignment horizontal="center"/>
    </xf>
    <xf numFmtId="0" fontId="13" fillId="0" borderId="26" xfId="11" applyFont="1" applyBorder="1" applyAlignment="1">
      <alignment horizontal="center"/>
    </xf>
    <xf numFmtId="167" fontId="20" fillId="0" borderId="81" xfId="11" applyNumberFormat="1" applyBorder="1" applyAlignment="1">
      <alignment horizontal="right" indent="22"/>
    </xf>
    <xf numFmtId="167" fontId="20" fillId="5" borderId="11" xfId="11" applyNumberFormat="1" applyFill="1" applyBorder="1" applyAlignment="1">
      <alignment horizontal="right" indent="22"/>
    </xf>
    <xf numFmtId="167" fontId="20" fillId="0" borderId="11" xfId="11" applyNumberFormat="1" applyBorder="1" applyAlignment="1">
      <alignment horizontal="right" indent="22"/>
    </xf>
    <xf numFmtId="167" fontId="20" fillId="4" borderId="11" xfId="11" applyNumberFormat="1" applyFill="1" applyBorder="1" applyAlignment="1">
      <alignment horizontal="right" indent="22"/>
    </xf>
    <xf numFmtId="167" fontId="20" fillId="5" borderId="26" xfId="11" applyNumberFormat="1" applyFill="1" applyBorder="1" applyAlignment="1">
      <alignment horizontal="right" indent="22"/>
    </xf>
    <xf numFmtId="167" fontId="20" fillId="5" borderId="12" xfId="11" applyNumberFormat="1" applyFill="1" applyBorder="1" applyAlignment="1">
      <alignment horizontal="right" indent="4"/>
    </xf>
    <xf numFmtId="0" fontId="20" fillId="0" borderId="0" xfId="9" applyAlignment="1">
      <alignment vertical="top" wrapText="1"/>
    </xf>
    <xf numFmtId="0" fontId="13" fillId="0" borderId="0" xfId="9" applyFont="1"/>
    <xf numFmtId="0" fontId="13" fillId="0" borderId="8" xfId="9" applyFont="1" applyBorder="1"/>
    <xf numFmtId="0" fontId="56" fillId="0" borderId="9" xfId="10" applyFont="1" applyBorder="1"/>
    <xf numFmtId="0" fontId="13" fillId="0" borderId="31" xfId="9" applyFont="1" applyBorder="1"/>
    <xf numFmtId="0" fontId="56" fillId="0" borderId="5" xfId="10" applyFont="1" applyBorder="1"/>
    <xf numFmtId="0" fontId="13" fillId="0" borderId="0" xfId="9" applyFont="1" applyAlignment="1">
      <alignment horizontal="right"/>
    </xf>
    <xf numFmtId="0" fontId="12" fillId="0" borderId="19" xfId="10" applyBorder="1"/>
    <xf numFmtId="0" fontId="13" fillId="0" borderId="19" xfId="9" applyFont="1" applyBorder="1"/>
    <xf numFmtId="0" fontId="13" fillId="0" borderId="1" xfId="9" applyFont="1" applyBorder="1"/>
    <xf numFmtId="0" fontId="56" fillId="0" borderId="4" xfId="10" applyFont="1" applyBorder="1"/>
    <xf numFmtId="0" fontId="20" fillId="0" borderId="0" xfId="9"/>
    <xf numFmtId="0" fontId="59" fillId="0" borderId="0" xfId="10" applyFont="1" applyAlignment="1">
      <alignment vertical="top"/>
    </xf>
    <xf numFmtId="0" fontId="64" fillId="0" borderId="0" xfId="10" applyFont="1" applyAlignment="1">
      <alignment horizontal="left" vertical="center" indent="1"/>
    </xf>
    <xf numFmtId="4" fontId="64" fillId="0" borderId="84" xfId="10" applyNumberFormat="1" applyFont="1" applyBorder="1"/>
    <xf numFmtId="0" fontId="64" fillId="0" borderId="0" xfId="10" applyFont="1" applyAlignment="1">
      <alignment horizontal="left" indent="1"/>
    </xf>
    <xf numFmtId="4" fontId="64" fillId="0" borderId="85" xfId="10" applyNumberFormat="1" applyFont="1" applyBorder="1"/>
    <xf numFmtId="0" fontId="64" fillId="0" borderId="0" xfId="10" applyFont="1" applyAlignment="1">
      <alignment horizontal="left" vertical="center" wrapText="1" indent="1"/>
    </xf>
    <xf numFmtId="4" fontId="64" fillId="7" borderId="85" xfId="10" applyNumberFormat="1" applyFont="1" applyFill="1" applyBorder="1"/>
    <xf numFmtId="0" fontId="64" fillId="0" borderId="0" xfId="10" applyFont="1" applyAlignment="1">
      <alignment horizontal="left" vertical="center" indent="3"/>
    </xf>
    <xf numFmtId="0" fontId="69" fillId="0" borderId="0" xfId="10" applyFont="1" applyAlignment="1">
      <alignment horizontal="left" vertical="center" indent="3"/>
    </xf>
    <xf numFmtId="0" fontId="57" fillId="0" borderId="0" xfId="10" applyFont="1" applyAlignment="1">
      <alignment horizontal="right" vertical="center" indent="1"/>
    </xf>
    <xf numFmtId="0" fontId="64" fillId="0" borderId="0" xfId="10" applyFont="1"/>
    <xf numFmtId="0" fontId="64" fillId="0" borderId="0" xfId="10" applyFont="1" applyAlignment="1">
      <alignment wrapText="1"/>
    </xf>
    <xf numFmtId="0" fontId="64" fillId="0" borderId="0" xfId="10" applyFont="1" applyAlignment="1">
      <alignment horizontal="left" vertical="center" wrapText="1" indent="5"/>
    </xf>
    <xf numFmtId="0" fontId="64" fillId="0" borderId="0" xfId="10" applyFont="1" applyAlignment="1">
      <alignment horizontal="left" indent="7"/>
    </xf>
    <xf numFmtId="0" fontId="73" fillId="0" borderId="0" xfId="10" applyFont="1"/>
    <xf numFmtId="0" fontId="65" fillId="0" borderId="0" xfId="10" applyFont="1" applyAlignment="1">
      <alignment horizontal="right" vertical="center" indent="1"/>
    </xf>
    <xf numFmtId="0" fontId="58" fillId="0" borderId="0" xfId="10" applyFont="1" applyAlignment="1">
      <alignment horizontal="right" vertical="center" indent="1"/>
    </xf>
    <xf numFmtId="4" fontId="50" fillId="0" borderId="0" xfId="5" applyNumberFormat="1"/>
    <xf numFmtId="164" fontId="13" fillId="0" borderId="32" xfId="0" quotePrefix="1" applyNumberFormat="1" applyFont="1" applyBorder="1" applyAlignment="1">
      <alignment horizontal="centerContinuous"/>
    </xf>
    <xf numFmtId="0" fontId="75" fillId="0" borderId="0" xfId="0" applyFont="1"/>
    <xf numFmtId="0" fontId="76" fillId="0" borderId="0" xfId="0" applyFont="1"/>
    <xf numFmtId="39" fontId="0" fillId="8" borderId="1" xfId="0" applyNumberFormat="1" applyFill="1" applyBorder="1"/>
    <xf numFmtId="39" fontId="0" fillId="8" borderId="0" xfId="0" applyNumberFormat="1" applyFill="1"/>
    <xf numFmtId="0" fontId="15" fillId="0" borderId="1" xfId="0" applyFont="1" applyBorder="1"/>
    <xf numFmtId="0" fontId="0" fillId="0" borderId="1" xfId="0" applyBorder="1" applyAlignment="1">
      <alignment horizontal="center"/>
    </xf>
    <xf numFmtId="0" fontId="14" fillId="0" borderId="2" xfId="0" applyFont="1" applyBorder="1"/>
    <xf numFmtId="0" fontId="0" fillId="0" borderId="2" xfId="0" applyBorder="1" applyAlignment="1">
      <alignment horizontal="center"/>
    </xf>
    <xf numFmtId="0" fontId="16" fillId="0" borderId="0" xfId="0" applyFont="1" applyAlignment="1" applyProtection="1">
      <alignment horizontal="right"/>
      <protection locked="0"/>
    </xf>
    <xf numFmtId="0" fontId="0" fillId="0" borderId="18" xfId="0" applyBorder="1" applyAlignment="1">
      <alignment horizontal="center"/>
    </xf>
    <xf numFmtId="0" fontId="0" fillId="0" borderId="86" xfId="0" applyBorder="1"/>
    <xf numFmtId="39" fontId="0" fillId="0" borderId="87" xfId="0" applyNumberFormat="1" applyBorder="1"/>
    <xf numFmtId="0" fontId="27" fillId="0" borderId="0" xfId="0" applyFont="1" applyAlignment="1">
      <alignment vertical="center"/>
    </xf>
    <xf numFmtId="0" fontId="16" fillId="0" borderId="1" xfId="0" applyFont="1" applyBorder="1" applyAlignment="1">
      <alignment horizontal="center"/>
    </xf>
    <xf numFmtId="0" fontId="16" fillId="0" borderId="0" xfId="0" applyFont="1" applyAlignment="1">
      <alignment horizontal="left"/>
    </xf>
    <xf numFmtId="0" fontId="15" fillId="0" borderId="0" xfId="0" applyFont="1" applyAlignment="1">
      <alignment wrapText="1"/>
    </xf>
    <xf numFmtId="0" fontId="16" fillId="0" borderId="0" xfId="0" applyFont="1" applyAlignment="1">
      <alignment horizontal="center" wrapText="1"/>
    </xf>
    <xf numFmtId="15" fontId="0" fillId="0" borderId="0" xfId="0" applyNumberFormat="1" applyAlignment="1">
      <alignment horizontal="centerContinuous"/>
    </xf>
    <xf numFmtId="0" fontId="16" fillId="0" borderId="0" xfId="0" quotePrefix="1" applyFont="1" applyAlignment="1">
      <alignment horizontal="right"/>
    </xf>
    <xf numFmtId="0" fontId="16" fillId="0" borderId="1" xfId="0" applyFont="1" applyBorder="1" applyAlignment="1">
      <alignment horizontal="centerContinuous"/>
    </xf>
    <xf numFmtId="0" fontId="15" fillId="0" borderId="1" xfId="0" applyFont="1" applyBorder="1" applyAlignment="1">
      <alignment horizontal="centerContinuous"/>
    </xf>
    <xf numFmtId="0" fontId="16" fillId="0" borderId="1" xfId="0" applyFont="1" applyBorder="1"/>
    <xf numFmtId="0" fontId="16" fillId="0" borderId="2" xfId="0" applyFont="1" applyBorder="1" applyAlignment="1">
      <alignment horizontal="centerContinuous" wrapText="1"/>
    </xf>
    <xf numFmtId="37" fontId="16" fillId="0" borderId="0" xfId="0" applyNumberFormat="1" applyFont="1" applyAlignment="1">
      <alignment horizontal="centerContinuous"/>
    </xf>
    <xf numFmtId="39" fontId="25" fillId="0" borderId="0" xfId="0" applyNumberFormat="1" applyFont="1"/>
    <xf numFmtId="0" fontId="17" fillId="0" borderId="0" xfId="0" applyFont="1" applyAlignment="1">
      <alignment horizontal="center" wrapText="1"/>
    </xf>
    <xf numFmtId="15" fontId="16" fillId="0" borderId="0" xfId="0" applyNumberFormat="1" applyFont="1" applyAlignment="1">
      <alignment horizontal="centerContinuous"/>
    </xf>
    <xf numFmtId="15" fontId="16" fillId="0" borderId="0" xfId="0" applyNumberFormat="1" applyFont="1" applyAlignment="1">
      <alignment horizontal="center"/>
    </xf>
    <xf numFmtId="15" fontId="16" fillId="0" borderId="1" xfId="0" applyNumberFormat="1" applyFont="1" applyBorder="1" applyAlignment="1">
      <alignment horizontal="centerContinuous"/>
    </xf>
    <xf numFmtId="0" fontId="17" fillId="0" borderId="0" xfId="0" applyFont="1" applyAlignment="1">
      <alignment horizontal="right"/>
    </xf>
    <xf numFmtId="39" fontId="16" fillId="0" borderId="0" xfId="0" applyNumberFormat="1" applyFont="1" applyAlignment="1">
      <alignment horizontal="center"/>
    </xf>
    <xf numFmtId="0" fontId="16" fillId="0" borderId="1" xfId="0" applyFont="1" applyBorder="1" applyAlignment="1">
      <alignment horizontal="right"/>
    </xf>
    <xf numFmtId="0" fontId="15" fillId="0" borderId="1" xfId="0" applyFont="1" applyBorder="1" applyAlignment="1">
      <alignment horizontal="center"/>
    </xf>
    <xf numFmtId="37" fontId="16" fillId="0" borderId="0" xfId="0" applyNumberFormat="1" applyFont="1" applyAlignment="1">
      <alignment horizontal="right"/>
    </xf>
    <xf numFmtId="0" fontId="16" fillId="0" borderId="0" xfId="0" quotePrefix="1" applyFont="1" applyAlignment="1">
      <alignment textRotation="180"/>
    </xf>
    <xf numFmtId="0" fontId="16" fillId="0" borderId="61" xfId="0" applyFont="1" applyBorder="1" applyAlignment="1">
      <alignment horizontal="center"/>
    </xf>
    <xf numFmtId="0" fontId="16" fillId="0" borderId="0" xfId="0" quotePrefix="1" applyFont="1" applyAlignment="1">
      <alignment vertical="center" textRotation="180"/>
    </xf>
    <xf numFmtId="0" fontId="15" fillId="0" borderId="0" xfId="0" applyFont="1" applyAlignment="1">
      <alignment horizontal="left" vertical="justify" wrapText="1"/>
    </xf>
    <xf numFmtId="0" fontId="39" fillId="0" borderId="0" xfId="0" applyFont="1" applyAlignment="1">
      <alignment horizontal="center"/>
    </xf>
    <xf numFmtId="0" fontId="39" fillId="0" borderId="1" xfId="0" applyFont="1" applyBorder="1" applyAlignment="1">
      <alignment horizontal="center"/>
    </xf>
    <xf numFmtId="0" fontId="39" fillId="0" borderId="0" xfId="0" applyFont="1" applyAlignment="1">
      <alignment horizontal="left"/>
    </xf>
    <xf numFmtId="0" fontId="13" fillId="0" borderId="12" xfId="0" applyFont="1" applyBorder="1"/>
    <xf numFmtId="0" fontId="48" fillId="10" borderId="0" xfId="1" applyFont="1" applyFill="1"/>
    <xf numFmtId="0" fontId="30" fillId="10" borderId="0" xfId="1" applyFill="1"/>
    <xf numFmtId="0" fontId="15" fillId="0" borderId="0" xfId="1" applyFont="1" applyAlignment="1">
      <alignment horizontal="center"/>
    </xf>
    <xf numFmtId="0" fontId="15" fillId="0" borderId="0" xfId="1" applyFont="1" applyAlignment="1">
      <alignment horizontal="fill"/>
    </xf>
    <xf numFmtId="49" fontId="80" fillId="11" borderId="0" xfId="15" applyNumberFormat="1" applyFont="1" applyFill="1"/>
    <xf numFmtId="49" fontId="81" fillId="11" borderId="84" xfId="15" applyNumberFormat="1" applyFont="1" applyFill="1" applyBorder="1"/>
    <xf numFmtId="0" fontId="82" fillId="0" borderId="0" xfId="15" applyFont="1"/>
    <xf numFmtId="49" fontId="81" fillId="11" borderId="0" xfId="15" applyNumberFormat="1" applyFont="1" applyFill="1"/>
    <xf numFmtId="49" fontId="81" fillId="11" borderId="82" xfId="15" applyNumberFormat="1" applyFont="1" applyFill="1" applyBorder="1"/>
    <xf numFmtId="49" fontId="80" fillId="11" borderId="0" xfId="15" applyNumberFormat="1" applyFont="1" applyFill="1" applyAlignment="1">
      <alignment horizontal="left"/>
    </xf>
    <xf numFmtId="49" fontId="82" fillId="11" borderId="0" xfId="15" applyNumberFormat="1" applyFont="1" applyFill="1"/>
    <xf numFmtId="49" fontId="83" fillId="11" borderId="0" xfId="15" applyNumberFormat="1" applyFont="1" applyFill="1"/>
    <xf numFmtId="49" fontId="84" fillId="11" borderId="12" xfId="15" applyNumberFormat="1" applyFont="1" applyFill="1" applyBorder="1"/>
    <xf numFmtId="49" fontId="84" fillId="11" borderId="12" xfId="15" applyNumberFormat="1" applyFont="1" applyFill="1" applyBorder="1" applyAlignment="1">
      <alignment horizontal="left"/>
    </xf>
    <xf numFmtId="49" fontId="82" fillId="0" borderId="0" xfId="15" applyNumberFormat="1" applyFont="1"/>
    <xf numFmtId="0" fontId="14" fillId="0" borderId="0" xfId="0" applyFont="1"/>
    <xf numFmtId="15" fontId="20" fillId="0" borderId="0" xfId="0" quotePrefix="1" applyNumberFormat="1" applyFont="1"/>
    <xf numFmtId="1" fontId="20" fillId="0" borderId="0" xfId="0" applyNumberFormat="1" applyFont="1"/>
    <xf numFmtId="49" fontId="81" fillId="11" borderId="0" xfId="15" applyNumberFormat="1" applyFont="1" applyFill="1" applyAlignment="1">
      <alignment wrapText="1"/>
    </xf>
    <xf numFmtId="0" fontId="80" fillId="0" borderId="0" xfId="15" applyFont="1"/>
    <xf numFmtId="4" fontId="0" fillId="0" borderId="0" xfId="0" applyNumberFormat="1"/>
    <xf numFmtId="4" fontId="0" fillId="0" borderId="12" xfId="0" applyNumberFormat="1" applyBorder="1"/>
    <xf numFmtId="15" fontId="52"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4" fillId="0" borderId="31" xfId="0" applyNumberFormat="1" applyFont="1" applyBorder="1"/>
    <xf numFmtId="1" fontId="24"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0" fontId="85" fillId="9" borderId="0" xfId="16" applyFill="1"/>
    <xf numFmtId="49" fontId="0" fillId="0" borderId="0" xfId="0" applyNumberFormat="1"/>
    <xf numFmtId="0" fontId="85" fillId="0" borderId="0" xfId="16"/>
    <xf numFmtId="4" fontId="64" fillId="0" borderId="85" xfId="10" applyNumberFormat="1" applyFont="1" applyBorder="1" applyProtection="1">
      <protection locked="0"/>
    </xf>
    <xf numFmtId="49" fontId="82" fillId="0" borderId="0" xfId="15" applyNumberFormat="1" applyFont="1" applyAlignment="1">
      <alignment horizontal="right"/>
    </xf>
    <xf numFmtId="49" fontId="82" fillId="0" borderId="0" xfId="15" applyNumberFormat="1" applyFont="1" applyAlignment="1">
      <alignment horizontal="center"/>
    </xf>
    <xf numFmtId="0" fontId="0" fillId="0" borderId="87" xfId="0" applyBorder="1"/>
    <xf numFmtId="49" fontId="52" fillId="0" borderId="12" xfId="5" applyNumberFormat="1" applyFont="1" applyBorder="1" applyAlignment="1">
      <alignment horizontal="center" wrapText="1"/>
    </xf>
    <xf numFmtId="49" fontId="20" fillId="0" borderId="0" xfId="0" applyNumberFormat="1" applyFont="1"/>
    <xf numFmtId="49" fontId="20" fillId="0" borderId="0" xfId="0" quotePrefix="1" applyNumberFormat="1" applyFont="1"/>
    <xf numFmtId="1" fontId="17" fillId="0" borderId="29" xfId="11" applyNumberFormat="1" applyFont="1" applyBorder="1" applyAlignment="1">
      <alignment horizontal="left"/>
    </xf>
    <xf numFmtId="0" fontId="60" fillId="0" borderId="0" xfId="12"/>
    <xf numFmtId="0" fontId="17" fillId="0" borderId="0" xfId="0" quotePrefix="1" applyFont="1" applyAlignment="1" applyProtection="1">
      <alignment horizontal="center"/>
      <protection locked="0"/>
    </xf>
    <xf numFmtId="0" fontId="52" fillId="0" borderId="12" xfId="5" applyFont="1" applyBorder="1" applyAlignment="1">
      <alignment horizontal="center" vertical="top"/>
    </xf>
    <xf numFmtId="0" fontId="16"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3"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4" fillId="0" borderId="0" xfId="0" applyNumberFormat="1" applyFont="1"/>
    <xf numFmtId="165" fontId="65" fillId="0" borderId="61"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4"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4" fillId="0" borderId="31" xfId="0" applyNumberFormat="1" applyFont="1" applyBorder="1" applyProtection="1">
      <protection locked="0"/>
    </xf>
    <xf numFmtId="1" fontId="0" fillId="0" borderId="0" xfId="0" applyNumberFormat="1" applyProtection="1">
      <protection locked="0"/>
    </xf>
    <xf numFmtId="1" fontId="24" fillId="0" borderId="11" xfId="0" applyNumberFormat="1" applyFont="1" applyBorder="1" applyProtection="1">
      <protection locked="0"/>
    </xf>
    <xf numFmtId="1" fontId="24" fillId="0" borderId="25" xfId="0" applyNumberFormat="1" applyFont="1" applyBorder="1" applyProtection="1">
      <protection locked="0"/>
    </xf>
    <xf numFmtId="1" fontId="0" fillId="0" borderId="5" xfId="0" applyNumberFormat="1" applyBorder="1" applyProtection="1">
      <protection locked="0"/>
    </xf>
    <xf numFmtId="1" fontId="26"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20" fillId="0" borderId="0" xfId="38"/>
    <xf numFmtId="0" fontId="18" fillId="0" borderId="0" xfId="38" applyFont="1"/>
    <xf numFmtId="0" fontId="13" fillId="0" borderId="0" xfId="38" applyFont="1"/>
    <xf numFmtId="0" fontId="15" fillId="0" borderId="0" xfId="0" applyFont="1" applyAlignment="1">
      <alignment horizontal="right"/>
    </xf>
    <xf numFmtId="0" fontId="13" fillId="0" borderId="0" xfId="38" applyFont="1" applyAlignment="1">
      <alignment horizontal="left"/>
    </xf>
    <xf numFmtId="0" fontId="20" fillId="0" borderId="0" xfId="38" applyAlignment="1">
      <alignment horizontal="left"/>
    </xf>
    <xf numFmtId="0" fontId="14" fillId="0" borderId="12" xfId="0" applyFont="1" applyBorder="1"/>
    <xf numFmtId="0" fontId="13" fillId="0" borderId="86" xfId="0" applyFont="1" applyBorder="1"/>
    <xf numFmtId="49" fontId="81" fillId="14" borderId="84" xfId="38" applyNumberFormat="1" applyFont="1" applyFill="1" applyBorder="1"/>
    <xf numFmtId="0" fontId="81" fillId="14" borderId="84" xfId="38" applyFont="1" applyFill="1" applyBorder="1"/>
    <xf numFmtId="0" fontId="82" fillId="0" borderId="0" xfId="38" applyFont="1"/>
    <xf numFmtId="49" fontId="89" fillId="11" borderId="0" xfId="38" applyNumberFormat="1" applyFont="1" applyFill="1" applyAlignment="1">
      <alignment horizontal="center"/>
    </xf>
    <xf numFmtId="0" fontId="89" fillId="15" borderId="0" xfId="38" applyFont="1" applyFill="1" applyAlignment="1">
      <alignment horizontal="center"/>
    </xf>
    <xf numFmtId="49" fontId="90" fillId="13" borderId="84" xfId="38" applyNumberFormat="1" applyFont="1" applyFill="1" applyBorder="1" applyAlignment="1">
      <alignment horizontal="center" wrapText="1"/>
    </xf>
    <xf numFmtId="0" fontId="90" fillId="13" borderId="84" xfId="38" applyFont="1" applyFill="1" applyBorder="1" applyAlignment="1">
      <alignment horizontal="center" wrapText="1"/>
    </xf>
    <xf numFmtId="0" fontId="82" fillId="13" borderId="93" xfId="38" applyFont="1" applyFill="1" applyBorder="1"/>
    <xf numFmtId="49" fontId="90" fillId="15" borderId="94" xfId="38" applyNumberFormat="1" applyFont="1" applyFill="1" applyBorder="1" applyAlignment="1" applyProtection="1">
      <alignment horizontal="center" wrapText="1"/>
      <protection locked="0"/>
    </xf>
    <xf numFmtId="0" fontId="92" fillId="0" borderId="84" xfId="38" applyFont="1" applyBorder="1" applyAlignment="1">
      <alignment horizontal="center" wrapText="1"/>
    </xf>
    <xf numFmtId="0" fontId="82" fillId="0" borderId="86" xfId="38" applyFont="1" applyBorder="1"/>
    <xf numFmtId="0" fontId="82" fillId="0" borderId="86" xfId="38" applyFont="1" applyBorder="1" applyProtection="1">
      <protection locked="0"/>
    </xf>
    <xf numFmtId="0" fontId="82" fillId="0" borderId="0" xfId="38" applyFont="1" applyProtection="1">
      <protection locked="0"/>
    </xf>
    <xf numFmtId="49" fontId="90" fillId="15" borderId="86" xfId="38" applyNumberFormat="1" applyFont="1" applyFill="1" applyBorder="1" applyAlignment="1" applyProtection="1">
      <alignment horizontal="center" wrapText="1"/>
      <protection locked="0"/>
    </xf>
    <xf numFmtId="49" fontId="92" fillId="9" borderId="93" xfId="38" applyNumberFormat="1" applyFont="1" applyFill="1" applyBorder="1" applyAlignment="1">
      <alignment horizontal="center" wrapText="1"/>
    </xf>
    <xf numFmtId="49" fontId="93" fillId="0" borderId="0" xfId="38" applyNumberFormat="1" applyFont="1" applyAlignment="1">
      <alignment horizontal="center" wrapText="1"/>
    </xf>
    <xf numFmtId="49" fontId="94" fillId="13" borderId="80" xfId="38" applyNumberFormat="1" applyFont="1" applyFill="1" applyBorder="1" applyAlignment="1">
      <alignment horizontal="center" wrapText="1"/>
    </xf>
    <xf numFmtId="49" fontId="95" fillId="13" borderId="80" xfId="38" applyNumberFormat="1" applyFont="1" applyFill="1" applyBorder="1" applyAlignment="1">
      <alignment horizontal="center" wrapText="1"/>
    </xf>
    <xf numFmtId="49" fontId="94" fillId="13" borderId="82" xfId="38" applyNumberFormat="1" applyFont="1" applyFill="1" applyBorder="1" applyAlignment="1">
      <alignment horizontal="center" wrapText="1"/>
    </xf>
    <xf numFmtId="0" fontId="94" fillId="13" borderId="29" xfId="38" applyFont="1" applyFill="1" applyBorder="1" applyAlignment="1">
      <alignment horizontal="center" wrapText="1"/>
    </xf>
    <xf numFmtId="0" fontId="96" fillId="0" borderId="0" xfId="38" applyFont="1" applyAlignment="1">
      <alignment horizontal="center"/>
    </xf>
    <xf numFmtId="0" fontId="96" fillId="0" borderId="0" xfId="38" applyFont="1" applyAlignment="1" applyProtection="1">
      <alignment horizontal="center"/>
      <protection locked="0"/>
    </xf>
    <xf numFmtId="49" fontId="97" fillId="13" borderId="93" xfId="38" applyNumberFormat="1" applyFont="1" applyFill="1" applyBorder="1" applyAlignment="1">
      <alignment horizontal="center"/>
    </xf>
    <xf numFmtId="49" fontId="97" fillId="13" borderId="95" xfId="38" applyNumberFormat="1" applyFont="1" applyFill="1" applyBorder="1" applyAlignment="1">
      <alignment horizontal="center"/>
    </xf>
    <xf numFmtId="0" fontId="97" fillId="13" borderId="93" xfId="38" applyFont="1" applyFill="1" applyBorder="1" applyAlignment="1">
      <alignment horizontal="center"/>
    </xf>
    <xf numFmtId="49" fontId="93" fillId="0" borderId="93" xfId="38" applyNumberFormat="1" applyFont="1" applyBorder="1" applyAlignment="1">
      <alignment horizontal="right"/>
    </xf>
    <xf numFmtId="49" fontId="82" fillId="0" borderId="93" xfId="38" applyNumberFormat="1" applyFont="1" applyBorder="1"/>
    <xf numFmtId="49" fontId="82" fillId="0" borderId="95" xfId="38" applyNumberFormat="1" applyFont="1" applyBorder="1"/>
    <xf numFmtId="49" fontId="82" fillId="0" borderId="84" xfId="38" applyNumberFormat="1" applyFont="1" applyBorder="1" applyAlignment="1">
      <alignment horizontal="right"/>
    </xf>
    <xf numFmtId="49" fontId="93" fillId="0" borderId="84" xfId="38" applyNumberFormat="1" applyFont="1" applyBorder="1" applyAlignment="1">
      <alignment horizontal="right" wrapText="1"/>
    </xf>
    <xf numFmtId="49" fontId="82" fillId="0" borderId="84" xfId="38" applyNumberFormat="1" applyFont="1" applyBorder="1"/>
    <xf numFmtId="49" fontId="93" fillId="0" borderId="84" xfId="38" applyNumberFormat="1" applyFont="1" applyBorder="1" applyAlignment="1">
      <alignment horizontal="right"/>
    </xf>
    <xf numFmtId="0" fontId="90" fillId="16" borderId="86" xfId="38" applyFont="1" applyFill="1" applyBorder="1"/>
    <xf numFmtId="0" fontId="82" fillId="16" borderId="86" xfId="38" applyFont="1" applyFill="1" applyBorder="1"/>
    <xf numFmtId="0" fontId="82" fillId="9" borderId="0" xfId="38" applyFont="1" applyFill="1"/>
    <xf numFmtId="4" fontId="82" fillId="9" borderId="0" xfId="38" applyNumberFormat="1" applyFont="1" applyFill="1"/>
    <xf numFmtId="0" fontId="82" fillId="9" borderId="94" xfId="38" applyFont="1" applyFill="1" applyBorder="1"/>
    <xf numFmtId="4" fontId="82" fillId="9" borderId="94" xfId="38" applyNumberFormat="1" applyFont="1" applyFill="1" applyBorder="1"/>
    <xf numFmtId="0" fontId="90" fillId="9" borderId="62" xfId="38" applyFont="1" applyFill="1" applyBorder="1"/>
    <xf numFmtId="4" fontId="92" fillId="9" borderId="62" xfId="38" applyNumberFormat="1" applyFont="1" applyFill="1" applyBorder="1"/>
    <xf numFmtId="4" fontId="90" fillId="0" borderId="61" xfId="38" applyNumberFormat="1" applyFont="1" applyBorder="1"/>
    <xf numFmtId="49" fontId="82" fillId="0" borderId="84" xfId="38" applyNumberFormat="1" applyFont="1" applyBorder="1" applyAlignment="1">
      <alignment horizontal="center"/>
    </xf>
    <xf numFmtId="49" fontId="82" fillId="0" borderId="85" xfId="38" applyNumberFormat="1" applyFont="1" applyBorder="1" applyAlignment="1">
      <alignment horizontal="right"/>
    </xf>
    <xf numFmtId="49" fontId="82" fillId="0" borderId="86" xfId="38" applyNumberFormat="1" applyFont="1" applyBorder="1" applyAlignment="1">
      <alignment horizontal="right"/>
    </xf>
    <xf numFmtId="49" fontId="82" fillId="0" borderId="86" xfId="38" applyNumberFormat="1" applyFont="1" applyBorder="1"/>
    <xf numFmtId="0" fontId="82" fillId="0" borderId="0" xfId="38" applyFont="1" applyAlignment="1">
      <alignment horizontal="right"/>
    </xf>
    <xf numFmtId="4" fontId="90" fillId="0" borderId="61" xfId="38" applyNumberFormat="1" applyFont="1" applyBorder="1" applyAlignment="1">
      <alignment horizontal="right"/>
    </xf>
    <xf numFmtId="0" fontId="82" fillId="0" borderId="0" xfId="38" applyFont="1" applyAlignment="1" applyProtection="1">
      <alignment horizontal="right"/>
      <protection locked="0"/>
    </xf>
    <xf numFmtId="0" fontId="90" fillId="0" borderId="0" xfId="38" applyFont="1"/>
    <xf numFmtId="4" fontId="92" fillId="0" borderId="0" xfId="38" applyNumberFormat="1" applyFont="1"/>
    <xf numFmtId="49" fontId="82" fillId="0" borderId="0" xfId="38" applyNumberFormat="1" applyFont="1"/>
    <xf numFmtId="49" fontId="99" fillId="0" borderId="0" xfId="38" applyNumberFormat="1" applyFont="1"/>
    <xf numFmtId="0" fontId="20" fillId="17" borderId="0" xfId="0" applyFont="1" applyFill="1"/>
    <xf numFmtId="0" fontId="0" fillId="17" borderId="0" xfId="0" applyFill="1"/>
    <xf numFmtId="39" fontId="30" fillId="0" borderId="98" xfId="6" applyBorder="1" applyProtection="1">
      <protection locked="0"/>
    </xf>
    <xf numFmtId="168" fontId="30" fillId="0" borderId="97" xfId="6" applyNumberFormat="1" applyBorder="1" applyAlignment="1" applyProtection="1">
      <alignment horizontal="center"/>
      <protection locked="0"/>
    </xf>
    <xf numFmtId="39" fontId="15" fillId="0" borderId="98" xfId="6" applyFont="1" applyBorder="1" applyProtection="1">
      <protection locked="0"/>
    </xf>
    <xf numFmtId="49" fontId="82" fillId="0" borderId="99" xfId="38" applyNumberFormat="1" applyFont="1" applyBorder="1" applyAlignment="1">
      <alignment horizontal="right"/>
    </xf>
    <xf numFmtId="49" fontId="82" fillId="0" borderId="100" xfId="38" applyNumberFormat="1" applyFont="1" applyBorder="1"/>
    <xf numFmtId="0" fontId="17" fillId="17" borderId="0" xfId="0" applyFont="1" applyFill="1" applyAlignment="1">
      <alignment horizontal="right"/>
    </xf>
    <xf numFmtId="0" fontId="17" fillId="17" borderId="0" xfId="0" applyFont="1" applyFill="1" applyAlignment="1">
      <alignment horizontal="center"/>
    </xf>
    <xf numFmtId="49" fontId="80" fillId="0" borderId="0" xfId="15" applyNumberFormat="1" applyFont="1"/>
    <xf numFmtId="0" fontId="82" fillId="0" borderId="99" xfId="38" applyFont="1" applyBorder="1" applyAlignment="1">
      <alignment horizontal="right"/>
    </xf>
    <xf numFmtId="0" fontId="82" fillId="0" borderId="101" xfId="38" applyFont="1" applyBorder="1" applyAlignment="1">
      <alignment horizontal="right"/>
    </xf>
    <xf numFmtId="49" fontId="82" fillId="0" borderId="99" xfId="38" applyNumberFormat="1" applyFont="1" applyBorder="1"/>
    <xf numFmtId="0" fontId="0" fillId="0" borderId="94" xfId="0" applyBorder="1"/>
    <xf numFmtId="0" fontId="13" fillId="0" borderId="101" xfId="0" applyFont="1" applyBorder="1"/>
    <xf numFmtId="4" fontId="82" fillId="15" borderId="84" xfId="38" applyNumberFormat="1" applyFont="1" applyFill="1" applyBorder="1" applyAlignment="1">
      <alignment wrapText="1"/>
    </xf>
    <xf numFmtId="4" fontId="82" fillId="15" borderId="84" xfId="38" quotePrefix="1" applyNumberFormat="1" applyFont="1" applyFill="1" applyBorder="1" applyAlignment="1">
      <alignment wrapText="1"/>
    </xf>
    <xf numFmtId="4" fontId="82" fillId="15" borderId="84" xfId="38" applyNumberFormat="1" applyFont="1" applyFill="1" applyBorder="1"/>
    <xf numFmtId="4" fontId="82" fillId="0" borderId="88" xfId="38" applyNumberFormat="1" applyFont="1" applyBorder="1"/>
    <xf numFmtId="4" fontId="82" fillId="15" borderId="101" xfId="38" applyNumberFormat="1" applyFont="1" applyFill="1" applyBorder="1"/>
    <xf numFmtId="0" fontId="82" fillId="0" borderId="93" xfId="38" applyFont="1" applyBorder="1" applyAlignment="1">
      <alignment horizontal="right"/>
    </xf>
    <xf numFmtId="0" fontId="20" fillId="0" borderId="0" xfId="38" applyAlignment="1">
      <alignment horizontal="right"/>
    </xf>
    <xf numFmtId="0" fontId="42" fillId="0" borderId="0" xfId="38" applyFont="1"/>
    <xf numFmtId="39" fontId="0" fillId="18" borderId="101" xfId="0" applyNumberFormat="1" applyFill="1" applyBorder="1" applyProtection="1">
      <protection locked="0"/>
    </xf>
    <xf numFmtId="0" fontId="14" fillId="0" borderId="94" xfId="0" applyFont="1" applyBorder="1"/>
    <xf numFmtId="0" fontId="16" fillId="0" borderId="0" xfId="0" quotePrefix="1" applyFont="1" applyAlignment="1" applyProtection="1">
      <alignment horizontal="center"/>
      <protection locked="0"/>
    </xf>
    <xf numFmtId="0" fontId="20" fillId="0" borderId="0" xfId="38" applyAlignment="1">
      <alignment horizontal="left" indent="1"/>
    </xf>
    <xf numFmtId="0" fontId="20" fillId="0" borderId="0" xfId="38" applyAlignment="1">
      <alignment horizontal="left" indent="3"/>
    </xf>
    <xf numFmtId="44" fontId="20" fillId="0" borderId="0" xfId="38" applyNumberFormat="1" applyAlignment="1">
      <alignment wrapText="1"/>
    </xf>
    <xf numFmtId="42" fontId="20" fillId="0" borderId="0" xfId="38" applyNumberFormat="1"/>
    <xf numFmtId="41" fontId="20" fillId="0" borderId="0" xfId="38" applyNumberFormat="1"/>
    <xf numFmtId="0" fontId="108" fillId="0" borderId="0" xfId="38" applyFont="1"/>
    <xf numFmtId="0" fontId="20" fillId="0" borderId="0" xfId="38" applyAlignment="1">
      <alignment vertical="center"/>
    </xf>
    <xf numFmtId="0" fontId="42" fillId="0" borderId="0" xfId="38" applyFont="1" applyAlignment="1">
      <alignment vertical="center"/>
    </xf>
    <xf numFmtId="0" fontId="20" fillId="0" borderId="94" xfId="38" applyBorder="1" applyAlignment="1">
      <alignment horizontal="center"/>
    </xf>
    <xf numFmtId="0" fontId="86" fillId="0" borderId="0" xfId="38" applyFont="1" applyAlignment="1">
      <alignment horizontal="center"/>
    </xf>
    <xf numFmtId="41" fontId="20" fillId="0" borderId="94" xfId="38" applyNumberFormat="1" applyBorder="1"/>
    <xf numFmtId="42" fontId="20" fillId="0" borderId="100" xfId="38" applyNumberFormat="1" applyBorder="1"/>
    <xf numFmtId="0" fontId="86" fillId="0" borderId="0" xfId="38" applyFont="1"/>
    <xf numFmtId="0" fontId="51" fillId="0" borderId="0" xfId="38" applyFont="1" applyAlignment="1">
      <alignment horizontal="center"/>
    </xf>
    <xf numFmtId="0" fontId="19" fillId="0" borderId="94" xfId="38" applyFont="1" applyBorder="1" applyAlignment="1">
      <alignment horizontal="center"/>
    </xf>
    <xf numFmtId="41" fontId="20" fillId="20" borderId="0" xfId="38" applyNumberFormat="1" applyFill="1"/>
    <xf numFmtId="42" fontId="51" fillId="0" borderId="61" xfId="38" applyNumberFormat="1" applyFont="1" applyBorder="1" applyAlignment="1">
      <alignment horizontal="center"/>
    </xf>
    <xf numFmtId="41" fontId="86" fillId="0" borderId="0" xfId="38" applyNumberFormat="1" applyFont="1" applyAlignment="1">
      <alignment horizontal="center"/>
    </xf>
    <xf numFmtId="42" fontId="20" fillId="0" borderId="100" xfId="38" applyNumberFormat="1" applyBorder="1" applyAlignment="1">
      <alignment horizontal="center"/>
    </xf>
    <xf numFmtId="0" fontId="0" fillId="0" borderId="100" xfId="0" applyBorder="1"/>
    <xf numFmtId="41" fontId="20" fillId="0" borderId="100" xfId="38" applyNumberFormat="1" applyBorder="1"/>
    <xf numFmtId="0" fontId="20" fillId="0" borderId="0" xfId="38" applyAlignment="1">
      <alignment wrapText="1"/>
    </xf>
    <xf numFmtId="0" fontId="15" fillId="0" borderId="0" xfId="0" quotePrefix="1" applyFont="1" applyProtection="1">
      <protection locked="0"/>
    </xf>
    <xf numFmtId="49" fontId="19" fillId="0" borderId="0" xfId="38" applyNumberFormat="1" applyFont="1" applyAlignment="1">
      <alignment horizontal="center" vertical="center" wrapText="1"/>
    </xf>
    <xf numFmtId="0" fontId="20" fillId="0" borderId="94" xfId="38" applyBorder="1" applyAlignment="1">
      <alignment horizontal="center" vertical="center" wrapText="1"/>
    </xf>
    <xf numFmtId="0" fontId="20" fillId="0" borderId="100" xfId="38" applyBorder="1" applyAlignment="1">
      <alignment horizontal="center" vertical="center" wrapText="1"/>
    </xf>
    <xf numFmtId="0" fontId="20" fillId="0" borderId="94" xfId="38" applyBorder="1"/>
    <xf numFmtId="0" fontId="20" fillId="0" borderId="62" xfId="38" applyBorder="1"/>
    <xf numFmtId="0" fontId="19" fillId="0" borderId="0" xfId="38" applyFont="1" applyAlignment="1">
      <alignment horizontal="center"/>
    </xf>
    <xf numFmtId="0" fontId="103" fillId="0" borderId="0" xfId="5" quotePrefix="1" applyFont="1"/>
    <xf numFmtId="0" fontId="16" fillId="0" borderId="0" xfId="0" quotePrefix="1" applyFont="1"/>
    <xf numFmtId="0" fontId="111" fillId="0" borderId="0" xfId="0" applyFont="1" applyAlignment="1">
      <alignment horizontal="centerContinuous"/>
    </xf>
    <xf numFmtId="0" fontId="112" fillId="0" borderId="0" xfId="0" applyFont="1" applyAlignment="1">
      <alignment horizontal="centerContinuous"/>
    </xf>
    <xf numFmtId="0" fontId="113" fillId="0" borderId="0" xfId="0" applyFont="1" applyAlignment="1">
      <alignment horizontal="centerContinuous"/>
    </xf>
    <xf numFmtId="0" fontId="46" fillId="0" borderId="0" xfId="0" applyFont="1" applyAlignment="1" applyProtection="1">
      <alignment horizontal="center" wrapText="1"/>
      <protection locked="0"/>
    </xf>
    <xf numFmtId="39" fontId="14" fillId="2" borderId="63" xfId="6" applyFont="1" applyFill="1" applyBorder="1" applyAlignment="1" applyProtection="1">
      <alignment horizontal="centerContinuous" vertical="center"/>
      <protection locked="0"/>
    </xf>
    <xf numFmtId="0" fontId="16" fillId="0" borderId="0" xfId="38" applyFont="1" applyAlignment="1">
      <alignment horizontal="right"/>
    </xf>
    <xf numFmtId="0" fontId="16" fillId="0" borderId="0" xfId="38" applyFont="1" applyAlignment="1">
      <alignment horizontal="left"/>
    </xf>
    <xf numFmtId="0" fontId="39" fillId="0" borderId="0" xfId="38" applyFont="1"/>
    <xf numFmtId="0" fontId="20" fillId="0" borderId="101" xfId="38" applyBorder="1"/>
    <xf numFmtId="169" fontId="20" fillId="0" borderId="0" xfId="38" applyNumberFormat="1"/>
    <xf numFmtId="39" fontId="20" fillId="2" borderId="0" xfId="6" applyFont="1" applyFill="1" applyProtection="1">
      <protection locked="0"/>
    </xf>
    <xf numFmtId="39" fontId="15" fillId="2" borderId="0" xfId="6" applyFont="1" applyFill="1" applyProtection="1">
      <protection locked="0"/>
    </xf>
    <xf numFmtId="0" fontId="13" fillId="0" borderId="94" xfId="38" applyFont="1" applyBorder="1"/>
    <xf numFmtId="0" fontId="20" fillId="0" borderId="99" xfId="38" applyBorder="1"/>
    <xf numFmtId="0" fontId="20" fillId="0" borderId="100" xfId="38" applyBorder="1"/>
    <xf numFmtId="0" fontId="13" fillId="0" borderId="0" xfId="38" applyFont="1" applyAlignment="1">
      <alignment horizontal="center" wrapText="1"/>
    </xf>
    <xf numFmtId="0" fontId="13" fillId="0" borderId="0" xfId="38" applyFont="1" applyAlignment="1">
      <alignment horizontal="left" vertical="center" wrapText="1"/>
    </xf>
    <xf numFmtId="0" fontId="20" fillId="0" borderId="0" xfId="38" applyAlignment="1">
      <alignment vertical="top" wrapText="1"/>
    </xf>
    <xf numFmtId="0" fontId="18" fillId="0" borderId="0" xfId="38" applyFont="1" applyAlignment="1">
      <alignment horizontal="left" vertical="center"/>
    </xf>
    <xf numFmtId="0" fontId="115" fillId="0" borderId="0" xfId="0" applyFont="1" applyProtection="1">
      <protection locked="0"/>
    </xf>
    <xf numFmtId="39" fontId="118" fillId="2" borderId="0" xfId="6" applyFont="1" applyFill="1" applyProtection="1">
      <protection locked="0"/>
    </xf>
    <xf numFmtId="0" fontId="41" fillId="0" borderId="0" xfId="38" applyFont="1" applyAlignment="1">
      <alignment horizontal="left" vertical="top" wrapText="1"/>
    </xf>
    <xf numFmtId="0" fontId="42" fillId="0" borderId="0" xfId="38" applyFont="1" applyAlignment="1">
      <alignment vertical="top"/>
    </xf>
    <xf numFmtId="0" fontId="20" fillId="0" borderId="0" xfId="38" applyAlignment="1">
      <alignment horizontal="left" wrapText="1"/>
    </xf>
    <xf numFmtId="0" fontId="20" fillId="0" borderId="101" xfId="38" applyBorder="1" applyAlignment="1">
      <alignment wrapText="1"/>
    </xf>
    <xf numFmtId="0" fontId="13" fillId="0" borderId="101" xfId="38" applyFont="1" applyBorder="1" applyAlignment="1">
      <alignment horizontal="left" wrapText="1"/>
    </xf>
    <xf numFmtId="0" fontId="42" fillId="0" borderId="101" xfId="38" applyFont="1" applyBorder="1" applyAlignment="1">
      <alignment wrapText="1"/>
    </xf>
    <xf numFmtId="0" fontId="41" fillId="0" borderId="29" xfId="38" applyFont="1" applyBorder="1"/>
    <xf numFmtId="3" fontId="26" fillId="19" borderId="101" xfId="38" applyNumberFormat="1" applyFont="1" applyFill="1" applyBorder="1"/>
    <xf numFmtId="0" fontId="13" fillId="0" borderId="103" xfId="38" applyFont="1" applyBorder="1" applyAlignment="1">
      <alignment wrapText="1"/>
    </xf>
    <xf numFmtId="170" fontId="26" fillId="19" borderId="101" xfId="38" applyNumberFormat="1" applyFont="1" applyFill="1" applyBorder="1"/>
    <xf numFmtId="39" fontId="123" fillId="0" borderId="0" xfId="0" applyNumberFormat="1" applyFont="1" applyProtection="1">
      <protection locked="0"/>
    </xf>
    <xf numFmtId="0" fontId="128" fillId="0" borderId="0" xfId="0" applyFont="1"/>
    <xf numFmtId="39" fontId="128" fillId="0" borderId="0" xfId="0" applyNumberFormat="1" applyFont="1"/>
    <xf numFmtId="0" fontId="130" fillId="0" borderId="0" xfId="0" applyFont="1" applyProtection="1">
      <protection locked="0"/>
    </xf>
    <xf numFmtId="0" fontId="128" fillId="0" borderId="0" xfId="0" applyFont="1" applyProtection="1">
      <protection locked="0"/>
    </xf>
    <xf numFmtId="39" fontId="130" fillId="0" borderId="0" xfId="0" applyNumberFormat="1" applyFont="1"/>
    <xf numFmtId="0" fontId="133" fillId="0" borderId="0" xfId="10" applyFont="1"/>
    <xf numFmtId="0" fontId="39" fillId="0" borderId="0" xfId="9" applyFont="1"/>
    <xf numFmtId="0" fontId="20" fillId="0" borderId="0" xfId="9" applyAlignment="1">
      <alignment horizontal="center"/>
    </xf>
    <xf numFmtId="4" fontId="64" fillId="0" borderId="91" xfId="10" applyNumberFormat="1" applyFont="1" applyBorder="1"/>
    <xf numFmtId="0" fontId="57" fillId="0" borderId="0" xfId="10" applyFont="1" applyAlignment="1">
      <alignment horizontal="right" vertical="center"/>
    </xf>
    <xf numFmtId="165" fontId="64" fillId="0" borderId="85" xfId="10" applyNumberFormat="1" applyFont="1" applyBorder="1"/>
    <xf numFmtId="0" fontId="70" fillId="0" borderId="0" xfId="10" applyFont="1" applyAlignment="1" applyProtection="1">
      <alignment horizontal="center" wrapText="1"/>
      <protection locked="0"/>
    </xf>
    <xf numFmtId="0" fontId="64" fillId="18" borderId="85" xfId="10" applyFont="1" applyFill="1" applyBorder="1" applyProtection="1">
      <protection locked="0"/>
    </xf>
    <xf numFmtId="165" fontId="65" fillId="0" borderId="92" xfId="10" applyNumberFormat="1" applyFont="1" applyBorder="1"/>
    <xf numFmtId="4" fontId="64" fillId="18" borderId="85" xfId="10" applyNumberFormat="1" applyFont="1" applyFill="1" applyBorder="1" applyProtection="1">
      <protection locked="0"/>
    </xf>
    <xf numFmtId="0" fontId="46" fillId="0" borderId="101" xfId="38" applyFont="1" applyBorder="1" applyAlignment="1" applyProtection="1">
      <alignment horizontal="center"/>
      <protection locked="0"/>
    </xf>
    <xf numFmtId="0" fontId="26" fillId="0" borderId="104" xfId="38" applyFont="1" applyBorder="1" applyAlignment="1" applyProtection="1">
      <alignment horizontal="center"/>
      <protection locked="0"/>
    </xf>
    <xf numFmtId="3" fontId="26" fillId="0" borderId="101" xfId="38" applyNumberFormat="1" applyFont="1" applyBorder="1" applyProtection="1">
      <protection locked="0"/>
    </xf>
    <xf numFmtId="3" fontId="26" fillId="0" borderId="102" xfId="38" applyNumberFormat="1" applyFont="1" applyBorder="1" applyProtection="1">
      <protection locked="0"/>
    </xf>
    <xf numFmtId="3" fontId="26" fillId="0" borderId="104" xfId="38" applyNumberFormat="1" applyFont="1" applyBorder="1" applyProtection="1">
      <protection locked="0"/>
    </xf>
    <xf numFmtId="0" fontId="26" fillId="0" borderId="104" xfId="38" applyFont="1" applyBorder="1" applyProtection="1">
      <protection locked="0"/>
    </xf>
    <xf numFmtId="0" fontId="46" fillId="0" borderId="101" xfId="38" applyFont="1" applyBorder="1" applyProtection="1">
      <protection locked="0"/>
    </xf>
    <xf numFmtId="0" fontId="26" fillId="0" borderId="102" xfId="38" applyFont="1" applyBorder="1" applyProtection="1">
      <protection locked="0"/>
    </xf>
    <xf numFmtId="0" fontId="26" fillId="4" borderId="101" xfId="38" applyFont="1" applyFill="1" applyBorder="1" applyProtection="1">
      <protection locked="0"/>
    </xf>
    <xf numFmtId="0" fontId="26" fillId="4" borderId="102" xfId="38" applyFont="1" applyFill="1" applyBorder="1" applyProtection="1">
      <protection locked="0"/>
    </xf>
    <xf numFmtId="0" fontId="26" fillId="4" borderId="104" xfId="38" applyFont="1" applyFill="1" applyBorder="1" applyProtection="1">
      <protection locked="0"/>
    </xf>
    <xf numFmtId="44" fontId="26" fillId="0" borderId="101" xfId="38" applyNumberFormat="1" applyFont="1" applyBorder="1" applyProtection="1">
      <protection locked="0"/>
    </xf>
    <xf numFmtId="44" fontId="26" fillId="0" borderId="102" xfId="38" applyNumberFormat="1" applyFont="1" applyBorder="1" applyProtection="1">
      <protection locked="0"/>
    </xf>
    <xf numFmtId="44" fontId="26" fillId="0" borderId="104" xfId="38" applyNumberFormat="1" applyFont="1" applyBorder="1" applyProtection="1">
      <protection locked="0"/>
    </xf>
    <xf numFmtId="0" fontId="26" fillId="0" borderId="101" xfId="38" applyFont="1" applyBorder="1" applyProtection="1">
      <protection locked="0"/>
    </xf>
    <xf numFmtId="0" fontId="20" fillId="0" borderId="101" xfId="38" applyBorder="1" applyProtection="1">
      <protection locked="0"/>
    </xf>
    <xf numFmtId="0" fontId="20" fillId="0" borderId="104" xfId="38" applyBorder="1" applyProtection="1">
      <protection locked="0"/>
    </xf>
    <xf numFmtId="44" fontId="20" fillId="0" borderId="101" xfId="38" applyNumberFormat="1" applyBorder="1" applyProtection="1">
      <protection locked="0"/>
    </xf>
    <xf numFmtId="44" fontId="20" fillId="0" borderId="102" xfId="38" applyNumberFormat="1" applyBorder="1" applyProtection="1">
      <protection locked="0"/>
    </xf>
    <xf numFmtId="44" fontId="20" fillId="0" borderId="104" xfId="38" applyNumberFormat="1" applyBorder="1" applyProtection="1">
      <protection locked="0"/>
    </xf>
    <xf numFmtId="169" fontId="20" fillId="0" borderId="101" xfId="38" applyNumberFormat="1" applyBorder="1" applyProtection="1">
      <protection locked="0"/>
    </xf>
    <xf numFmtId="169" fontId="20" fillId="0" borderId="102" xfId="38" applyNumberFormat="1" applyBorder="1" applyProtection="1">
      <protection locked="0"/>
    </xf>
    <xf numFmtId="169" fontId="20" fillId="0" borderId="104" xfId="38" applyNumberFormat="1" applyBorder="1" applyProtection="1">
      <protection locked="0"/>
    </xf>
    <xf numFmtId="0" fontId="20" fillId="0" borderId="103" xfId="38" applyBorder="1" applyProtection="1">
      <protection locked="0"/>
    </xf>
    <xf numFmtId="0" fontId="20" fillId="0" borderId="101" xfId="38" applyBorder="1" applyAlignment="1" applyProtection="1">
      <alignment wrapText="1"/>
      <protection locked="0"/>
    </xf>
    <xf numFmtId="0" fontId="20" fillId="0" borderId="0" xfId="38" applyAlignment="1" applyProtection="1">
      <alignment wrapText="1"/>
      <protection locked="0"/>
    </xf>
    <xf numFmtId="0" fontId="20" fillId="0" borderId="0" xfId="38" applyProtection="1">
      <protection locked="0"/>
    </xf>
    <xf numFmtId="0" fontId="39" fillId="0" borderId="0" xfId="38" applyFont="1" applyAlignment="1" applyProtection="1">
      <alignment wrapText="1"/>
      <protection locked="0"/>
    </xf>
    <xf numFmtId="0" fontId="20" fillId="0" borderId="0" xfId="38" applyAlignment="1" applyProtection="1">
      <alignment horizontal="left" wrapText="1"/>
      <protection locked="0"/>
    </xf>
    <xf numFmtId="0" fontId="20" fillId="0" borderId="1" xfId="38" applyBorder="1" applyAlignment="1" applyProtection="1">
      <alignment horizontal="left" wrapText="1"/>
      <protection locked="0"/>
    </xf>
    <xf numFmtId="0" fontId="26" fillId="0" borderId="101" xfId="38" applyFont="1" applyBorder="1" applyAlignment="1" applyProtection="1">
      <alignment horizontal="center"/>
      <protection locked="0"/>
    </xf>
    <xf numFmtId="0" fontId="20" fillId="0" borderId="101" xfId="38" applyBorder="1" applyAlignment="1" applyProtection="1">
      <alignment horizontal="left" wrapText="1"/>
      <protection locked="0"/>
    </xf>
    <xf numFmtId="0" fontId="20" fillId="4" borderId="101" xfId="38" applyFill="1" applyBorder="1" applyProtection="1">
      <protection locked="0"/>
    </xf>
    <xf numFmtId="0" fontId="70" fillId="0" borderId="0" xfId="10" applyFont="1" applyAlignment="1">
      <alignment horizontal="center" wrapText="1"/>
    </xf>
    <xf numFmtId="0" fontId="13" fillId="0" borderId="102" xfId="0" applyFont="1" applyBorder="1"/>
    <xf numFmtId="0" fontId="13" fillId="0" borderId="104" xfId="0" applyFont="1" applyBorder="1"/>
    <xf numFmtId="0" fontId="20" fillId="0" borderId="101" xfId="0" applyFont="1" applyBorder="1"/>
    <xf numFmtId="171" fontId="20" fillId="0" borderId="101" xfId="0" applyNumberFormat="1" applyFont="1" applyBorder="1"/>
    <xf numFmtId="172" fontId="20" fillId="0" borderId="101" xfId="232" applyNumberFormat="1" applyBorder="1"/>
    <xf numFmtId="0" fontId="20" fillId="0" borderId="101" xfId="0" applyFont="1" applyBorder="1" applyAlignment="1">
      <alignment wrapText="1"/>
    </xf>
    <xf numFmtId="171" fontId="20" fillId="19" borderId="101" xfId="0" applyNumberFormat="1" applyFont="1" applyFill="1" applyBorder="1"/>
    <xf numFmtId="172" fontId="0" fillId="0" borderId="101" xfId="232" applyNumberFormat="1" applyFont="1" applyBorder="1"/>
    <xf numFmtId="0" fontId="13" fillId="0" borderId="101" xfId="0" applyFont="1" applyBorder="1" applyAlignment="1">
      <alignment wrapText="1"/>
    </xf>
    <xf numFmtId="0" fontId="20" fillId="0" borderId="29" xfId="0" applyFont="1" applyBorder="1" applyAlignment="1">
      <alignment wrapText="1"/>
    </xf>
    <xf numFmtId="0" fontId="13" fillId="0" borderId="0" xfId="0" applyFont="1" applyAlignment="1">
      <alignment wrapText="1"/>
    </xf>
    <xf numFmtId="10" fontId="0" fillId="19" borderId="0" xfId="233" applyNumberFormat="1" applyFont="1" applyFill="1"/>
    <xf numFmtId="0" fontId="49" fillId="0" borderId="29" xfId="0" applyFont="1" applyBorder="1"/>
    <xf numFmtId="0" fontId="20" fillId="0" borderId="0" xfId="0" applyFont="1" applyAlignment="1">
      <alignment wrapText="1"/>
    </xf>
    <xf numFmtId="0" fontId="144" fillId="0" borderId="0" xfId="0" applyFont="1" applyAlignment="1">
      <alignment horizontal="left" wrapText="1"/>
    </xf>
    <xf numFmtId="0" fontId="20" fillId="0" borderId="0" xfId="0" applyFont="1" applyAlignment="1">
      <alignment horizontal="right" wrapText="1"/>
    </xf>
    <xf numFmtId="0" fontId="41" fillId="0" borderId="0" xfId="0" applyFont="1" applyAlignment="1">
      <alignment wrapText="1"/>
    </xf>
    <xf numFmtId="0" fontId="16" fillId="0" borderId="0" xfId="0" applyFont="1" applyAlignment="1">
      <alignment horizontal="right" wrapText="1"/>
    </xf>
    <xf numFmtId="0" fontId="20" fillId="0" borderId="0" xfId="38" applyAlignment="1" applyProtection="1">
      <alignment horizontal="center"/>
      <protection locked="0"/>
    </xf>
    <xf numFmtId="0" fontId="41" fillId="0" borderId="0" xfId="38" applyFont="1"/>
    <xf numFmtId="0" fontId="107" fillId="0" borderId="0" xfId="38" applyFont="1"/>
    <xf numFmtId="0" fontId="45" fillId="0" borderId="0" xfId="38" applyFont="1"/>
    <xf numFmtId="0" fontId="86" fillId="0" borderId="94" xfId="38" applyFont="1" applyBorder="1" applyAlignment="1">
      <alignment horizontal="center"/>
    </xf>
    <xf numFmtId="0" fontId="20" fillId="19" borderId="61" xfId="38" applyFill="1" applyBorder="1" applyAlignment="1">
      <alignment horizontal="center"/>
    </xf>
    <xf numFmtId="0" fontId="20" fillId="0" borderId="1" xfId="38" applyBorder="1" applyAlignment="1">
      <alignment horizontal="center"/>
    </xf>
    <xf numFmtId="171" fontId="0" fillId="0" borderId="94" xfId="211" applyNumberFormat="1" applyFont="1" applyBorder="1"/>
    <xf numFmtId="0" fontId="20" fillId="0" borderId="0" xfId="38" quotePrefix="1"/>
    <xf numFmtId="2" fontId="20" fillId="0" borderId="0" xfId="38" applyNumberFormat="1" applyAlignment="1">
      <alignment horizontal="center"/>
    </xf>
    <xf numFmtId="171" fontId="20" fillId="0" borderId="94" xfId="211" applyNumberFormat="1" applyBorder="1"/>
    <xf numFmtId="171" fontId="20" fillId="19" borderId="94" xfId="211" applyNumberFormat="1" applyFill="1" applyBorder="1"/>
    <xf numFmtId="171" fontId="20" fillId="19" borderId="61" xfId="38" applyNumberFormat="1" applyFill="1" applyBorder="1"/>
    <xf numFmtId="0" fontId="13" fillId="0" borderId="94" xfId="0" applyFont="1" applyBorder="1"/>
    <xf numFmtId="0" fontId="13" fillId="0" borderId="100" xfId="0" applyFont="1" applyBorder="1"/>
    <xf numFmtId="0" fontId="0" fillId="0" borderId="0" xfId="0"/>
    <xf numFmtId="0" fontId="14" fillId="0" borderId="0" xfId="0" applyFont="1" applyBorder="1"/>
    <xf numFmtId="0" fontId="0" fillId="0" borderId="0" xfId="0" applyBorder="1"/>
    <xf numFmtId="0" fontId="13" fillId="0" borderId="0" xfId="0" applyFont="1" applyBorder="1"/>
    <xf numFmtId="0" fontId="20" fillId="0" borderId="0" xfId="0" applyFont="1" applyBorder="1"/>
    <xf numFmtId="10" fontId="0" fillId="0" borderId="0" xfId="233" applyNumberFormat="1" applyFont="1"/>
    <xf numFmtId="0" fontId="0" fillId="0" borderId="0" xfId="0"/>
    <xf numFmtId="0" fontId="20" fillId="0" borderId="0" xfId="38" applyAlignment="1">
      <alignment horizontal="center"/>
    </xf>
    <xf numFmtId="0" fontId="20" fillId="0" borderId="0" xfId="38"/>
    <xf numFmtId="0" fontId="13" fillId="0" borderId="0" xfId="0" applyFont="1" applyAlignment="1" applyProtection="1">
      <alignment horizontal="center"/>
      <protection locked="0"/>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13" fillId="0" borderId="0" xfId="38" applyFont="1" applyAlignment="1">
      <alignment horizontal="center"/>
    </xf>
    <xf numFmtId="0" fontId="0" fillId="0" borderId="0" xfId="0"/>
    <xf numFmtId="0" fontId="0" fillId="0" borderId="0" xfId="0" applyBorder="1" applyProtection="1">
      <protection locked="0"/>
    </xf>
    <xf numFmtId="0" fontId="0" fillId="0" borderId="0" xfId="0" applyBorder="1" applyAlignment="1" applyProtection="1">
      <alignment horizontal="center"/>
      <protection locked="0"/>
    </xf>
    <xf numFmtId="166" fontId="0" fillId="0" borderId="0" xfId="0" applyNumberFormat="1" applyBorder="1" applyAlignment="1" applyProtection="1">
      <alignment horizontal="center"/>
      <protection locked="0"/>
    </xf>
    <xf numFmtId="10" fontId="0" fillId="0" borderId="0" xfId="0" applyNumberFormat="1" applyBorder="1" applyAlignment="1" applyProtection="1">
      <alignment horizontal="center"/>
      <protection locked="0"/>
    </xf>
    <xf numFmtId="0" fontId="13" fillId="0" borderId="0" xfId="0" applyFont="1" applyBorder="1" applyAlignment="1" applyProtection="1">
      <alignment horizontal="centerContinuous"/>
      <protection locked="0"/>
    </xf>
    <xf numFmtId="0" fontId="0" fillId="0" borderId="0" xfId="0" applyBorder="1" applyAlignment="1">
      <alignment horizontal="centerContinuous"/>
    </xf>
    <xf numFmtId="0" fontId="20" fillId="0" borderId="0" xfId="38" applyAlignment="1">
      <alignment horizontal="centerContinuous"/>
    </xf>
    <xf numFmtId="0" fontId="13" fillId="0" borderId="0" xfId="38" quotePrefix="1" applyFont="1" applyAlignment="1">
      <alignment horizontal="center"/>
    </xf>
    <xf numFmtId="44" fontId="0" fillId="0" borderId="0" xfId="211" applyFont="1"/>
    <xf numFmtId="167" fontId="0" fillId="0" borderId="62" xfId="211" applyNumberFormat="1" applyFont="1" applyBorder="1"/>
    <xf numFmtId="167" fontId="20" fillId="0" borderId="0" xfId="38" applyNumberFormat="1"/>
    <xf numFmtId="42" fontId="0" fillId="0" borderId="0" xfId="32" applyFont="1"/>
    <xf numFmtId="42" fontId="0" fillId="0" borderId="61" xfId="32" applyFont="1" applyBorder="1"/>
    <xf numFmtId="0" fontId="18" fillId="0" borderId="0" xfId="38" applyFont="1" applyAlignment="1">
      <alignment horizontal="center"/>
    </xf>
    <xf numFmtId="42" fontId="0" fillId="0" borderId="0" xfId="211" applyNumberFormat="1" applyFont="1"/>
    <xf numFmtId="42" fontId="0" fillId="0" borderId="62" xfId="211" applyNumberFormat="1" applyFont="1" applyBorder="1"/>
    <xf numFmtId="0" fontId="16" fillId="0" borderId="0" xfId="38" quotePrefix="1" applyFont="1" applyAlignment="1">
      <alignment horizontal="centerContinuous"/>
    </xf>
    <xf numFmtId="0" fontId="5" fillId="0" borderId="0" xfId="234"/>
    <xf numFmtId="0" fontId="14" fillId="0" borderId="0" xfId="38" applyFont="1" applyProtection="1">
      <protection locked="0"/>
    </xf>
    <xf numFmtId="164" fontId="14" fillId="0" borderId="0" xfId="38" applyNumberFormat="1" applyFont="1" applyProtection="1">
      <protection locked="0"/>
    </xf>
    <xf numFmtId="0" fontId="51" fillId="0" borderId="0" xfId="234" applyFont="1"/>
    <xf numFmtId="0" fontId="85" fillId="0" borderId="0" xfId="234" applyFont="1"/>
    <xf numFmtId="0" fontId="151" fillId="0" borderId="0" xfId="38" applyFont="1"/>
    <xf numFmtId="0" fontId="17" fillId="0" borderId="0" xfId="38" applyFont="1"/>
    <xf numFmtId="0" fontId="85" fillId="0" borderId="0" xfId="234" applyFont="1" applyAlignment="1">
      <alignment horizontal="center"/>
    </xf>
    <xf numFmtId="43" fontId="85" fillId="0" borderId="0" xfId="235" applyFont="1"/>
    <xf numFmtId="0" fontId="52" fillId="0" borderId="0" xfId="234" applyFont="1"/>
    <xf numFmtId="0" fontId="51" fillId="0" borderId="0" xfId="234" applyFont="1" applyAlignment="1">
      <alignment horizontal="center"/>
    </xf>
    <xf numFmtId="43" fontId="85" fillId="0" borderId="0" xfId="235" applyFont="1" applyAlignment="1">
      <alignment horizontal="center"/>
    </xf>
    <xf numFmtId="0" fontId="152" fillId="0" borderId="0" xfId="234" applyFont="1" applyAlignment="1">
      <alignment horizontal="center"/>
    </xf>
    <xf numFmtId="0" fontId="52" fillId="0" borderId="11" xfId="234" applyFont="1" applyBorder="1"/>
    <xf numFmtId="0" fontId="52" fillId="0" borderId="0" xfId="234" quotePrefix="1" applyFont="1" applyAlignment="1">
      <alignment horizontal="center"/>
    </xf>
    <xf numFmtId="0" fontId="52" fillId="0" borderId="41" xfId="234" quotePrefix="1" applyFont="1" applyBorder="1" applyAlignment="1">
      <alignment horizontal="center"/>
    </xf>
    <xf numFmtId="0" fontId="52" fillId="0" borderId="0" xfId="234" quotePrefix="1" applyFont="1" applyAlignment="1">
      <alignment horizontal="center" wrapText="1"/>
    </xf>
    <xf numFmtId="0" fontId="52" fillId="0" borderId="41" xfId="234" quotePrefix="1" applyFont="1" applyBorder="1" applyAlignment="1">
      <alignment horizontal="center" wrapText="1"/>
    </xf>
    <xf numFmtId="0" fontId="51" fillId="0" borderId="11" xfId="234" applyFont="1" applyBorder="1" applyAlignment="1">
      <alignment wrapText="1"/>
    </xf>
    <xf numFmtId="44" fontId="51" fillId="0" borderId="0" xfId="236" applyFont="1"/>
    <xf numFmtId="0" fontId="51" fillId="5" borderId="0" xfId="234" applyFont="1" applyFill="1" applyAlignment="1">
      <alignment horizontal="center"/>
    </xf>
    <xf numFmtId="173" fontId="51" fillId="0" borderId="41" xfId="234" applyNumberFormat="1" applyFont="1" applyBorder="1" applyAlignment="1">
      <alignment horizontal="center" wrapText="1"/>
    </xf>
    <xf numFmtId="0" fontId="51" fillId="21" borderId="41" xfId="234" applyFont="1" applyFill="1" applyBorder="1" applyAlignment="1">
      <alignment wrapText="1"/>
    </xf>
    <xf numFmtId="44" fontId="51" fillId="0" borderId="94" xfId="236" applyFont="1" applyBorder="1"/>
    <xf numFmtId="9" fontId="51" fillId="0" borderId="0" xfId="237" applyFont="1" applyAlignment="1">
      <alignment horizontal="center"/>
    </xf>
    <xf numFmtId="0" fontId="51" fillId="0" borderId="95" xfId="234" applyFont="1" applyBorder="1" applyAlignment="1">
      <alignment wrapText="1"/>
    </xf>
    <xf numFmtId="0" fontId="51" fillId="0" borderId="94" xfId="234" applyFont="1" applyBorder="1" applyAlignment="1">
      <alignment horizontal="center"/>
    </xf>
    <xf numFmtId="0" fontId="51" fillId="0" borderId="96" xfId="234" applyFont="1" applyBorder="1"/>
    <xf numFmtId="0" fontId="51" fillId="0" borderId="0" xfId="234" applyFont="1" applyAlignment="1">
      <alignment horizontal="left" indent="3"/>
    </xf>
    <xf numFmtId="0" fontId="5" fillId="0" borderId="0" xfId="234" applyAlignment="1">
      <alignment horizontal="right"/>
    </xf>
    <xf numFmtId="0" fontId="5" fillId="0" borderId="0" xfId="234" applyAlignment="1">
      <alignment horizontal="center"/>
    </xf>
    <xf numFmtId="0" fontId="51" fillId="0" borderId="94" xfId="234" applyFont="1" applyBorder="1"/>
    <xf numFmtId="0" fontId="41" fillId="0" borderId="0" xfId="38" applyFont="1" applyAlignment="1">
      <alignment horizontal="center" vertical="center"/>
    </xf>
    <xf numFmtId="0" fontId="51" fillId="0" borderId="0" xfId="234" applyFont="1" applyAlignment="1">
      <alignment vertical="center"/>
    </xf>
    <xf numFmtId="0" fontId="51" fillId="0" borderId="0" xfId="234" applyFont="1" applyAlignment="1">
      <alignment vertical="top"/>
    </xf>
    <xf numFmtId="0" fontId="51" fillId="0" borderId="0" xfId="234" applyFont="1" applyAlignment="1">
      <alignment horizontal="center" vertical="center"/>
    </xf>
    <xf numFmtId="0" fontId="51" fillId="0" borderId="0" xfId="234" applyFont="1" applyBorder="1" applyAlignment="1">
      <alignment horizontal="center"/>
    </xf>
    <xf numFmtId="0" fontId="105" fillId="0" borderId="0" xfId="234" applyFont="1"/>
    <xf numFmtId="0" fontId="0" fillId="0" borderId="0" xfId="0"/>
    <xf numFmtId="39" fontId="0" fillId="0" borderId="0" xfId="0" applyNumberFormat="1" applyBorder="1"/>
    <xf numFmtId="39" fontId="15" fillId="0" borderId="0" xfId="6" applyFont="1" applyProtection="1">
      <protection locked="0"/>
    </xf>
    <xf numFmtId="0" fontId="41" fillId="0" borderId="0" xfId="38" applyFont="1" applyAlignment="1"/>
    <xf numFmtId="0" fontId="60" fillId="0" borderId="0" xfId="12" applyAlignment="1"/>
    <xf numFmtId="0" fontId="20" fillId="0" borderId="0" xfId="0" applyFont="1" applyAlignment="1"/>
    <xf numFmtId="39" fontId="0" fillId="5" borderId="0" xfId="0" applyNumberFormat="1" applyFill="1"/>
    <xf numFmtId="39" fontId="20" fillId="0" borderId="101" xfId="0" applyNumberFormat="1" applyFont="1" applyBorder="1" applyProtection="1">
      <protection locked="0"/>
    </xf>
    <xf numFmtId="39" fontId="0" fillId="0" borderId="0" xfId="0" applyNumberFormat="1" applyFill="1" applyProtection="1">
      <protection locked="0"/>
    </xf>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1" xfId="0" applyNumberFormat="1" applyBorder="1" applyProtection="1">
      <protection locked="0"/>
    </xf>
    <xf numFmtId="39" fontId="0" fillId="0" borderId="102" xfId="0" applyNumberFormat="1" applyBorder="1" applyProtection="1">
      <protection locked="0"/>
    </xf>
    <xf numFmtId="39" fontId="0" fillId="0" borderId="29" xfId="0" applyNumberFormat="1" applyBorder="1" applyProtection="1">
      <protection locked="0"/>
    </xf>
    <xf numFmtId="39" fontId="0" fillId="0" borderId="93" xfId="0" applyNumberFormat="1" applyBorder="1" applyProtection="1">
      <protection locked="0"/>
    </xf>
    <xf numFmtId="39" fontId="20" fillId="0" borderId="101" xfId="0" applyNumberFormat="1" applyFont="1" applyFill="1" applyBorder="1" applyProtection="1">
      <protection locked="0"/>
    </xf>
    <xf numFmtId="0" fontId="0" fillId="0" borderId="0" xfId="0"/>
    <xf numFmtId="0" fontId="0" fillId="0" borderId="0" xfId="0" applyAlignment="1">
      <alignment horizontal="center"/>
    </xf>
    <xf numFmtId="0" fontId="0" fillId="0" borderId="1" xfId="0" applyBorder="1" applyProtection="1">
      <protection locked="0"/>
    </xf>
    <xf numFmtId="0" fontId="0" fillId="0" borderId="0" xfId="0"/>
    <xf numFmtId="0" fontId="17" fillId="0" borderId="0" xfId="0" applyFont="1" applyAlignment="1">
      <alignment horizontal="left" wrapText="1" indent="1"/>
    </xf>
    <xf numFmtId="0" fontId="13" fillId="0" borderId="31" xfId="0" quotePrefix="1" applyFont="1" applyBorder="1" applyAlignment="1" applyProtection="1">
      <alignment horizontal="right"/>
      <protection locked="0"/>
    </xf>
    <xf numFmtId="0" fontId="13" fillId="0" borderId="94" xfId="0" applyFont="1" applyBorder="1" applyProtection="1">
      <protection locked="0"/>
    </xf>
    <xf numFmtId="0" fontId="13" fillId="0" borderId="100" xfId="0" applyFont="1" applyBorder="1" applyAlignment="1" applyProtection="1">
      <alignment horizontal="center"/>
      <protection locked="0"/>
    </xf>
    <xf numFmtId="0" fontId="13" fillId="0" borderId="31" xfId="0" applyFont="1" applyBorder="1" applyAlignment="1" applyProtection="1">
      <alignment horizontal="right"/>
      <protection locked="0"/>
    </xf>
    <xf numFmtId="0" fontId="20" fillId="0" borderId="0" xfId="0" applyFont="1" applyFill="1" applyBorder="1"/>
    <xf numFmtId="0" fontId="0" fillId="0" borderId="0" xfId="0"/>
    <xf numFmtId="0" fontId="0" fillId="0" borderId="0" xfId="0"/>
    <xf numFmtId="0" fontId="0" fillId="0" borderId="0" xfId="0"/>
    <xf numFmtId="0" fontId="0" fillId="0" borderId="0" xfId="0"/>
    <xf numFmtId="0" fontId="22" fillId="0" borderId="0" xfId="0" applyFont="1" applyBorder="1"/>
    <xf numFmtId="0" fontId="155" fillId="0" borderId="0" xfId="0" applyFont="1" applyAlignment="1">
      <alignment horizontal="left"/>
    </xf>
    <xf numFmtId="0" fontId="156" fillId="0" borderId="0" xfId="0" applyFont="1" applyAlignment="1">
      <alignment horizontal="left"/>
    </xf>
    <xf numFmtId="0" fontId="159" fillId="0" borderId="0" xfId="0" applyFont="1" applyAlignment="1">
      <alignment horizontal="center"/>
    </xf>
    <xf numFmtId="0" fontId="161" fillId="0" borderId="0" xfId="0" applyFont="1" applyAlignment="1">
      <alignment horizontal="centerContinuous"/>
    </xf>
    <xf numFmtId="0" fontId="162" fillId="0" borderId="0" xfId="0" applyFont="1"/>
    <xf numFmtId="0" fontId="163" fillId="0" borderId="0" xfId="0" applyFont="1" applyAlignment="1">
      <alignment horizontal="centerContinuous"/>
    </xf>
    <xf numFmtId="0" fontId="163" fillId="0" borderId="0" xfId="0" applyFont="1" applyAlignment="1" applyProtection="1">
      <alignment horizontal="centerContinuous"/>
      <protection locked="0"/>
    </xf>
    <xf numFmtId="0" fontId="164" fillId="0" borderId="0" xfId="0" applyFont="1" applyAlignment="1">
      <alignment horizontal="centerContinuous"/>
    </xf>
    <xf numFmtId="0" fontId="0" fillId="0" borderId="0" xfId="0"/>
    <xf numFmtId="0" fontId="0" fillId="0" borderId="0" xfId="0"/>
    <xf numFmtId="0" fontId="0" fillId="0" borderId="0" xfId="0"/>
    <xf numFmtId="0" fontId="4" fillId="12" borderId="0" xfId="16" applyFont="1" applyFill="1"/>
    <xf numFmtId="0" fontId="160" fillId="0" borderId="0" xfId="0" applyFont="1" applyAlignment="1" applyProtection="1">
      <protection locked="0"/>
    </xf>
    <xf numFmtId="0" fontId="166" fillId="0" borderId="0" xfId="0" applyFont="1" applyAlignment="1">
      <alignment horizontal="centerContinuous"/>
    </xf>
    <xf numFmtId="0" fontId="123" fillId="0" borderId="0" xfId="0" applyFont="1" applyAlignment="1">
      <alignment horizontal="centerContinuous"/>
    </xf>
    <xf numFmtId="0" fontId="167" fillId="0" borderId="0" xfId="0" applyFont="1"/>
    <xf numFmtId="0" fontId="16" fillId="0" borderId="0" xfId="0" applyFont="1" applyAlignment="1">
      <alignment horizontal="center"/>
    </xf>
    <xf numFmtId="0" fontId="16" fillId="0" borderId="1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31" xfId="0" applyFont="1" applyBorder="1" applyAlignment="1" applyProtection="1">
      <alignment horizontal="center" wrapText="1"/>
      <protection locked="0"/>
    </xf>
    <xf numFmtId="0" fontId="16" fillId="0" borderId="5" xfId="0" applyFont="1" applyBorder="1" applyAlignment="1" applyProtection="1">
      <alignment horizontal="center" wrapText="1"/>
      <protection locked="0"/>
    </xf>
    <xf numFmtId="0" fontId="16" fillId="0" borderId="19"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17" xfId="0" applyFont="1" applyBorder="1" applyAlignment="1" applyProtection="1">
      <alignment horizontal="centerContinuous"/>
      <protection locked="0"/>
    </xf>
    <xf numFmtId="0" fontId="16" fillId="0" borderId="8" xfId="0" applyFont="1" applyBorder="1" applyAlignment="1" applyProtection="1">
      <alignment horizontal="center"/>
      <protection locked="0"/>
    </xf>
    <xf numFmtId="0" fontId="16" fillId="0" borderId="31"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0" xfId="0" applyFont="1" applyBorder="1" applyAlignment="1" applyProtection="1">
      <alignment horizontal="centerContinuous"/>
      <protection locked="0"/>
    </xf>
    <xf numFmtId="0" fontId="13"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39" fontId="15" fillId="0" borderId="0" xfId="0" applyNumberFormat="1" applyFont="1" applyProtection="1"/>
    <xf numFmtId="0" fontId="0" fillId="0" borderId="0" xfId="0" applyProtection="1"/>
    <xf numFmtId="0" fontId="20" fillId="0" borderId="44" xfId="0" applyFont="1" applyBorder="1" applyProtection="1">
      <protection locked="0"/>
    </xf>
    <xf numFmtId="0" fontId="15" fillId="0" borderId="0" xfId="0" applyFont="1" applyProtection="1"/>
    <xf numFmtId="39" fontId="82" fillId="15" borderId="84" xfId="38" applyNumberFormat="1" applyFont="1" applyFill="1" applyBorder="1"/>
    <xf numFmtId="37" fontId="15" fillId="0" borderId="0" xfId="0" applyNumberFormat="1" applyFont="1" applyProtection="1"/>
    <xf numFmtId="0" fontId="16" fillId="0" borderId="0" xfId="0" applyFont="1" applyProtection="1"/>
    <xf numFmtId="39" fontId="0" fillId="0" borderId="0" xfId="0" applyNumberFormat="1" applyProtection="1"/>
    <xf numFmtId="0" fontId="16" fillId="0" borderId="0" xfId="0" applyFont="1" applyAlignment="1" applyProtection="1">
      <alignment horizontal="left"/>
    </xf>
    <xf numFmtId="49" fontId="82" fillId="0" borderId="100" xfId="38" applyNumberFormat="1" applyFont="1" applyBorder="1" applyAlignment="1">
      <alignment horizontal="right"/>
    </xf>
    <xf numFmtId="49" fontId="82" fillId="0" borderId="101" xfId="38" applyNumberFormat="1" applyFont="1" applyBorder="1"/>
    <xf numFmtId="0" fontId="16" fillId="0" borderId="0" xfId="0" applyFont="1" applyAlignment="1" applyProtection="1">
      <alignment horizontal="center"/>
    </xf>
    <xf numFmtId="39" fontId="15" fillId="0" borderId="2" xfId="0" applyNumberFormat="1" applyFont="1" applyBorder="1" applyProtection="1"/>
    <xf numFmtId="39" fontId="15" fillId="0" borderId="8" xfId="0" applyNumberFormat="1" applyFont="1" applyBorder="1" applyProtection="1"/>
    <xf numFmtId="39" fontId="15" fillId="0" borderId="60" xfId="0" applyNumberFormat="1" applyFont="1" applyBorder="1" applyProtection="1"/>
    <xf numFmtId="0" fontId="16" fillId="0" borderId="10" xfId="0" applyFont="1" applyBorder="1" applyAlignment="1" applyProtection="1">
      <alignment horizontal="centerContinuous"/>
    </xf>
    <xf numFmtId="0" fontId="13" fillId="0" borderId="2" xfId="0" applyFont="1" applyBorder="1" applyAlignment="1" applyProtection="1">
      <alignment horizontal="centerContinuous"/>
    </xf>
    <xf numFmtId="0" fontId="0" fillId="0" borderId="3" xfId="0" applyBorder="1" applyAlignment="1" applyProtection="1">
      <alignment horizontal="centerContinuous"/>
    </xf>
    <xf numFmtId="0" fontId="16" fillId="0" borderId="17" xfId="0" applyFont="1" applyBorder="1" applyAlignment="1" applyProtection="1">
      <alignment horizontal="centerContinuous"/>
    </xf>
    <xf numFmtId="0" fontId="16" fillId="0" borderId="8" xfId="0" applyFont="1" applyBorder="1" applyAlignment="1" applyProtection="1">
      <alignment horizontal="center"/>
    </xf>
    <xf numFmtId="0" fontId="16" fillId="0" borderId="9" xfId="0" applyFont="1" applyBorder="1" applyAlignment="1" applyProtection="1">
      <alignment horizontal="center"/>
    </xf>
    <xf numFmtId="0" fontId="16" fillId="0" borderId="17" xfId="0" applyFont="1" applyBorder="1" applyAlignment="1" applyProtection="1">
      <alignment horizontal="center"/>
    </xf>
    <xf numFmtId="0" fontId="16" fillId="0" borderId="31" xfId="0" applyFont="1" applyBorder="1" applyAlignment="1" applyProtection="1">
      <alignment horizontal="center"/>
    </xf>
    <xf numFmtId="0" fontId="16" fillId="0" borderId="0" xfId="0" applyFont="1" applyBorder="1" applyAlignment="1" applyProtection="1">
      <alignment horizontal="center"/>
    </xf>
    <xf numFmtId="0" fontId="16" fillId="0" borderId="5" xfId="0" applyFont="1" applyBorder="1" applyAlignment="1" applyProtection="1">
      <alignment horizontal="center"/>
    </xf>
    <xf numFmtId="0" fontId="16" fillId="0" borderId="31"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19" xfId="0" applyFont="1" applyBorder="1" applyAlignment="1" applyProtection="1">
      <alignment horizontal="center"/>
    </xf>
    <xf numFmtId="0" fontId="16" fillId="0" borderId="1" xfId="0" applyFont="1" applyBorder="1" applyAlignment="1" applyProtection="1">
      <alignment horizontal="center"/>
    </xf>
    <xf numFmtId="0" fontId="16" fillId="0" borderId="4" xfId="0" applyFont="1" applyBorder="1" applyAlignment="1" applyProtection="1">
      <alignment horizontal="center"/>
    </xf>
    <xf numFmtId="0" fontId="20" fillId="0" borderId="0" xfId="38" applyAlignment="1">
      <alignment horizontal="left" vertical="top" wrapText="1"/>
    </xf>
    <xf numFmtId="0" fontId="20" fillId="0" borderId="0" xfId="38" applyAlignment="1">
      <alignment vertical="top"/>
    </xf>
    <xf numFmtId="0" fontId="20" fillId="0" borderId="0" xfId="38" applyAlignment="1">
      <alignment horizontal="left" wrapText="1"/>
    </xf>
    <xf numFmtId="0" fontId="20" fillId="0" borderId="0" xfId="38" applyAlignment="1">
      <alignment horizontal="left" indent="1"/>
    </xf>
    <xf numFmtId="0" fontId="20" fillId="0" borderId="0" xfId="38" applyAlignment="1">
      <alignment horizontal="center"/>
    </xf>
    <xf numFmtId="0" fontId="20" fillId="0" borderId="0" xfId="38" applyAlignment="1">
      <alignment horizontal="center" vertical="top" wrapText="1"/>
    </xf>
    <xf numFmtId="0" fontId="20" fillId="0" borderId="94" xfId="38" applyBorder="1" applyAlignment="1">
      <alignment horizontal="left" vertical="top" wrapText="1"/>
    </xf>
    <xf numFmtId="0" fontId="20" fillId="0" borderId="100" xfId="38" applyBorder="1" applyAlignment="1">
      <alignment horizontal="left" vertical="top" wrapText="1"/>
    </xf>
    <xf numFmtId="0" fontId="20" fillId="0" borderId="0" xfId="38" applyAlignment="1">
      <alignment horizontal="left" vertical="center" wrapText="1"/>
    </xf>
    <xf numFmtId="0" fontId="20" fillId="0" borderId="94" xfId="38" applyBorder="1" applyAlignment="1">
      <alignment horizontal="left" vertical="center" wrapText="1"/>
    </xf>
    <xf numFmtId="0" fontId="19" fillId="0" borderId="0" xfId="38" applyFont="1" applyAlignment="1">
      <alignment horizontal="center" vertical="center" wrapText="1"/>
    </xf>
    <xf numFmtId="0" fontId="109" fillId="0" borderId="0" xfId="38" applyFont="1"/>
    <xf numFmtId="0" fontId="20" fillId="0" borderId="0" xfId="38" applyAlignment="1">
      <alignment horizontal="left"/>
    </xf>
    <xf numFmtId="0" fontId="20" fillId="0" borderId="0" xfId="38"/>
    <xf numFmtId="164" fontId="14" fillId="0" borderId="0" xfId="0" applyNumberFormat="1" applyFont="1" applyAlignment="1" applyProtection="1">
      <alignment horizontal="center"/>
      <protection locked="0"/>
    </xf>
    <xf numFmtId="164" fontId="14" fillId="0" borderId="0" xfId="38" applyNumberFormat="1" applyFont="1" applyAlignment="1" applyProtection="1">
      <alignment horizontal="center"/>
      <protection locked="0"/>
    </xf>
    <xf numFmtId="0" fontId="20" fillId="0" borderId="0" xfId="38" applyAlignment="1">
      <alignment horizontal="left" vertical="top"/>
    </xf>
    <xf numFmtId="0" fontId="14" fillId="0" borderId="0" xfId="38" applyFont="1" applyAlignment="1">
      <alignment horizontal="center"/>
    </xf>
    <xf numFmtId="164" fontId="14" fillId="0" borderId="0" xfId="38" applyNumberFormat="1" applyFont="1" applyAlignment="1">
      <alignment horizontal="center"/>
    </xf>
    <xf numFmtId="0" fontId="13" fillId="0" borderId="0" xfId="38" applyFont="1"/>
    <xf numFmtId="0" fontId="13" fillId="0" borderId="94" xfId="38" applyFont="1" applyBorder="1" applyAlignment="1">
      <alignment horizontal="center"/>
    </xf>
    <xf numFmtId="0" fontId="13" fillId="0" borderId="0" xfId="38" applyFont="1" applyAlignment="1">
      <alignment horizontal="center" vertical="center"/>
    </xf>
    <xf numFmtId="0" fontId="39" fillId="0" borderId="0" xfId="38" applyFont="1" applyAlignment="1">
      <alignment horizontal="center"/>
    </xf>
    <xf numFmtId="0" fontId="20" fillId="0" borderId="105" xfId="38" applyBorder="1" applyAlignment="1">
      <alignment horizontal="left" wrapText="1"/>
    </xf>
    <xf numFmtId="0" fontId="20" fillId="0" borderId="0" xfId="38" applyAlignment="1">
      <alignment horizontal="right"/>
    </xf>
    <xf numFmtId="0" fontId="13" fillId="0" borderId="101" xfId="38" applyFont="1" applyBorder="1" applyAlignment="1">
      <alignment horizontal="center" wrapText="1"/>
    </xf>
    <xf numFmtId="0" fontId="20" fillId="0" borderId="99" xfId="38" applyBorder="1" applyAlignment="1">
      <alignment horizontal="left" wrapText="1"/>
    </xf>
    <xf numFmtId="0" fontId="13" fillId="0" borderId="99" xfId="38" applyFont="1" applyBorder="1" applyAlignment="1">
      <alignment horizontal="center" wrapText="1"/>
    </xf>
    <xf numFmtId="0" fontId="20" fillId="0" borderId="99" xfId="38" applyBorder="1" applyAlignment="1">
      <alignment horizontal="left"/>
    </xf>
    <xf numFmtId="0" fontId="13" fillId="0" borderId="0" xfId="38" applyFont="1" applyAlignment="1">
      <alignment horizontal="center"/>
    </xf>
    <xf numFmtId="0" fontId="20" fillId="0" borderId="99" xfId="38" applyBorder="1" applyAlignment="1">
      <alignment horizontal="right"/>
    </xf>
    <xf numFmtId="0" fontId="20" fillId="0" borderId="100" xfId="38" applyBorder="1" applyAlignment="1">
      <alignment horizontal="right"/>
    </xf>
    <xf numFmtId="0" fontId="53" fillId="0" borderId="0" xfId="5" quotePrefix="1" applyFont="1" applyAlignment="1">
      <alignment horizontal="center" textRotation="90"/>
    </xf>
    <xf numFmtId="164" fontId="20" fillId="0" borderId="0" xfId="0" applyNumberFormat="1" applyFont="1" applyAlignment="1" applyProtection="1">
      <alignment horizontal="left"/>
      <protection locked="0"/>
    </xf>
    <xf numFmtId="0" fontId="0" fillId="0" borderId="0" xfId="0"/>
    <xf numFmtId="0" fontId="13" fillId="0" borderId="101" xfId="38" applyFont="1" applyBorder="1"/>
    <xf numFmtId="0" fontId="13" fillId="0" borderId="103" xfId="38" applyFont="1" applyBorder="1" applyAlignment="1">
      <alignment horizontal="center"/>
    </xf>
    <xf numFmtId="0" fontId="128" fillId="0" borderId="101" xfId="38" applyFont="1" applyBorder="1"/>
    <xf numFmtId="0" fontId="128" fillId="0" borderId="103" xfId="38" applyFont="1" applyBorder="1" applyAlignment="1">
      <alignment horizontal="center"/>
    </xf>
    <xf numFmtId="170" fontId="20" fillId="0" borderId="103" xfId="38" applyNumberFormat="1" applyBorder="1" applyAlignment="1" applyProtection="1">
      <alignment horizontal="left" wrapText="1"/>
      <protection locked="0"/>
    </xf>
    <xf numFmtId="170" fontId="20" fillId="0" borderId="101" xfId="38" applyNumberFormat="1" applyBorder="1" applyAlignment="1" applyProtection="1">
      <alignment horizontal="right"/>
      <protection locked="0"/>
    </xf>
    <xf numFmtId="3" fontId="20" fillId="0" borderId="103" xfId="38" applyNumberFormat="1" applyBorder="1" applyAlignment="1" applyProtection="1">
      <alignment horizontal="left" wrapText="1"/>
      <protection locked="0"/>
    </xf>
    <xf numFmtId="3" fontId="20" fillId="0" borderId="101" xfId="38" applyNumberFormat="1" applyBorder="1" applyAlignment="1" applyProtection="1">
      <alignment horizontal="right"/>
      <protection locked="0"/>
    </xf>
    <xf numFmtId="44" fontId="13" fillId="19" borderId="101" xfId="38" applyNumberFormat="1" applyFont="1" applyFill="1" applyBorder="1" applyAlignment="1">
      <alignment horizontal="right"/>
    </xf>
    <xf numFmtId="0" fontId="20" fillId="0" borderId="41" xfId="38" applyBorder="1" applyAlignment="1">
      <alignment horizontal="right"/>
    </xf>
    <xf numFmtId="3" fontId="20" fillId="0" borderId="103" xfId="38" applyNumberFormat="1" applyBorder="1" applyAlignment="1" applyProtection="1">
      <alignment horizontal="left"/>
      <protection locked="0"/>
    </xf>
    <xf numFmtId="10" fontId="20" fillId="0" borderId="103" xfId="38" applyNumberFormat="1" applyBorder="1" applyAlignment="1" applyProtection="1">
      <alignment horizontal="left" wrapText="1"/>
      <protection locked="0"/>
    </xf>
    <xf numFmtId="10" fontId="20" fillId="0" borderId="101" xfId="38" applyNumberFormat="1" applyBorder="1" applyAlignment="1" applyProtection="1">
      <alignment horizontal="right"/>
      <protection locked="0"/>
    </xf>
    <xf numFmtId="0" fontId="49" fillId="0" borderId="0" xfId="38" applyFont="1"/>
    <xf numFmtId="0" fontId="13" fillId="0" borderId="101" xfId="38" applyFont="1" applyBorder="1" applyAlignment="1">
      <alignment horizontal="center"/>
    </xf>
    <xf numFmtId="3" fontId="13" fillId="0" borderId="103" xfId="38" applyNumberFormat="1" applyFont="1" applyBorder="1" applyAlignment="1" applyProtection="1">
      <alignment horizontal="left"/>
      <protection locked="0"/>
    </xf>
    <xf numFmtId="10" fontId="20" fillId="0" borderId="103" xfId="38" applyNumberFormat="1" applyBorder="1" applyAlignment="1" applyProtection="1">
      <alignment horizontal="left"/>
      <protection locked="0"/>
    </xf>
    <xf numFmtId="0" fontId="13" fillId="0" borderId="0" xfId="38" applyFont="1" applyAlignment="1">
      <alignment vertical="center"/>
    </xf>
    <xf numFmtId="10" fontId="146" fillId="0" borderId="0" xfId="38" applyNumberFormat="1" applyFont="1" applyAlignment="1">
      <alignment vertical="top" shrinkToFit="1"/>
    </xf>
    <xf numFmtId="0" fontId="145" fillId="0" borderId="0" xfId="38" applyFont="1" applyAlignment="1">
      <alignment vertical="top" wrapText="1"/>
    </xf>
    <xf numFmtId="0" fontId="20" fillId="0" borderId="0" xfId="38" applyAlignment="1">
      <alignment horizontal="right" vertical="top"/>
    </xf>
    <xf numFmtId="0" fontId="128" fillId="0" borderId="101" xfId="38" applyFont="1" applyBorder="1" applyAlignment="1">
      <alignment horizontal="center"/>
    </xf>
    <xf numFmtId="0" fontId="20" fillId="0" borderId="101" xfId="38" applyBorder="1" applyAlignment="1">
      <alignment horizontal="left" wrapText="1"/>
    </xf>
    <xf numFmtId="170" fontId="20" fillId="0" borderId="103" xfId="38" applyNumberFormat="1" applyBorder="1" applyAlignment="1">
      <alignment horizontal="center" wrapText="1"/>
    </xf>
    <xf numFmtId="170" fontId="20" fillId="0" borderId="103" xfId="38" applyNumberFormat="1" applyBorder="1" applyAlignment="1" applyProtection="1">
      <alignment wrapText="1"/>
      <protection locked="0"/>
    </xf>
    <xf numFmtId="3" fontId="20" fillId="0" borderId="103" xfId="38" applyNumberFormat="1" applyBorder="1" applyAlignment="1">
      <alignment horizontal="center" wrapText="1"/>
    </xf>
    <xf numFmtId="3" fontId="20" fillId="0" borderId="103" xfId="38" applyNumberFormat="1" applyBorder="1" applyAlignment="1" applyProtection="1">
      <alignment wrapText="1"/>
      <protection locked="0"/>
    </xf>
    <xf numFmtId="0" fontId="20" fillId="0" borderId="101" xfId="38" applyBorder="1" applyAlignment="1">
      <alignment horizontal="left"/>
    </xf>
    <xf numFmtId="3" fontId="20" fillId="0" borderId="103" xfId="38" applyNumberFormat="1" applyBorder="1" applyAlignment="1">
      <alignment horizontal="center"/>
    </xf>
    <xf numFmtId="3" fontId="20" fillId="0" borderId="103" xfId="38" applyNumberFormat="1" applyBorder="1" applyProtection="1">
      <protection locked="0"/>
    </xf>
    <xf numFmtId="10" fontId="20" fillId="0" borderId="103" xfId="38" applyNumberFormat="1" applyBorder="1" applyAlignment="1">
      <alignment horizontal="center" wrapText="1"/>
    </xf>
    <xf numFmtId="10" fontId="20" fillId="0" borderId="103" xfId="38" applyNumberFormat="1" applyBorder="1" applyAlignment="1" applyProtection="1">
      <alignment wrapText="1"/>
      <protection locked="0"/>
    </xf>
    <xf numFmtId="3" fontId="13" fillId="0" borderId="103" xfId="38" applyNumberFormat="1" applyFont="1" applyBorder="1" applyProtection="1">
      <protection locked="0"/>
    </xf>
    <xf numFmtId="10" fontId="20" fillId="0" borderId="103" xfId="38" applyNumberFormat="1" applyBorder="1" applyAlignment="1">
      <alignment horizontal="center"/>
    </xf>
    <xf numFmtId="10" fontId="20" fillId="0" borderId="103" xfId="38" applyNumberFormat="1" applyBorder="1" applyProtection="1">
      <protection locked="0"/>
    </xf>
    <xf numFmtId="0" fontId="20" fillId="0" borderId="0" xfId="38" applyAlignment="1">
      <alignment horizontal="left" indent="7"/>
    </xf>
    <xf numFmtId="0" fontId="20" fillId="0" borderId="0" xfId="38" applyAlignment="1">
      <alignment horizontal="left" indent="8"/>
    </xf>
    <xf numFmtId="46" fontId="13" fillId="0" borderId="0" xfId="38" applyNumberFormat="1" applyFont="1" applyAlignment="1">
      <alignment vertical="center"/>
    </xf>
    <xf numFmtId="0" fontId="20" fillId="0" borderId="0" xfId="38" applyAlignment="1">
      <alignment horizontal="left" indent="6"/>
    </xf>
    <xf numFmtId="0" fontId="20" fillId="0" borderId="0" xfId="38" applyAlignment="1">
      <alignment horizontal="left" indent="4"/>
    </xf>
    <xf numFmtId="10" fontId="147" fillId="0" borderId="0" xfId="38" applyNumberFormat="1" applyFont="1" applyAlignment="1">
      <alignment vertical="top" shrinkToFit="1"/>
    </xf>
    <xf numFmtId="0" fontId="26" fillId="0" borderId="0" xfId="38" applyFont="1" applyAlignment="1">
      <alignment vertical="top" wrapText="1"/>
    </xf>
    <xf numFmtId="10" fontId="131" fillId="0" borderId="105" xfId="38" applyNumberFormat="1" applyFont="1" applyBorder="1" applyAlignment="1">
      <alignment horizontal="left" shrinkToFit="1"/>
    </xf>
    <xf numFmtId="10" fontId="20" fillId="0" borderId="0" xfId="38" applyNumberFormat="1" applyAlignment="1">
      <alignment horizontal="left" vertical="center" wrapText="1"/>
    </xf>
    <xf numFmtId="0" fontId="131" fillId="0" borderId="0" xfId="38" applyFont="1" applyAlignment="1">
      <alignment vertical="center"/>
    </xf>
    <xf numFmtId="0" fontId="20" fillId="0" borderId="0" xfId="38" applyAlignment="1">
      <alignment horizontal="justify" vertical="center"/>
    </xf>
    <xf numFmtId="0" fontId="20" fillId="0" borderId="0" xfId="38" applyAlignment="1">
      <alignment horizontal="justify" vertical="center" wrapText="1"/>
    </xf>
    <xf numFmtId="170" fontId="20" fillId="0" borderId="103" xfId="38" applyNumberFormat="1" applyBorder="1" applyAlignment="1">
      <alignment horizontal="left" wrapText="1"/>
    </xf>
    <xf numFmtId="3" fontId="20" fillId="0" borderId="103" xfId="38" applyNumberFormat="1" applyBorder="1" applyAlignment="1">
      <alignment horizontal="left" wrapText="1"/>
    </xf>
    <xf numFmtId="3" fontId="20" fillId="0" borderId="103" xfId="38" applyNumberFormat="1" applyBorder="1" applyAlignment="1">
      <alignment horizontal="left"/>
    </xf>
    <xf numFmtId="10" fontId="20" fillId="0" borderId="103" xfId="38" applyNumberFormat="1" applyBorder="1" applyAlignment="1">
      <alignment horizontal="left" wrapText="1"/>
    </xf>
    <xf numFmtId="3" fontId="13" fillId="0" borderId="103" xfId="38" applyNumberFormat="1" applyFont="1" applyBorder="1" applyAlignment="1">
      <alignment horizontal="left"/>
    </xf>
    <xf numFmtId="10" fontId="20" fillId="0" borderId="103" xfId="38" applyNumberFormat="1" applyBorder="1" applyAlignment="1">
      <alignment horizontal="left"/>
    </xf>
    <xf numFmtId="10" fontId="20" fillId="0" borderId="0" xfId="38" applyNumberFormat="1" applyAlignment="1">
      <alignment horizontal="left"/>
    </xf>
    <xf numFmtId="10" fontId="20" fillId="0" borderId="0" xfId="38" applyNumberFormat="1" applyAlignment="1" applyProtection="1">
      <alignment horizontal="left"/>
      <protection locked="0"/>
    </xf>
    <xf numFmtId="10" fontId="20" fillId="0" borderId="0" xfId="38" applyNumberFormat="1" applyAlignment="1" applyProtection="1">
      <alignment horizontal="right"/>
      <protection locked="0"/>
    </xf>
    <xf numFmtId="0" fontId="46" fillId="0" borderId="0" xfId="38" applyFont="1" applyAlignment="1">
      <alignment vertical="center"/>
    </xf>
    <xf numFmtId="0" fontId="26" fillId="0" borderId="0" xfId="38" applyFont="1"/>
    <xf numFmtId="0" fontId="26" fillId="0" borderId="0" xfId="38" applyFont="1" applyAlignment="1">
      <alignment vertical="center"/>
    </xf>
    <xf numFmtId="0" fontId="46" fillId="0" borderId="0" xfId="38" applyFont="1"/>
    <xf numFmtId="0" fontId="26" fillId="0" borderId="0" xfId="38" applyFont="1" applyAlignment="1">
      <alignment horizontal="left" indent="2"/>
    </xf>
    <xf numFmtId="0" fontId="26" fillId="0" borderId="0" xfId="38" applyFont="1" applyAlignment="1">
      <alignment horizontal="left" indent="6"/>
    </xf>
    <xf numFmtId="0" fontId="26" fillId="0" borderId="0" xfId="38" applyFont="1" applyAlignment="1">
      <alignment horizontal="left" indent="10"/>
    </xf>
    <xf numFmtId="10" fontId="20" fillId="0" borderId="101" xfId="38" applyNumberFormat="1" applyBorder="1" applyProtection="1">
      <protection locked="0"/>
    </xf>
    <xf numFmtId="0" fontId="26" fillId="0" borderId="0" xfId="38" applyFont="1" applyAlignment="1">
      <alignment horizontal="center"/>
    </xf>
    <xf numFmtId="0" fontId="26" fillId="0" borderId="0" xfId="38" applyFont="1" applyAlignment="1">
      <alignment horizontal="left" indent="4"/>
    </xf>
    <xf numFmtId="0" fontId="26" fillId="0" borderId="0" xfId="38" applyFont="1" applyAlignment="1">
      <alignment horizontal="left" indent="8"/>
    </xf>
    <xf numFmtId="0" fontId="26" fillId="0" borderId="0" xfId="38" applyFont="1" applyAlignment="1">
      <alignment vertical="top"/>
    </xf>
    <xf numFmtId="0" fontId="131" fillId="0" borderId="0" xfId="38" applyFont="1"/>
    <xf numFmtId="0" fontId="20" fillId="0" borderId="0" xfId="38" applyAlignment="1">
      <alignment horizontal="justify"/>
    </xf>
    <xf numFmtId="10" fontId="20" fillId="0" borderId="0" xfId="38" applyNumberFormat="1"/>
    <xf numFmtId="0" fontId="20" fillId="0" borderId="103" xfId="38" applyBorder="1"/>
    <xf numFmtId="164" fontId="14" fillId="0" borderId="0" xfId="38" applyNumberFormat="1" applyFont="1" applyAlignment="1">
      <alignment horizontal="centerContinuous"/>
    </xf>
    <xf numFmtId="0" fontId="18" fillId="0" borderId="0" xfId="38" applyFont="1" applyAlignment="1">
      <alignment horizontal="left"/>
    </xf>
    <xf numFmtId="0" fontId="14" fillId="0" borderId="0" xfId="38" applyFont="1" applyAlignment="1">
      <alignment horizontal="centerContinuous"/>
    </xf>
    <xf numFmtId="0" fontId="51" fillId="0" borderId="0" xfId="38" applyFont="1" applyAlignment="1">
      <alignment horizontal="left" vertical="center" wrapText="1"/>
    </xf>
    <xf numFmtId="0" fontId="16" fillId="0" borderId="0" xfId="38" applyFont="1" applyAlignment="1">
      <alignment horizontal="centerContinuous"/>
    </xf>
    <xf numFmtId="0" fontId="13" fillId="0" borderId="0" xfId="38" applyFont="1" applyAlignment="1">
      <alignment horizontal="left" vertical="center"/>
    </xf>
    <xf numFmtId="0" fontId="19" fillId="0" borderId="0" xfId="38" applyFont="1" applyAlignment="1">
      <alignment horizontal="right"/>
    </xf>
    <xf numFmtId="0" fontId="19" fillId="0" borderId="0" xfId="38" applyFont="1" applyAlignment="1">
      <alignment horizontal="left"/>
    </xf>
    <xf numFmtId="0" fontId="20" fillId="0" borderId="10" xfId="38" applyBorder="1"/>
    <xf numFmtId="0" fontId="20" fillId="0" borderId="2" xfId="38" applyBorder="1"/>
    <xf numFmtId="0" fontId="20" fillId="0" borderId="10" xfId="38" applyBorder="1" applyAlignment="1">
      <alignment horizontal="centerContinuous"/>
    </xf>
    <xf numFmtId="0" fontId="20" fillId="0" borderId="2" xfId="38" applyBorder="1" applyAlignment="1">
      <alignment horizontal="center"/>
    </xf>
    <xf numFmtId="0" fontId="20" fillId="0" borderId="3" xfId="38" applyBorder="1" applyAlignment="1">
      <alignment horizontal="center"/>
    </xf>
    <xf numFmtId="0" fontId="20" fillId="0" borderId="31" xfId="38" applyBorder="1"/>
    <xf numFmtId="0" fontId="20" fillId="0" borderId="95" xfId="38" applyBorder="1"/>
    <xf numFmtId="0" fontId="20" fillId="0" borderId="96" xfId="38" applyBorder="1"/>
    <xf numFmtId="0" fontId="20" fillId="0" borderId="18" xfId="38" applyBorder="1"/>
    <xf numFmtId="0" fontId="20" fillId="0" borderId="41" xfId="38" applyBorder="1"/>
    <xf numFmtId="0" fontId="20" fillId="0" borderId="19" xfId="38" applyBorder="1"/>
    <xf numFmtId="0" fontId="20" fillId="0" borderId="1" xfId="38" applyBorder="1"/>
    <xf numFmtId="0" fontId="20" fillId="0" borderId="21" xfId="38" applyBorder="1"/>
    <xf numFmtId="0" fontId="20" fillId="0" borderId="47" xfId="38" applyBorder="1"/>
    <xf numFmtId="0" fontId="56" fillId="0" borderId="0" xfId="238" quotePrefix="1" applyFont="1" applyAlignment="1">
      <alignment horizontal="right"/>
    </xf>
    <xf numFmtId="0" fontId="18" fillId="0" borderId="0" xfId="38" applyFont="1" applyProtection="1">
      <protection locked="0"/>
    </xf>
    <xf numFmtId="0" fontId="13" fillId="0" borderId="100" xfId="38" applyFont="1" applyBorder="1" applyAlignment="1">
      <alignment horizontal="center"/>
    </xf>
    <xf numFmtId="0" fontId="2" fillId="0" borderId="0" xfId="238"/>
    <xf numFmtId="164" fontId="18" fillId="0" borderId="0" xfId="38" applyNumberFormat="1" applyFont="1" applyAlignment="1" applyProtection="1">
      <alignment horizontal="left"/>
      <protection locked="0"/>
    </xf>
    <xf numFmtId="0" fontId="20" fillId="0" borderId="106" xfId="38" applyBorder="1"/>
    <xf numFmtId="0" fontId="20" fillId="0" borderId="105" xfId="38" applyBorder="1"/>
    <xf numFmtId="0" fontId="20" fillId="0" borderId="104" xfId="38" applyBorder="1"/>
    <xf numFmtId="0" fontId="13" fillId="0" borderId="0" xfId="38" quotePrefix="1" applyFont="1" applyAlignment="1" applyProtection="1">
      <alignment horizontal="center"/>
      <protection locked="0"/>
    </xf>
    <xf numFmtId="0" fontId="14" fillId="0" borderId="0" xfId="38" applyFont="1" applyAlignment="1" applyProtection="1">
      <alignment horizontal="centerContinuous"/>
      <protection locked="0"/>
    </xf>
    <xf numFmtId="0" fontId="20" fillId="0" borderId="0" xfId="38" applyAlignment="1" applyProtection="1">
      <alignment horizontal="centerContinuous"/>
      <protection locked="0"/>
    </xf>
    <xf numFmtId="164" fontId="14" fillId="0" borderId="0" xfId="38" applyNumberFormat="1" applyFont="1" applyAlignment="1" applyProtection="1">
      <alignment horizontal="centerContinuous"/>
      <protection locked="0"/>
    </xf>
    <xf numFmtId="0" fontId="13" fillId="0" borderId="0" xfId="38" applyFont="1" applyAlignment="1" applyProtection="1">
      <alignment horizontal="center"/>
      <protection locked="0"/>
    </xf>
    <xf numFmtId="0" fontId="20" fillId="0" borderId="106" xfId="38" applyBorder="1" applyProtection="1">
      <protection locked="0"/>
    </xf>
    <xf numFmtId="0" fontId="20" fillId="0" borderId="105" xfId="38" applyBorder="1" applyProtection="1">
      <protection locked="0"/>
    </xf>
    <xf numFmtId="0" fontId="13" fillId="0" borderId="101" xfId="38" applyFont="1" applyBorder="1" applyAlignment="1" applyProtection="1">
      <alignment horizontal="centerContinuous"/>
      <protection locked="0"/>
    </xf>
    <xf numFmtId="0" fontId="20" fillId="0" borderId="101" xfId="38" applyBorder="1" applyAlignment="1" applyProtection="1">
      <alignment horizontal="centerContinuous"/>
      <protection locked="0"/>
    </xf>
    <xf numFmtId="0" fontId="20" fillId="0" borderId="103" xfId="38" applyBorder="1" applyAlignment="1" applyProtection="1">
      <alignment horizontal="centerContinuous"/>
      <protection locked="0"/>
    </xf>
    <xf numFmtId="0" fontId="13" fillId="0" borderId="95" xfId="38" applyFont="1" applyBorder="1" applyAlignment="1" applyProtection="1">
      <alignment horizontal="centerContinuous"/>
      <protection locked="0"/>
    </xf>
    <xf numFmtId="0" fontId="13" fillId="0" borderId="94" xfId="38" applyFont="1" applyBorder="1" applyAlignment="1" applyProtection="1">
      <alignment horizontal="centerContinuous"/>
      <protection locked="0"/>
    </xf>
    <xf numFmtId="0" fontId="13" fillId="0" borderId="95" xfId="38" quotePrefix="1" applyFont="1" applyBorder="1" applyAlignment="1" applyProtection="1">
      <alignment horizontal="center"/>
      <protection locked="0"/>
    </xf>
    <xf numFmtId="0" fontId="13" fillId="0" borderId="93" xfId="38" quotePrefix="1" applyFont="1" applyBorder="1" applyAlignment="1" applyProtection="1">
      <alignment horizontal="center"/>
      <protection locked="0"/>
    </xf>
    <xf numFmtId="0" fontId="13" fillId="0" borderId="96" xfId="38" quotePrefix="1" applyFont="1" applyBorder="1" applyAlignment="1" applyProtection="1">
      <alignment horizontal="center"/>
      <protection locked="0"/>
    </xf>
    <xf numFmtId="0" fontId="20" fillId="0" borderId="99" xfId="38" applyBorder="1" applyProtection="1">
      <protection locked="0"/>
    </xf>
    <xf numFmtId="0" fontId="20" fillId="0" borderId="100" xfId="38" applyBorder="1" applyProtection="1">
      <protection locked="0"/>
    </xf>
    <xf numFmtId="0" fontId="13" fillId="0" borderId="0" xfId="38" applyFont="1" applyProtection="1">
      <protection locked="0"/>
    </xf>
    <xf numFmtId="0" fontId="13" fillId="0" borderId="99" xfId="38" applyFont="1" applyBorder="1" applyAlignment="1" applyProtection="1">
      <alignment horizontal="centerContinuous"/>
      <protection locked="0"/>
    </xf>
    <xf numFmtId="0" fontId="20" fillId="0" borderId="100" xfId="38" applyBorder="1" applyAlignment="1" applyProtection="1">
      <alignment horizontal="centerContinuous"/>
      <protection locked="0"/>
    </xf>
    <xf numFmtId="0" fontId="13" fillId="0" borderId="100" xfId="38" applyFont="1" applyBorder="1" applyAlignment="1" applyProtection="1">
      <alignment horizontal="centerContinuous"/>
      <protection locked="0"/>
    </xf>
    <xf numFmtId="0" fontId="13" fillId="0" borderId="103" xfId="38" applyFont="1" applyBorder="1" applyAlignment="1" applyProtection="1">
      <alignment horizontal="centerContinuous"/>
      <protection locked="0"/>
    </xf>
    <xf numFmtId="0" fontId="20" fillId="0" borderId="99" xfId="38" applyBorder="1" applyAlignment="1" applyProtection="1">
      <alignment horizontal="left"/>
      <protection locked="0"/>
    </xf>
    <xf numFmtId="0" fontId="20" fillId="0" borderId="100" xfId="38" applyBorder="1" applyAlignment="1" applyProtection="1">
      <alignment horizontal="left"/>
      <protection locked="0"/>
    </xf>
    <xf numFmtId="0" fontId="20" fillId="0" borderId="103" xfId="38" applyBorder="1" applyAlignment="1" applyProtection="1">
      <alignment horizontal="left"/>
      <protection locked="0"/>
    </xf>
    <xf numFmtId="0" fontId="20" fillId="0" borderId="99" xfId="38" applyBorder="1" applyAlignment="1" applyProtection="1">
      <alignment horizontal="centerContinuous"/>
      <protection locked="0"/>
    </xf>
    <xf numFmtId="0" fontId="13" fillId="0" borderId="0" xfId="38" applyFont="1" applyAlignment="1" applyProtection="1">
      <alignment horizontal="centerContinuous"/>
      <protection locked="0"/>
    </xf>
    <xf numFmtId="4" fontId="20" fillId="0" borderId="0" xfId="38" applyNumberFormat="1" applyAlignment="1" applyProtection="1">
      <alignment horizontal="centerContinuous"/>
      <protection locked="0"/>
    </xf>
    <xf numFmtId="4" fontId="20" fillId="0" borderId="0" xfId="38" applyNumberFormat="1" applyAlignment="1">
      <alignment horizontal="centerContinuous"/>
    </xf>
    <xf numFmtId="0" fontId="20" fillId="0" borderId="94" xfId="38" applyBorder="1" applyAlignment="1">
      <alignment horizontal="right"/>
    </xf>
    <xf numFmtId="0" fontId="19" fillId="0" borderId="0" xfId="38" applyFont="1"/>
    <xf numFmtId="0" fontId="13" fillId="0" borderId="21" xfId="38" applyFont="1" applyBorder="1"/>
    <xf numFmtId="0" fontId="13" fillId="0" borderId="23" xfId="38" applyFont="1" applyBorder="1"/>
    <xf numFmtId="0" fontId="13" fillId="0" borderId="105" xfId="38" applyFont="1" applyBorder="1"/>
    <xf numFmtId="0" fontId="19" fillId="0" borderId="94" xfId="38" applyFont="1" applyBorder="1"/>
    <xf numFmtId="0" fontId="56" fillId="0" borderId="0" xfId="5" applyFont="1"/>
    <xf numFmtId="164" fontId="18" fillId="0" borderId="0" xfId="0" applyNumberFormat="1" applyFont="1" applyAlignment="1" applyProtection="1">
      <alignment horizontal="left"/>
      <protection locked="0"/>
    </xf>
    <xf numFmtId="0" fontId="41" fillId="0" borderId="0" xfId="38" applyFont="1" applyAlignment="1">
      <alignment horizontal="left"/>
    </xf>
    <xf numFmtId="0" fontId="15" fillId="0" borderId="0" xfId="38" applyFont="1"/>
    <xf numFmtId="0" fontId="13" fillId="0" borderId="0" xfId="38" applyFont="1" applyAlignment="1">
      <alignment horizontal="left" wrapText="1"/>
    </xf>
    <xf numFmtId="0" fontId="0" fillId="0" borderId="0" xfId="0"/>
    <xf numFmtId="0" fontId="13" fillId="0" borderId="0" xfId="0" applyFont="1" applyAlignment="1">
      <alignment horizontal="center"/>
    </xf>
    <xf numFmtId="0" fontId="20" fillId="0" borderId="0" xfId="38" applyAlignment="1">
      <alignment horizontal="left" wrapText="1"/>
    </xf>
    <xf numFmtId="0" fontId="20" fillId="0" borderId="0" xfId="38" applyAlignment="1">
      <alignment horizontal="left"/>
    </xf>
    <xf numFmtId="0" fontId="39" fillId="0" borderId="0" xfId="38" applyFont="1" applyAlignment="1">
      <alignment horizontal="left"/>
    </xf>
    <xf numFmtId="0" fontId="20" fillId="0" borderId="94" xfId="38" applyBorder="1" applyAlignment="1">
      <alignment horizontal="left"/>
    </xf>
    <xf numFmtId="0" fontId="0" fillId="0" borderId="0" xfId="0" applyAlignment="1">
      <alignment horizontal="left" wrapText="1"/>
    </xf>
    <xf numFmtId="0" fontId="13" fillId="0" borderId="94" xfId="38" applyFont="1" applyBorder="1" applyAlignment="1">
      <alignment horizontal="left"/>
    </xf>
    <xf numFmtId="0" fontId="13" fillId="0" borderId="0" xfId="0" quotePrefix="1" applyFont="1" applyAlignment="1">
      <alignment horizontal="center"/>
    </xf>
    <xf numFmtId="0" fontId="29" fillId="0" borderId="0" xfId="38" applyFont="1" applyAlignment="1">
      <alignment horizontal="left"/>
    </xf>
    <xf numFmtId="0" fontId="52" fillId="0" borderId="0" xfId="38" applyFont="1" applyAlignment="1">
      <alignment horizontal="left"/>
    </xf>
    <xf numFmtId="0" fontId="168" fillId="0" borderId="0" xfId="12" applyFont="1" applyAlignment="1">
      <alignment horizontal="left"/>
    </xf>
    <xf numFmtId="0" fontId="60" fillId="0" borderId="0" xfId="12" applyFill="1" applyAlignment="1">
      <alignment horizontal="left"/>
    </xf>
    <xf numFmtId="0" fontId="168" fillId="0" borderId="0" xfId="12" applyFont="1" applyFill="1" applyAlignment="1">
      <alignment horizontal="left"/>
    </xf>
    <xf numFmtId="0" fontId="60" fillId="0" borderId="0" xfId="12" applyAlignment="1">
      <alignment horizontal="left"/>
    </xf>
    <xf numFmtId="0" fontId="23" fillId="0" borderId="0" xfId="38" applyFont="1" applyAlignment="1">
      <alignment horizontal="left"/>
    </xf>
    <xf numFmtId="0" fontId="100" fillId="0" borderId="0" xfId="38" applyFont="1" applyAlignment="1">
      <alignment horizontal="left"/>
    </xf>
    <xf numFmtId="0" fontId="169" fillId="0" borderId="0" xfId="38" applyFont="1" applyAlignment="1">
      <alignment horizontal="left"/>
    </xf>
    <xf numFmtId="0" fontId="78" fillId="0" borderId="94" xfId="38" applyFont="1" applyBorder="1" applyAlignment="1">
      <alignment horizontal="left"/>
    </xf>
    <xf numFmtId="0" fontId="77" fillId="0" borderId="94" xfId="38" applyFont="1" applyBorder="1" applyAlignment="1">
      <alignment horizontal="left"/>
    </xf>
    <xf numFmtId="0" fontId="39" fillId="13" borderId="0" xfId="38" applyFont="1" applyFill="1" applyAlignment="1">
      <alignment horizontal="left"/>
    </xf>
    <xf numFmtId="0" fontId="13" fillId="13" borderId="0" xfId="38" applyFont="1" applyFill="1" applyAlignment="1">
      <alignment horizontal="left"/>
    </xf>
    <xf numFmtId="0" fontId="20" fillId="13" borderId="0" xfId="38" applyFill="1" applyAlignment="1">
      <alignment horizontal="left"/>
    </xf>
    <xf numFmtId="0" fontId="20" fillId="13" borderId="105" xfId="38" applyFill="1" applyBorder="1" applyAlignment="1">
      <alignment horizontal="left"/>
    </xf>
    <xf numFmtId="0" fontId="13" fillId="13" borderId="94" xfId="38" applyFont="1" applyFill="1" applyBorder="1" applyAlignment="1">
      <alignment horizontal="left"/>
    </xf>
    <xf numFmtId="0" fontId="20" fillId="13" borderId="94" xfId="38" applyFill="1" applyBorder="1" applyAlignment="1">
      <alignment horizontal="left"/>
    </xf>
    <xf numFmtId="0" fontId="20" fillId="13" borderId="100" xfId="38" applyFill="1" applyBorder="1" applyAlignment="1">
      <alignment horizontal="left"/>
    </xf>
    <xf numFmtId="0" fontId="171" fillId="0" borderId="0" xfId="38" applyFont="1" applyAlignment="1">
      <alignment horizontal="left"/>
    </xf>
    <xf numFmtId="0" fontId="23" fillId="0" borderId="0" xfId="38" applyFont="1" applyAlignment="1">
      <alignment horizontal="center"/>
    </xf>
    <xf numFmtId="0" fontId="26" fillId="0" borderId="0" xfId="38" applyFont="1" applyAlignment="1">
      <alignment horizontal="left"/>
    </xf>
    <xf numFmtId="0" fontId="15" fillId="0" borderId="0" xfId="38" applyFont="1" applyAlignment="1">
      <alignment horizontal="left"/>
    </xf>
    <xf numFmtId="0" fontId="17" fillId="0" borderId="0" xfId="38" applyFont="1" applyAlignment="1">
      <alignment horizontal="left"/>
    </xf>
    <xf numFmtId="0" fontId="20" fillId="0" borderId="0" xfId="38" applyFill="1" applyAlignment="1">
      <alignment horizontal="left"/>
    </xf>
    <xf numFmtId="0" fontId="20" fillId="0" borderId="0" xfId="0" applyFont="1" applyAlignment="1">
      <alignment horizontal="left" wrapText="1"/>
    </xf>
    <xf numFmtId="0" fontId="0" fillId="0" borderId="0" xfId="0" applyFill="1" applyBorder="1"/>
    <xf numFmtId="0" fontId="20" fillId="0" borderId="0" xfId="38" applyAlignment="1">
      <alignment horizontal="left" wrapText="1"/>
    </xf>
    <xf numFmtId="0" fontId="20" fillId="0" borderId="0" xfId="38" applyAlignment="1">
      <alignment horizontal="left"/>
    </xf>
    <xf numFmtId="0" fontId="20" fillId="0" borderId="0" xfId="38" applyAlignment="1">
      <alignment horizontal="center"/>
    </xf>
    <xf numFmtId="0" fontId="20" fillId="0" borderId="0" xfId="38"/>
    <xf numFmtId="0" fontId="20" fillId="0" borderId="0" xfId="38" applyAlignment="1">
      <alignment vertical="top" wrapText="1"/>
    </xf>
    <xf numFmtId="0" fontId="26" fillId="0" borderId="105" xfId="38" applyFont="1" applyBorder="1" applyAlignment="1">
      <alignment horizontal="left" wrapText="1"/>
    </xf>
    <xf numFmtId="0" fontId="49" fillId="0" borderId="0" xfId="38" applyFont="1" applyAlignment="1">
      <alignment horizontal="center"/>
    </xf>
    <xf numFmtId="0" fontId="26" fillId="0" borderId="0" xfId="38" applyFont="1" applyAlignment="1">
      <alignment horizontal="left" wrapText="1"/>
    </xf>
    <xf numFmtId="0" fontId="20" fillId="0" borderId="0" xfId="38" applyAlignment="1">
      <alignment horizontal="left" wrapText="1"/>
    </xf>
    <xf numFmtId="0" fontId="20" fillId="0" borderId="0" xfId="38"/>
    <xf numFmtId="0" fontId="20" fillId="0" borderId="0" xfId="38" applyAlignment="1">
      <alignment horizontal="right"/>
    </xf>
    <xf numFmtId="0" fontId="49" fillId="0" borderId="0" xfId="38" applyFont="1" applyAlignment="1"/>
    <xf numFmtId="0" fontId="13" fillId="0" borderId="0" xfId="38" applyFont="1" applyAlignment="1"/>
    <xf numFmtId="0" fontId="20" fillId="0" borderId="0" xfId="38" applyAlignment="1"/>
    <xf numFmtId="10" fontId="146" fillId="0" borderId="0" xfId="38" applyNumberFormat="1" applyFont="1" applyAlignment="1">
      <alignment shrinkToFit="1"/>
    </xf>
    <xf numFmtId="0" fontId="145" fillId="0" borderId="0" xfId="38" applyFont="1" applyAlignment="1">
      <alignment wrapText="1"/>
    </xf>
    <xf numFmtId="0" fontId="20" fillId="0" borderId="0" xfId="38" applyBorder="1" applyAlignment="1">
      <alignment horizontal="left" wrapText="1"/>
    </xf>
    <xf numFmtId="0" fontId="26" fillId="0" borderId="0" xfId="38" applyFont="1" applyBorder="1" applyAlignment="1">
      <alignment horizontal="left" wrapText="1"/>
    </xf>
    <xf numFmtId="10" fontId="147" fillId="0" borderId="0" xfId="38" applyNumberFormat="1" applyFont="1" applyBorder="1" applyAlignment="1">
      <alignment horizontal="left" shrinkToFit="1"/>
    </xf>
    <xf numFmtId="0" fontId="20" fillId="0" borderId="0" xfId="38" applyBorder="1"/>
    <xf numFmtId="10" fontId="147" fillId="0" borderId="105" xfId="38" applyNumberFormat="1" applyFont="1" applyBorder="1" applyAlignment="1">
      <alignment horizontal="left" shrinkToFit="1"/>
    </xf>
    <xf numFmtId="0" fontId="20" fillId="0" borderId="0" xfId="38" applyAlignment="1">
      <alignment horizontal="left" wrapText="1"/>
    </xf>
    <xf numFmtId="0" fontId="20" fillId="0" borderId="0" xfId="38" applyAlignment="1">
      <alignment horizontal="justify" wrapText="1"/>
    </xf>
    <xf numFmtId="0" fontId="20" fillId="0" borderId="0" xfId="38" applyAlignment="1">
      <alignment horizontal="left"/>
    </xf>
    <xf numFmtId="0" fontId="23" fillId="0" borderId="0" xfId="38" applyFont="1" applyAlignment="1">
      <alignment horizontal="center"/>
    </xf>
    <xf numFmtId="0" fontId="14" fillId="13" borderId="23" xfId="38" applyFont="1" applyFill="1" applyBorder="1" applyAlignment="1">
      <alignment horizontal="center"/>
    </xf>
    <xf numFmtId="0" fontId="13" fillId="0" borderId="0" xfId="38" applyFont="1" applyAlignment="1">
      <alignment horizontal="left" wrapText="1"/>
    </xf>
    <xf numFmtId="0" fontId="13" fillId="0" borderId="0" xfId="38" applyFont="1" applyAlignment="1">
      <alignment horizontal="left"/>
    </xf>
    <xf numFmtId="0" fontId="29" fillId="0" borderId="94" xfId="38" applyFont="1" applyBorder="1" applyAlignment="1">
      <alignment horizontal="center"/>
    </xf>
    <xf numFmtId="0" fontId="168" fillId="0" borderId="0" xfId="12" applyFont="1" applyFill="1" applyAlignment="1">
      <alignment horizontal="left"/>
    </xf>
    <xf numFmtId="0" fontId="13" fillId="0" borderId="0" xfId="0" applyFont="1" applyBorder="1" applyAlignment="1">
      <alignment horizontal="center"/>
    </xf>
    <xf numFmtId="0" fontId="36" fillId="0" borderId="0" xfId="0" applyFont="1" applyBorder="1" applyAlignment="1">
      <alignment horizontal="center"/>
    </xf>
    <xf numFmtId="0" fontId="13" fillId="0" borderId="0" xfId="0" applyFont="1" applyBorder="1" applyAlignment="1">
      <alignment horizontal="left" vertical="top"/>
    </xf>
    <xf numFmtId="0" fontId="36" fillId="0" borderId="0" xfId="0" applyFont="1" applyBorder="1" applyAlignment="1">
      <alignment horizontal="left" vertical="top"/>
    </xf>
    <xf numFmtId="0" fontId="37" fillId="0" borderId="0" xfId="0" applyFont="1" applyBorder="1" applyAlignment="1">
      <alignment horizontal="center"/>
    </xf>
    <xf numFmtId="0" fontId="166" fillId="0" borderId="0" xfId="0" applyFont="1" applyAlignment="1" applyProtection="1">
      <alignment horizontal="center"/>
      <protection locked="0"/>
    </xf>
    <xf numFmtId="0" fontId="159" fillId="0" borderId="0" xfId="0" applyFont="1" applyBorder="1" applyAlignment="1">
      <alignment horizontal="center"/>
    </xf>
    <xf numFmtId="0" fontId="157" fillId="0" borderId="0" xfId="0" applyFont="1" applyAlignment="1">
      <alignment horizontal="left"/>
    </xf>
    <xf numFmtId="0" fontId="158" fillId="0" borderId="0" xfId="12" applyFont="1" applyAlignment="1">
      <alignment horizontal="left"/>
    </xf>
    <xf numFmtId="0" fontId="0" fillId="0" borderId="0" xfId="0" applyAlignment="1">
      <alignment horizontal="center"/>
    </xf>
    <xf numFmtId="0" fontId="159" fillId="0" borderId="0" xfId="0" applyFont="1" applyAlignment="1">
      <alignment horizontal="right"/>
    </xf>
    <xf numFmtId="0" fontId="72" fillId="0" borderId="17" xfId="10" applyFont="1" applyBorder="1" applyAlignment="1">
      <alignment horizontal="center" vertical="center" wrapText="1"/>
    </xf>
    <xf numFmtId="0" fontId="72" fillId="0" borderId="8" xfId="10" applyFont="1" applyBorder="1" applyAlignment="1">
      <alignment horizontal="center" vertical="center" wrapText="1"/>
    </xf>
    <xf numFmtId="0" fontId="72" fillId="0" borderId="31" xfId="10" applyFont="1" applyBorder="1" applyAlignment="1">
      <alignment horizontal="center" vertical="center" wrapText="1"/>
    </xf>
    <xf numFmtId="0" fontId="72" fillId="0" borderId="0" xfId="10" applyFont="1" applyAlignment="1">
      <alignment horizontal="center" vertical="center" wrapText="1"/>
    </xf>
    <xf numFmtId="0" fontId="72" fillId="0" borderId="19" xfId="10" applyFont="1" applyBorder="1" applyAlignment="1">
      <alignment horizontal="center" vertical="center" wrapText="1"/>
    </xf>
    <xf numFmtId="0" fontId="72" fillId="0" borderId="1" xfId="10" applyFont="1" applyBorder="1" applyAlignment="1">
      <alignment horizontal="center" vertical="center" wrapText="1"/>
    </xf>
    <xf numFmtId="0" fontId="67" fillId="0" borderId="8" xfId="10" applyFont="1" applyBorder="1" applyAlignment="1">
      <alignment horizontal="center" vertical="center"/>
    </xf>
    <xf numFmtId="0" fontId="67" fillId="0" borderId="9" xfId="10" applyFont="1" applyBorder="1" applyAlignment="1">
      <alignment horizontal="center" vertical="center"/>
    </xf>
    <xf numFmtId="0" fontId="67" fillId="0" borderId="0" xfId="10" applyFont="1" applyAlignment="1">
      <alignment horizontal="center" vertical="center"/>
    </xf>
    <xf numFmtId="0" fontId="67" fillId="0" borderId="5" xfId="10" applyFont="1" applyBorder="1" applyAlignment="1">
      <alignment horizontal="center" vertical="center"/>
    </xf>
    <xf numFmtId="0" fontId="67" fillId="0" borderId="1" xfId="10" applyFont="1" applyBorder="1" applyAlignment="1">
      <alignment horizontal="center" vertical="center"/>
    </xf>
    <xf numFmtId="0" fontId="67" fillId="0" borderId="4" xfId="10" applyFont="1" applyBorder="1" applyAlignment="1">
      <alignment horizontal="center" vertical="center"/>
    </xf>
    <xf numFmtId="0" fontId="57" fillId="0" borderId="0" xfId="10" applyFont="1" applyAlignment="1">
      <alignment horizontal="left" wrapText="1"/>
    </xf>
    <xf numFmtId="0" fontId="20" fillId="0" borderId="0" xfId="9" applyAlignment="1">
      <alignment horizontal="center"/>
    </xf>
    <xf numFmtId="0" fontId="0" fillId="0" borderId="0" xfId="0"/>
    <xf numFmtId="0" fontId="61" fillId="6" borderId="0" xfId="12" applyFont="1" applyFill="1" applyAlignment="1">
      <alignment horizontal="left" vertical="center"/>
    </xf>
    <xf numFmtId="0" fontId="61" fillId="6" borderId="0" xfId="10" applyFont="1" applyFill="1" applyAlignment="1">
      <alignment horizontal="left"/>
    </xf>
    <xf numFmtId="0" fontId="63" fillId="6" borderId="0" xfId="10" applyFont="1" applyFill="1" applyAlignment="1">
      <alignment horizontal="left" indent="8"/>
    </xf>
    <xf numFmtId="0" fontId="3" fillId="0" borderId="0" xfId="10" applyFont="1" applyAlignment="1">
      <alignment horizontal="left" vertical="center" wrapText="1"/>
    </xf>
    <xf numFmtId="0" fontId="6" fillId="0" borderId="0" xfId="10" applyFont="1" applyAlignment="1">
      <alignment horizontal="left" vertical="center" wrapText="1"/>
    </xf>
    <xf numFmtId="0" fontId="71" fillId="0" borderId="10" xfId="10" applyFont="1" applyBorder="1" applyAlignment="1">
      <alignment horizontal="center" wrapText="1"/>
    </xf>
    <xf numFmtId="0" fontId="71" fillId="0" borderId="2" xfId="10" applyFont="1" applyBorder="1" applyAlignment="1">
      <alignment horizontal="center" wrapText="1"/>
    </xf>
    <xf numFmtId="0" fontId="71" fillId="0" borderId="3" xfId="10" applyFont="1" applyBorder="1" applyAlignment="1">
      <alignment horizontal="center" wrapText="1"/>
    </xf>
    <xf numFmtId="0" fontId="65" fillId="0" borderId="10" xfId="10" applyFont="1" applyBorder="1" applyAlignment="1">
      <alignment horizontal="center" vertical="center" wrapText="1"/>
    </xf>
    <xf numFmtId="0" fontId="65" fillId="0" borderId="2" xfId="10" applyFont="1" applyBorder="1" applyAlignment="1">
      <alignment horizontal="center" vertical="center" wrapText="1"/>
    </xf>
    <xf numFmtId="0" fontId="65" fillId="0" borderId="3" xfId="10" applyFont="1" applyBorder="1" applyAlignment="1">
      <alignment horizontal="center" vertical="center" wrapText="1"/>
    </xf>
    <xf numFmtId="0" fontId="65" fillId="0" borderId="17" xfId="10" applyFont="1" applyBorder="1" applyAlignment="1">
      <alignment horizontal="center" vertical="center" wrapText="1"/>
    </xf>
    <xf numFmtId="0" fontId="65" fillId="0" borderId="8" xfId="10" applyFont="1" applyBorder="1" applyAlignment="1">
      <alignment horizontal="center" vertical="center" wrapText="1"/>
    </xf>
    <xf numFmtId="0" fontId="65" fillId="0" borderId="31" xfId="10" applyFont="1" applyBorder="1" applyAlignment="1">
      <alignment horizontal="center" vertical="center" wrapText="1"/>
    </xf>
    <xf numFmtId="0" fontId="65" fillId="0" borderId="0" xfId="10" applyFont="1" applyAlignment="1">
      <alignment horizontal="center" vertical="center" wrapText="1"/>
    </xf>
    <xf numFmtId="0" fontId="65" fillId="0" borderId="19" xfId="10" applyFont="1" applyBorder="1" applyAlignment="1">
      <alignment horizontal="center" vertical="center" wrapText="1"/>
    </xf>
    <xf numFmtId="0" fontId="65" fillId="0" borderId="1" xfId="10" applyFont="1" applyBorder="1" applyAlignment="1">
      <alignment horizontal="center" vertical="center" wrapText="1"/>
    </xf>
    <xf numFmtId="165" fontId="67" fillId="0" borderId="8" xfId="10" applyNumberFormat="1" applyFont="1" applyBorder="1" applyAlignment="1">
      <alignment horizontal="center" vertical="center"/>
    </xf>
    <xf numFmtId="165" fontId="67" fillId="0" borderId="9" xfId="10" applyNumberFormat="1" applyFont="1" applyBorder="1" applyAlignment="1">
      <alignment horizontal="center" vertical="center"/>
    </xf>
    <xf numFmtId="165" fontId="67" fillId="0" borderId="0" xfId="10" applyNumberFormat="1" applyFont="1" applyAlignment="1">
      <alignment horizontal="center" vertical="center"/>
    </xf>
    <xf numFmtId="165" fontId="67" fillId="0" borderId="5" xfId="10" applyNumberFormat="1" applyFont="1" applyBorder="1" applyAlignment="1">
      <alignment horizontal="center" vertical="center"/>
    </xf>
    <xf numFmtId="165" fontId="67" fillId="0" borderId="1" xfId="10" applyNumberFormat="1" applyFont="1" applyBorder="1" applyAlignment="1">
      <alignment horizontal="center" vertical="center"/>
    </xf>
    <xf numFmtId="165" fontId="67" fillId="0" borderId="4" xfId="10" applyNumberFormat="1" applyFont="1" applyBorder="1" applyAlignment="1">
      <alignment horizontal="center" vertical="center"/>
    </xf>
    <xf numFmtId="0" fontId="12" fillId="0" borderId="17" xfId="10" applyBorder="1" applyAlignment="1">
      <alignment horizontal="left" vertical="top"/>
    </xf>
    <xf numFmtId="0" fontId="12" fillId="0" borderId="31" xfId="10" applyBorder="1" applyAlignment="1">
      <alignment horizontal="left" vertical="top"/>
    </xf>
    <xf numFmtId="0" fontId="13" fillId="0" borderId="32" xfId="9" applyFont="1" applyBorder="1" applyAlignment="1">
      <alignment horizontal="left"/>
    </xf>
    <xf numFmtId="0" fontId="13" fillId="0" borderId="12" xfId="9" applyFont="1" applyBorder="1" applyAlignment="1">
      <alignment horizontal="left"/>
    </xf>
    <xf numFmtId="0" fontId="13" fillId="0" borderId="33" xfId="9" applyFont="1" applyBorder="1" applyAlignment="1">
      <alignment horizontal="left"/>
    </xf>
    <xf numFmtId="0" fontId="58" fillId="0" borderId="0" xfId="1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42" fillId="0" borderId="10" xfId="10" applyFont="1" applyBorder="1" applyAlignment="1">
      <alignment horizontal="left" vertical="center" wrapText="1"/>
    </xf>
    <xf numFmtId="0" fontId="142" fillId="0" borderId="2" xfId="10" applyFont="1" applyBorder="1" applyAlignment="1">
      <alignment horizontal="left" vertical="center" wrapText="1"/>
    </xf>
    <xf numFmtId="0" fontId="142" fillId="0" borderId="3" xfId="10" applyFont="1" applyBorder="1" applyAlignment="1">
      <alignment horizontal="left" vertical="center" wrapText="1"/>
    </xf>
    <xf numFmtId="167" fontId="20" fillId="5" borderId="12" xfId="11" applyNumberFormat="1" applyFill="1" applyBorder="1" applyAlignment="1">
      <alignment horizontal="center"/>
    </xf>
    <xf numFmtId="167" fontId="20" fillId="5" borderId="27" xfId="11" applyNumberFormat="1" applyFill="1" applyBorder="1" applyAlignment="1">
      <alignment horizontal="center"/>
    </xf>
    <xf numFmtId="0" fontId="13" fillId="0" borderId="0" xfId="9" applyFont="1" applyAlignment="1">
      <alignment horizontal="center"/>
    </xf>
    <xf numFmtId="0" fontId="56" fillId="0" borderId="17" xfId="10" applyFont="1" applyBorder="1" applyAlignment="1">
      <alignment horizontal="left" vertical="top"/>
    </xf>
    <xf numFmtId="0" fontId="56" fillId="0" borderId="31" xfId="10" applyFont="1" applyBorder="1" applyAlignment="1">
      <alignment horizontal="left" vertical="top"/>
    </xf>
    <xf numFmtId="0" fontId="13" fillId="0" borderId="17" xfId="9" applyFont="1" applyBorder="1" applyAlignment="1">
      <alignment horizontal="center"/>
    </xf>
    <xf numFmtId="0" fontId="13" fillId="0" borderId="8" xfId="9" applyFont="1" applyBorder="1" applyAlignment="1">
      <alignment horizontal="center"/>
    </xf>
    <xf numFmtId="0" fontId="13" fillId="0" borderId="12" xfId="9" applyFont="1" applyBorder="1" applyAlignment="1">
      <alignment horizontal="center"/>
    </xf>
    <xf numFmtId="0" fontId="13" fillId="0" borderId="33" xfId="9" applyFont="1" applyBorder="1" applyAlignment="1">
      <alignment horizontal="center"/>
    </xf>
    <xf numFmtId="167" fontId="20" fillId="0" borderId="0" xfId="11" applyNumberFormat="1" applyAlignment="1">
      <alignment horizontal="right" indent="5"/>
    </xf>
    <xf numFmtId="167" fontId="20" fillId="0" borderId="0" xfId="11" applyNumberFormat="1" applyAlignment="1">
      <alignment horizontal="center"/>
    </xf>
    <xf numFmtId="167" fontId="20" fillId="0" borderId="41" xfId="11" applyNumberFormat="1" applyBorder="1" applyAlignment="1">
      <alignment horizontal="center"/>
    </xf>
    <xf numFmtId="167" fontId="20" fillId="5" borderId="0" xfId="11" applyNumberFormat="1" applyFill="1" applyAlignment="1">
      <alignment horizontal="right" indent="5"/>
    </xf>
    <xf numFmtId="167" fontId="20" fillId="5" borderId="0" xfId="11" applyNumberFormat="1" applyFill="1" applyAlignment="1">
      <alignment horizontal="center"/>
    </xf>
    <xf numFmtId="167" fontId="20" fillId="5" borderId="41" xfId="11" applyNumberFormat="1" applyFill="1" applyBorder="1" applyAlignment="1">
      <alignment horizontal="center"/>
    </xf>
    <xf numFmtId="167" fontId="20" fillId="5" borderId="0" xfId="11" applyNumberFormat="1" applyFill="1" applyAlignment="1">
      <alignment horizontal="right" wrapText="1" indent="5"/>
    </xf>
    <xf numFmtId="0" fontId="13" fillId="0" borderId="82" xfId="11" applyFont="1" applyBorder="1" applyAlignment="1">
      <alignment horizontal="center"/>
    </xf>
    <xf numFmtId="0" fontId="13" fillId="0" borderId="83" xfId="11" applyFont="1" applyBorder="1" applyAlignment="1">
      <alignment horizontal="center"/>
    </xf>
    <xf numFmtId="0" fontId="13" fillId="0" borderId="12" xfId="11" applyFont="1" applyBorder="1" applyAlignment="1">
      <alignment horizontal="center"/>
    </xf>
    <xf numFmtId="0" fontId="13" fillId="0" borderId="27" xfId="11" applyFont="1" applyBorder="1" applyAlignment="1">
      <alignment horizontal="center"/>
    </xf>
    <xf numFmtId="167" fontId="20" fillId="0" borderId="82" xfId="11" applyNumberFormat="1" applyBorder="1" applyAlignment="1">
      <alignment horizontal="right" indent="5"/>
    </xf>
    <xf numFmtId="167" fontId="20" fillId="0" borderId="82" xfId="11" applyNumberFormat="1" applyBorder="1" applyAlignment="1">
      <alignment horizontal="center"/>
    </xf>
    <xf numFmtId="167" fontId="20" fillId="0" borderId="83" xfId="11" applyNumberFormat="1" applyBorder="1" applyAlignment="1">
      <alignment horizontal="center"/>
    </xf>
    <xf numFmtId="0" fontId="20" fillId="0" borderId="0" xfId="11" applyAlignment="1">
      <alignment horizontal="center" wrapText="1"/>
    </xf>
    <xf numFmtId="0" fontId="14" fillId="0" borderId="0" xfId="9" applyFont="1" applyAlignment="1">
      <alignment horizontal="center"/>
    </xf>
    <xf numFmtId="0" fontId="16" fillId="0" borderId="0" xfId="11" applyFont="1" applyAlignment="1">
      <alignment horizontal="center"/>
    </xf>
    <xf numFmtId="0" fontId="20" fillId="0" borderId="11" xfId="11" applyBorder="1" applyAlignment="1">
      <alignment horizontal="center"/>
    </xf>
    <xf numFmtId="0" fontId="20" fillId="0" borderId="0" xfId="11" applyAlignment="1">
      <alignment horizontal="center"/>
    </xf>
    <xf numFmtId="0" fontId="20" fillId="0" borderId="26" xfId="11" applyBorder="1" applyAlignment="1" applyProtection="1">
      <alignment horizontal="center"/>
      <protection locked="0"/>
    </xf>
    <xf numFmtId="0" fontId="20" fillId="0" borderId="12" xfId="11" applyBorder="1" applyAlignment="1" applyProtection="1">
      <alignment horizontal="center"/>
      <protection locked="0"/>
    </xf>
    <xf numFmtId="0" fontId="69" fillId="0" borderId="10" xfId="13" applyFont="1" applyBorder="1" applyAlignment="1">
      <alignment horizontal="left" vertical="center" wrapText="1" indent="1"/>
    </xf>
    <xf numFmtId="0" fontId="69" fillId="0" borderId="2" xfId="13" applyFont="1" applyBorder="1" applyAlignment="1">
      <alignment horizontal="left" vertical="center" wrapText="1" indent="1"/>
    </xf>
    <xf numFmtId="0" fontId="69" fillId="0" borderId="3" xfId="13" applyFont="1" applyBorder="1" applyAlignment="1">
      <alignment horizontal="left" vertical="center" wrapText="1" indent="1"/>
    </xf>
    <xf numFmtId="0" fontId="17" fillId="0" borderId="26" xfId="11" applyFont="1" applyBorder="1" applyAlignment="1" applyProtection="1">
      <alignment horizontal="center"/>
      <protection locked="0"/>
    </xf>
    <xf numFmtId="0" fontId="17" fillId="0" borderId="12" xfId="11" applyFont="1" applyBorder="1" applyAlignment="1" applyProtection="1">
      <alignment horizontal="center"/>
      <protection locked="0"/>
    </xf>
    <xf numFmtId="0" fontId="15" fillId="0" borderId="0" xfId="9" applyFont="1" applyAlignment="1">
      <alignment horizontal="left" vertical="top" wrapText="1"/>
    </xf>
    <xf numFmtId="0" fontId="13" fillId="0" borderId="0" xfId="11" applyFont="1" applyAlignment="1">
      <alignment horizontal="center"/>
    </xf>
    <xf numFmtId="0" fontId="134" fillId="0" borderId="10" xfId="10" applyFont="1" applyBorder="1" applyAlignment="1">
      <alignment vertical="center" wrapText="1"/>
    </xf>
    <xf numFmtId="0" fontId="134" fillId="0" borderId="2" xfId="10" applyFont="1" applyBorder="1" applyAlignment="1">
      <alignment vertical="center" wrapText="1"/>
    </xf>
    <xf numFmtId="0" fontId="134" fillId="0" borderId="3" xfId="10" applyFont="1" applyBorder="1" applyAlignment="1">
      <alignment vertical="center" wrapText="1"/>
    </xf>
    <xf numFmtId="0" fontId="39" fillId="0" borderId="0" xfId="0" applyFont="1" applyAlignment="1">
      <alignment horizontal="left" wrapText="1"/>
    </xf>
    <xf numFmtId="0" fontId="16" fillId="0" borderId="0" xfId="0" applyFont="1" applyAlignment="1">
      <alignment horizontal="left" wrapText="1"/>
    </xf>
    <xf numFmtId="0" fontId="28" fillId="0" borderId="0" xfId="0" applyFont="1" applyAlignment="1">
      <alignment horizontal="center"/>
    </xf>
    <xf numFmtId="0" fontId="13" fillId="0" borderId="0" xfId="0" applyFont="1" applyAlignment="1">
      <alignment horizontal="center"/>
    </xf>
    <xf numFmtId="0" fontId="151" fillId="0" borderId="31" xfId="0" applyFont="1" applyBorder="1" applyAlignment="1">
      <alignment horizontal="center"/>
    </xf>
    <xf numFmtId="0" fontId="151" fillId="0" borderId="0" xfId="0" applyFont="1" applyAlignment="1">
      <alignment horizontal="center"/>
    </xf>
    <xf numFmtId="0" fontId="151" fillId="0" borderId="5" xfId="0" applyFont="1" applyBorder="1" applyAlignment="1">
      <alignment horizontal="center"/>
    </xf>
    <xf numFmtId="0" fontId="14"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51" fillId="0" borderId="17" xfId="0" applyFont="1" applyBorder="1" applyAlignment="1">
      <alignment horizontal="center"/>
    </xf>
    <xf numFmtId="0" fontId="151" fillId="0" borderId="8" xfId="0" applyFont="1" applyBorder="1" applyAlignment="1">
      <alignment horizontal="center"/>
    </xf>
    <xf numFmtId="0" fontId="151" fillId="0" borderId="9" xfId="0" applyFont="1" applyBorder="1" applyAlignment="1">
      <alignment horizontal="center"/>
    </xf>
    <xf numFmtId="0" fontId="16" fillId="0" borderId="0" xfId="0" applyFont="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0" xfId="0" applyFont="1" applyAlignment="1">
      <alignment horizontal="center" wrapText="1"/>
    </xf>
    <xf numFmtId="0" fontId="16" fillId="0" borderId="1" xfId="0" applyFont="1" applyBorder="1" applyAlignment="1">
      <alignment horizontal="center" wrapText="1"/>
    </xf>
    <xf numFmtId="0" fontId="16" fillId="0" borderId="0" xfId="0" quotePrefix="1" applyFont="1" applyAlignment="1" applyProtection="1">
      <alignment horizontal="center"/>
      <protection locked="0"/>
    </xf>
    <xf numFmtId="0" fontId="16" fillId="0" borderId="10"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10" xfId="0" applyFont="1" applyBorder="1" applyAlignment="1" applyProtection="1">
      <alignment horizontal="center"/>
    </xf>
    <xf numFmtId="0" fontId="16" fillId="0" borderId="3" xfId="0" applyFont="1" applyBorder="1" applyAlignment="1" applyProtection="1">
      <alignment horizontal="center"/>
    </xf>
    <xf numFmtId="0" fontId="16" fillId="0" borderId="0" xfId="38" quotePrefix="1" applyFont="1" applyAlignment="1">
      <alignment horizontal="center"/>
    </xf>
    <xf numFmtId="0" fontId="14" fillId="0" borderId="0" xfId="38" applyFont="1" applyAlignment="1">
      <alignment horizontal="center"/>
    </xf>
    <xf numFmtId="164" fontId="14" fillId="0" borderId="0" xfId="38" applyNumberFormat="1" applyFont="1" applyAlignment="1">
      <alignment horizontal="center"/>
    </xf>
    <xf numFmtId="0" fontId="115" fillId="0" borderId="0" xfId="38" applyFont="1" applyAlignment="1">
      <alignment horizontal="left" vertical="center" wrapText="1"/>
    </xf>
    <xf numFmtId="0" fontId="20" fillId="0" borderId="0" xfId="38" applyAlignment="1">
      <alignment horizontal="left" vertical="top" wrapText="1"/>
    </xf>
    <xf numFmtId="0" fontId="107" fillId="0" borderId="0" xfId="38" applyFont="1" applyAlignment="1">
      <alignment vertical="top" wrapText="1"/>
    </xf>
    <xf numFmtId="0" fontId="20" fillId="0" borderId="0" xfId="38" applyAlignment="1">
      <alignment vertical="top"/>
    </xf>
    <xf numFmtId="0" fontId="0" fillId="0" borderId="0" xfId="0" applyAlignment="1">
      <alignment horizontal="left" wrapText="1"/>
    </xf>
    <xf numFmtId="0" fontId="20" fillId="0" borderId="0" xfId="0" applyFont="1" applyAlignment="1">
      <alignment horizontal="left"/>
    </xf>
    <xf numFmtId="0" fontId="20" fillId="0" borderId="0" xfId="0" applyFont="1" applyAlignment="1">
      <alignment horizontal="left" wrapText="1"/>
    </xf>
    <xf numFmtId="0" fontId="14" fillId="0" borderId="0" xfId="0" applyFont="1" applyAlignment="1">
      <alignment horizontal="center"/>
    </xf>
    <xf numFmtId="164" fontId="14" fillId="0" borderId="0" xfId="0" applyNumberFormat="1" applyFont="1" applyAlignment="1">
      <alignment horizontal="center"/>
    </xf>
    <xf numFmtId="0" fontId="51" fillId="0" borderId="0" xfId="38" applyFont="1" applyAlignment="1">
      <alignment horizontal="left" vertical="top" wrapText="1"/>
    </xf>
    <xf numFmtId="0" fontId="20" fillId="0" borderId="0" xfId="38" applyAlignment="1">
      <alignment horizontal="center"/>
    </xf>
    <xf numFmtId="0" fontId="20" fillId="0" borderId="94" xfId="38" applyBorder="1" applyAlignment="1">
      <alignment horizontal="center"/>
    </xf>
    <xf numFmtId="0" fontId="20" fillId="0" borderId="100" xfId="38" applyBorder="1" applyAlignment="1">
      <alignment horizontal="center"/>
    </xf>
    <xf numFmtId="0" fontId="51" fillId="0" borderId="0" xfId="38" applyFont="1" applyAlignment="1">
      <alignment horizontal="left" vertical="center" wrapText="1"/>
    </xf>
    <xf numFmtId="44" fontId="20" fillId="0" borderId="62" xfId="38" applyNumberFormat="1" applyBorder="1" applyAlignment="1">
      <alignment horizontal="left" wrapText="1"/>
    </xf>
    <xf numFmtId="44" fontId="20" fillId="0" borderId="0" xfId="38" applyNumberFormat="1" applyAlignment="1">
      <alignment horizontal="left" wrapText="1"/>
    </xf>
    <xf numFmtId="44" fontId="20" fillId="0" borderId="100" xfId="38" applyNumberFormat="1" applyBorder="1" applyAlignment="1">
      <alignment horizontal="left" wrapText="1"/>
    </xf>
    <xf numFmtId="0" fontId="20" fillId="0" borderId="0" xfId="38" applyAlignment="1">
      <alignment horizontal="left" wrapText="1" indent="2"/>
    </xf>
    <xf numFmtId="0" fontId="20" fillId="0" borderId="0" xfId="38" applyAlignment="1">
      <alignment horizontal="left" wrapText="1" indent="1"/>
    </xf>
    <xf numFmtId="0" fontId="20" fillId="0" borderId="0" xfId="38" applyAlignment="1">
      <alignment horizontal="left" indent="1"/>
    </xf>
    <xf numFmtId="42" fontId="20" fillId="0" borderId="94" xfId="38" applyNumberFormat="1" applyBorder="1" applyAlignment="1">
      <alignment horizontal="center"/>
    </xf>
    <xf numFmtId="41" fontId="20" fillId="0" borderId="94" xfId="38" applyNumberFormat="1" applyBorder="1" applyAlignment="1">
      <alignment horizontal="center"/>
    </xf>
    <xf numFmtId="42" fontId="20" fillId="0" borderId="62" xfId="38" applyNumberFormat="1" applyBorder="1" applyAlignment="1">
      <alignment horizontal="center"/>
    </xf>
    <xf numFmtId="0" fontId="20" fillId="0" borderId="94" xfId="38" applyBorder="1" applyAlignment="1">
      <alignment horizontal="center" wrapText="1"/>
    </xf>
    <xf numFmtId="41" fontId="20" fillId="0" borderId="0" xfId="38" applyNumberFormat="1" applyAlignment="1">
      <alignment horizontal="center"/>
    </xf>
    <xf numFmtId="0" fontId="41" fillId="0" borderId="0" xfId="38" applyFont="1" applyAlignment="1">
      <alignment horizontal="left" wrapText="1"/>
    </xf>
    <xf numFmtId="0" fontId="105" fillId="0" borderId="0" xfId="38" applyFont="1" applyAlignment="1">
      <alignment horizontal="left" wrapText="1"/>
    </xf>
    <xf numFmtId="0" fontId="51" fillId="0" borderId="0" xfId="38" applyFont="1" applyAlignment="1">
      <alignment horizontal="left" wrapText="1"/>
    </xf>
    <xf numFmtId="0" fontId="51" fillId="0" borderId="0" xfId="38" applyFont="1" applyAlignment="1">
      <alignment horizontal="left" wrapText="1" indent="1"/>
    </xf>
    <xf numFmtId="0" fontId="106" fillId="0" borderId="0" xfId="38" applyFont="1" applyAlignment="1">
      <alignment horizontal="left" wrapText="1" indent="1"/>
    </xf>
    <xf numFmtId="0" fontId="20" fillId="0" borderId="94" xfId="38" applyBorder="1" applyAlignment="1">
      <alignment horizontal="center" vertical="top" wrapText="1"/>
    </xf>
    <xf numFmtId="0" fontId="20" fillId="0" borderId="100" xfId="38" applyBorder="1" applyAlignment="1">
      <alignment horizontal="left" vertical="top" wrapText="1"/>
    </xf>
    <xf numFmtId="0" fontId="20" fillId="0" borderId="100" xfId="38" applyBorder="1" applyAlignment="1">
      <alignment horizontal="center" vertical="top" wrapText="1"/>
    </xf>
    <xf numFmtId="0" fontId="20" fillId="0" borderId="94" xfId="38" applyBorder="1" applyAlignment="1">
      <alignment horizontal="left" vertical="top" wrapText="1"/>
    </xf>
    <xf numFmtId="0" fontId="20" fillId="0" borderId="0" xfId="38" applyAlignment="1">
      <alignment horizontal="center" vertical="top" wrapText="1"/>
    </xf>
    <xf numFmtId="0" fontId="120" fillId="0" borderId="0" xfId="38" applyFont="1" applyAlignment="1">
      <alignment horizontal="left" vertical="top" wrapText="1"/>
    </xf>
    <xf numFmtId="165" fontId="20" fillId="0" borderId="94" xfId="38" applyNumberFormat="1" applyBorder="1" applyAlignment="1">
      <alignment horizontal="left" vertical="top" wrapText="1"/>
    </xf>
    <xf numFmtId="0" fontId="18" fillId="0" borderId="0" xfId="38" applyFont="1" applyAlignment="1">
      <alignment horizontal="left" vertical="top" wrapText="1"/>
    </xf>
    <xf numFmtId="0" fontId="20" fillId="0" borderId="21" xfId="38" applyBorder="1" applyAlignment="1">
      <alignment horizontal="center"/>
    </xf>
    <xf numFmtId="0" fontId="20" fillId="0" borderId="23" xfId="38" applyBorder="1" applyAlignment="1">
      <alignment horizontal="center"/>
    </xf>
    <xf numFmtId="0" fontId="20" fillId="0" borderId="77" xfId="38" applyBorder="1" applyAlignment="1">
      <alignment horizontal="center"/>
    </xf>
    <xf numFmtId="0" fontId="20" fillId="0" borderId="38" xfId="38" applyBorder="1" applyAlignment="1">
      <alignment horizontal="center"/>
    </xf>
    <xf numFmtId="0" fontId="20" fillId="0" borderId="99" xfId="38" applyBorder="1" applyAlignment="1">
      <alignment horizontal="center"/>
    </xf>
    <xf numFmtId="0" fontId="20" fillId="0" borderId="103" xfId="38" applyBorder="1" applyAlignment="1">
      <alignment horizontal="center"/>
    </xf>
    <xf numFmtId="0" fontId="20" fillId="0" borderId="113" xfId="38" applyBorder="1" applyAlignment="1">
      <alignment horizontal="center"/>
    </xf>
    <xf numFmtId="0" fontId="20" fillId="0" borderId="0" xfId="38"/>
    <xf numFmtId="0" fontId="20" fillId="0" borderId="10" xfId="38" applyBorder="1" applyAlignment="1">
      <alignment horizontal="center"/>
    </xf>
    <xf numFmtId="0" fontId="20" fillId="0" borderId="2" xfId="38" applyBorder="1" applyAlignment="1">
      <alignment horizontal="center"/>
    </xf>
    <xf numFmtId="0" fontId="20" fillId="0" borderId="3" xfId="38" applyBorder="1" applyAlignment="1">
      <alignment horizontal="center"/>
    </xf>
    <xf numFmtId="0" fontId="20" fillId="0" borderId="95" xfId="38" applyBorder="1" applyAlignment="1">
      <alignment horizontal="center"/>
    </xf>
    <xf numFmtId="0" fontId="20" fillId="0" borderId="96" xfId="38" applyBorder="1" applyAlignment="1">
      <alignment horizontal="center"/>
    </xf>
    <xf numFmtId="0" fontId="20" fillId="0" borderId="20" xfId="38" applyBorder="1" applyAlignment="1">
      <alignment horizontal="center"/>
    </xf>
    <xf numFmtId="0" fontId="20" fillId="0" borderId="22" xfId="38" applyBorder="1" applyAlignment="1">
      <alignment horizontal="center"/>
    </xf>
    <xf numFmtId="0" fontId="20" fillId="0" borderId="34" xfId="38" applyBorder="1" applyAlignment="1">
      <alignment horizontal="center"/>
    </xf>
    <xf numFmtId="0" fontId="19" fillId="0" borderId="0" xfId="38" applyFont="1" applyAlignment="1">
      <alignment horizontal="left" vertical="center" wrapText="1"/>
    </xf>
    <xf numFmtId="0" fontId="20" fillId="0" borderId="0" xfId="38" applyAlignment="1">
      <alignment horizontal="left" vertical="center" wrapText="1"/>
    </xf>
    <xf numFmtId="0" fontId="19" fillId="0" borderId="0" xfId="38" applyFont="1" applyAlignment="1">
      <alignment horizontal="center" vertical="center" wrapText="1"/>
    </xf>
    <xf numFmtId="0" fontId="20" fillId="0" borderId="0" xfId="38" applyAlignment="1">
      <alignment horizontal="center" vertical="center" wrapText="1"/>
    </xf>
    <xf numFmtId="0" fontId="20" fillId="0" borderId="94" xfId="38" applyBorder="1" applyAlignment="1">
      <alignment horizontal="left" vertical="center" wrapText="1"/>
    </xf>
    <xf numFmtId="0" fontId="20" fillId="0" borderId="100" xfId="229" applyNumberFormat="1" applyBorder="1" applyAlignment="1">
      <alignment horizontal="left" vertical="center" wrapText="1"/>
    </xf>
    <xf numFmtId="0" fontId="20" fillId="0" borderId="100" xfId="38" applyBorder="1" applyAlignment="1">
      <alignment horizontal="left" vertical="center" wrapText="1"/>
    </xf>
    <xf numFmtId="0" fontId="109" fillId="0" borderId="0" xfId="38" applyFont="1"/>
    <xf numFmtId="0" fontId="20" fillId="0" borderId="94" xfId="38" applyBorder="1" applyAlignment="1">
      <alignment horizontal="left" vertical="top"/>
    </xf>
    <xf numFmtId="0" fontId="20" fillId="0" borderId="100" xfId="38" applyBorder="1" applyAlignment="1">
      <alignment horizontal="left" wrapText="1"/>
    </xf>
    <xf numFmtId="0" fontId="20" fillId="0" borderId="100" xfId="38" applyBorder="1" applyAlignment="1">
      <alignment horizontal="left" wrapText="1" indent="1"/>
    </xf>
    <xf numFmtId="42" fontId="20" fillId="0" borderId="0" xfId="38" applyNumberFormat="1" applyAlignment="1">
      <alignment horizontal="center"/>
    </xf>
    <xf numFmtId="0" fontId="120" fillId="0" borderId="0" xfId="0" applyFont="1" applyAlignment="1" applyProtection="1">
      <alignment horizontal="right"/>
      <protection locked="0"/>
    </xf>
    <xf numFmtId="0" fontId="0" fillId="0" borderId="0" xfId="0" applyBorder="1" applyAlignment="1">
      <alignment horizontal="center"/>
    </xf>
    <xf numFmtId="0" fontId="0" fillId="0" borderId="85" xfId="0" applyBorder="1" applyAlignment="1" applyProtection="1">
      <alignment horizontal="center"/>
      <protection locked="0"/>
    </xf>
    <xf numFmtId="0" fontId="0" fillId="0" borderId="88" xfId="0" applyBorder="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164" fontId="14" fillId="0" borderId="0" xfId="0" applyNumberFormat="1" applyFont="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0" fillId="0" borderId="86" xfId="0" applyBorder="1" applyAlignment="1" applyProtection="1">
      <alignment horizontal="center"/>
      <protection locked="0"/>
    </xf>
    <xf numFmtId="3" fontId="0" fillId="0" borderId="13" xfId="0" applyNumberFormat="1" applyBorder="1" applyAlignment="1" applyProtection="1">
      <alignment horizontal="center"/>
      <protection locked="0"/>
    </xf>
    <xf numFmtId="3" fontId="0" fillId="0" borderId="14" xfId="0" applyNumberFormat="1" applyBorder="1" applyAlignment="1" applyProtection="1">
      <alignment horizontal="center"/>
      <protection locked="0"/>
    </xf>
    <xf numFmtId="3" fontId="0" fillId="0" borderId="28" xfId="0" applyNumberFormat="1" applyBorder="1" applyAlignment="1" applyProtection="1">
      <alignment horizontal="center"/>
      <protection locked="0"/>
    </xf>
    <xf numFmtId="0" fontId="51" fillId="0" borderId="86" xfId="234" applyFont="1" applyBorder="1" applyAlignment="1">
      <alignment horizontal="center"/>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39" fillId="0" borderId="0" xfId="38" applyFont="1" applyAlignment="1">
      <alignment horizontal="left"/>
    </xf>
    <xf numFmtId="0" fontId="150" fillId="0" borderId="0" xfId="38" applyFont="1" applyAlignment="1">
      <alignment horizontal="left" wrapText="1"/>
    </xf>
    <xf numFmtId="0" fontId="105" fillId="0" borderId="0" xfId="234" applyFont="1" applyAlignment="1">
      <alignment horizontal="left" vertical="center" wrapText="1"/>
    </xf>
    <xf numFmtId="0" fontId="51" fillId="0" borderId="0" xfId="234" applyFont="1" applyAlignment="1">
      <alignment horizontal="left" vertical="center" wrapText="1"/>
    </xf>
    <xf numFmtId="0" fontId="51" fillId="0" borderId="94" xfId="234" applyFont="1" applyBorder="1" applyAlignment="1">
      <alignment horizontal="center"/>
    </xf>
    <xf numFmtId="0" fontId="51" fillId="0" borderId="0" xfId="234" applyFont="1" applyBorder="1" applyAlignment="1">
      <alignment horizontal="center"/>
    </xf>
    <xf numFmtId="0" fontId="51" fillId="0" borderId="94" xfId="234" applyFont="1" applyBorder="1" applyAlignment="1">
      <alignment horizontal="left"/>
    </xf>
    <xf numFmtId="0" fontId="51" fillId="0" borderId="86" xfId="234" applyFont="1" applyBorder="1" applyAlignment="1">
      <alignment horizontal="left"/>
    </xf>
    <xf numFmtId="0" fontId="51" fillId="0" borderId="0" xfId="234" applyFont="1" applyAlignment="1">
      <alignment horizontal="left" wrapText="1"/>
    </xf>
    <xf numFmtId="0" fontId="51" fillId="0" borderId="0" xfId="234" applyFont="1" applyBorder="1" applyAlignment="1">
      <alignment horizontal="left"/>
    </xf>
    <xf numFmtId="0" fontId="52" fillId="0" borderId="0" xfId="234" quotePrefix="1" applyFont="1" applyAlignment="1">
      <alignment horizontal="center"/>
    </xf>
    <xf numFmtId="0" fontId="51" fillId="0" borderId="0" xfId="234" applyFont="1" applyAlignment="1">
      <alignment horizontal="center"/>
    </xf>
    <xf numFmtId="0" fontId="51" fillId="0" borderId="85" xfId="234" applyFont="1" applyBorder="1" applyAlignment="1">
      <alignment horizontal="left"/>
    </xf>
    <xf numFmtId="0" fontId="51" fillId="0" borderId="88" xfId="234" applyFont="1" applyBorder="1" applyAlignment="1">
      <alignment horizontal="left"/>
    </xf>
    <xf numFmtId="0" fontId="51" fillId="0" borderId="0" xfId="234" applyFont="1" applyAlignment="1">
      <alignment horizontal="left" vertical="top" wrapText="1"/>
    </xf>
    <xf numFmtId="0" fontId="13" fillId="0" borderId="94" xfId="38" applyFont="1" applyBorder="1" applyAlignment="1">
      <alignment horizontal="center"/>
    </xf>
    <xf numFmtId="0" fontId="25" fillId="0" borderId="94" xfId="38" applyFont="1" applyBorder="1" applyAlignment="1">
      <alignment horizontal="center" vertical="center"/>
    </xf>
    <xf numFmtId="0" fontId="25" fillId="0" borderId="105" xfId="38" applyFont="1" applyBorder="1" applyAlignment="1">
      <alignment horizontal="center" vertical="center"/>
    </xf>
    <xf numFmtId="0" fontId="13" fillId="0" borderId="0" xfId="38" applyFont="1" applyAlignment="1">
      <alignment horizontal="center" vertical="center"/>
    </xf>
    <xf numFmtId="0" fontId="13" fillId="0" borderId="94" xfId="38" applyFont="1" applyBorder="1" applyAlignment="1">
      <alignment horizontal="center" vertical="center"/>
    </xf>
    <xf numFmtId="0" fontId="20" fillId="0" borderId="0" xfId="38" applyAlignment="1">
      <alignment vertical="top" wrapText="1"/>
    </xf>
    <xf numFmtId="0" fontId="13" fillId="0" borderId="0" xfId="38" applyFont="1"/>
    <xf numFmtId="0" fontId="20" fillId="0" borderId="106" xfId="38" applyBorder="1" applyAlignment="1">
      <alignment horizontal="left"/>
    </xf>
    <xf numFmtId="0" fontId="20" fillId="0" borderId="105" xfId="38" applyBorder="1" applyAlignment="1">
      <alignment horizontal="left"/>
    </xf>
    <xf numFmtId="0" fontId="20" fillId="0" borderId="104" xfId="38" applyBorder="1" applyAlignment="1">
      <alignment horizontal="left"/>
    </xf>
    <xf numFmtId="0" fontId="20" fillId="0" borderId="11" xfId="38" applyBorder="1" applyAlignment="1">
      <alignment horizontal="left"/>
    </xf>
    <xf numFmtId="0" fontId="20" fillId="0" borderId="41" xfId="38" applyBorder="1" applyAlignment="1">
      <alignment horizontal="left"/>
    </xf>
    <xf numFmtId="0" fontId="20" fillId="0" borderId="95" xfId="38" applyBorder="1" applyAlignment="1">
      <alignment horizontal="left"/>
    </xf>
    <xf numFmtId="0" fontId="20" fillId="0" borderId="94" xfId="38" applyBorder="1" applyAlignment="1">
      <alignment horizontal="left"/>
    </xf>
    <xf numFmtId="0" fontId="20" fillId="0" borderId="96" xfId="38" applyBorder="1" applyAlignment="1">
      <alignment horizontal="left"/>
    </xf>
    <xf numFmtId="0" fontId="45" fillId="0" borderId="0" xfId="38" applyFont="1" applyAlignment="1">
      <alignment horizontal="left" wrapText="1"/>
    </xf>
    <xf numFmtId="0" fontId="49" fillId="0" borderId="0" xfId="38" applyFont="1" applyAlignment="1">
      <alignment horizontal="left" wrapText="1"/>
    </xf>
    <xf numFmtId="0" fontId="39" fillId="0" borderId="0" xfId="38" applyFont="1" applyAlignment="1">
      <alignment horizontal="center"/>
    </xf>
    <xf numFmtId="0" fontId="16" fillId="0" borderId="0" xfId="38" applyFont="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0" fillId="0" borderId="0" xfId="38" applyAlignment="1">
      <alignment horizontal="right"/>
    </xf>
    <xf numFmtId="0" fontId="13" fillId="0" borderId="99" xfId="38" applyFont="1" applyBorder="1" applyAlignment="1">
      <alignment horizontal="center" wrapText="1"/>
    </xf>
    <xf numFmtId="0" fontId="13" fillId="0" borderId="103" xfId="38" applyFont="1" applyBorder="1" applyAlignment="1">
      <alignment horizontal="center" wrapText="1"/>
    </xf>
    <xf numFmtId="0" fontId="20" fillId="0" borderId="99" xfId="38" applyBorder="1" applyAlignment="1">
      <alignment horizontal="left"/>
    </xf>
    <xf numFmtId="0" fontId="20" fillId="0" borderId="103" xfId="38" applyBorder="1" applyAlignment="1">
      <alignment horizontal="left"/>
    </xf>
    <xf numFmtId="0" fontId="13" fillId="0" borderId="100" xfId="38" applyFont="1" applyBorder="1" applyAlignment="1">
      <alignment horizontal="left"/>
    </xf>
    <xf numFmtId="0" fontId="20" fillId="0" borderId="100" xfId="38" applyBorder="1" applyAlignment="1">
      <alignment horizontal="left" vertical="top"/>
    </xf>
    <xf numFmtId="0" fontId="13" fillId="0" borderId="94" xfId="38" applyFont="1" applyBorder="1" applyAlignment="1">
      <alignment horizontal="left"/>
    </xf>
    <xf numFmtId="0" fontId="13" fillId="0" borderId="100" xfId="38" applyFont="1" applyBorder="1" applyAlignment="1">
      <alignment horizontal="center" wrapText="1"/>
    </xf>
    <xf numFmtId="0" fontId="20" fillId="0" borderId="99" xfId="38" applyBorder="1" applyAlignment="1">
      <alignment horizontal="left" wrapText="1"/>
    </xf>
    <xf numFmtId="0" fontId="20" fillId="0" borderId="103" xfId="38" applyBorder="1" applyAlignment="1">
      <alignment horizontal="left" wrapText="1"/>
    </xf>
    <xf numFmtId="0" fontId="13" fillId="0" borderId="0" xfId="38" applyFont="1" applyAlignment="1">
      <alignment horizontal="center"/>
    </xf>
    <xf numFmtId="0" fontId="20" fillId="0" borderId="100" xfId="38" applyBorder="1" applyAlignment="1">
      <alignment horizontal="left"/>
    </xf>
    <xf numFmtId="4" fontId="20" fillId="0" borderId="0" xfId="38" applyNumberFormat="1" applyAlignment="1" applyProtection="1">
      <alignment horizontal="center"/>
      <protection locked="0"/>
    </xf>
    <xf numFmtId="0" fontId="16" fillId="0" borderId="0" xfId="38" quotePrefix="1" applyFont="1" applyAlignment="1" applyProtection="1">
      <alignment horizontal="center"/>
      <protection locked="0"/>
    </xf>
    <xf numFmtId="39" fontId="20" fillId="0" borderId="99" xfId="38" applyNumberFormat="1" applyBorder="1" applyAlignment="1">
      <alignment horizontal="center"/>
    </xf>
    <xf numFmtId="39" fontId="20" fillId="0" borderId="103" xfId="38" applyNumberFormat="1" applyBorder="1" applyAlignment="1">
      <alignment horizontal="center"/>
    </xf>
    <xf numFmtId="0" fontId="20" fillId="0" borderId="99" xfId="38" applyBorder="1" applyAlignment="1" applyProtection="1">
      <alignment horizontal="center"/>
      <protection locked="0"/>
    </xf>
    <xf numFmtId="0" fontId="20" fillId="0" borderId="100" xfId="38" applyBorder="1" applyAlignment="1" applyProtection="1">
      <alignment horizontal="center"/>
      <protection locked="0"/>
    </xf>
    <xf numFmtId="0" fontId="20" fillId="0" borderId="103" xfId="38" applyBorder="1" applyAlignment="1" applyProtection="1">
      <alignment horizontal="center"/>
      <protection locked="0"/>
    </xf>
    <xf numFmtId="39" fontId="20" fillId="0" borderId="99" xfId="38" applyNumberFormat="1" applyBorder="1" applyAlignment="1" applyProtection="1">
      <alignment horizontal="center"/>
      <protection locked="0"/>
    </xf>
    <xf numFmtId="39" fontId="20" fillId="0" borderId="103" xfId="38" applyNumberFormat="1" applyBorder="1" applyAlignment="1" applyProtection="1">
      <alignment horizontal="center"/>
      <protection locked="0"/>
    </xf>
    <xf numFmtId="0" fontId="20" fillId="0" borderId="0" xfId="38" applyAlignment="1" applyProtection="1">
      <alignment horizontal="left" wrapText="1"/>
      <protection locked="0"/>
    </xf>
    <xf numFmtId="0" fontId="13" fillId="0" borderId="21" xfId="38" applyFont="1" applyBorder="1" applyAlignment="1">
      <alignment horizontal="center"/>
    </xf>
    <xf numFmtId="0" fontId="13" fillId="0" borderId="23" xfId="38" applyFont="1" applyBorder="1" applyAlignment="1">
      <alignment horizontal="center"/>
    </xf>
    <xf numFmtId="0" fontId="13" fillId="0" borderId="77" xfId="38" applyFont="1" applyBorder="1" applyAlignment="1">
      <alignment horizontal="center"/>
    </xf>
    <xf numFmtId="0" fontId="20" fillId="0" borderId="76" xfId="38" applyBorder="1" applyAlignment="1">
      <alignment horizontal="center"/>
    </xf>
    <xf numFmtId="0" fontId="53" fillId="0" borderId="0" xfId="5" quotePrefix="1" applyFont="1" applyAlignment="1">
      <alignment horizontal="center" textRotation="90"/>
    </xf>
    <xf numFmtId="0" fontId="52" fillId="0" borderId="12" xfId="5" applyFont="1" applyBorder="1" applyAlignment="1">
      <alignment horizontal="center"/>
    </xf>
    <xf numFmtId="164" fontId="20" fillId="0" borderId="0" xfId="0" applyNumberFormat="1" applyFont="1" applyAlignment="1" applyProtection="1">
      <alignment horizontal="left"/>
      <protection locked="0"/>
    </xf>
    <xf numFmtId="164" fontId="18" fillId="0" borderId="0" xfId="0" applyNumberFormat="1" applyFont="1" applyAlignment="1" applyProtection="1">
      <alignment horizontal="left"/>
      <protection locked="0"/>
    </xf>
    <xf numFmtId="164" fontId="20" fillId="0" borderId="0" xfId="0" applyNumberFormat="1" applyFont="1" applyAlignment="1" applyProtection="1">
      <alignment horizontal="left" wrapText="1"/>
      <protection locked="0"/>
    </xf>
    <xf numFmtId="0" fontId="41" fillId="0" borderId="0" xfId="38" applyFont="1" applyAlignment="1">
      <alignment horizontal="left" vertical="center" wrapText="1"/>
    </xf>
    <xf numFmtId="0" fontId="125" fillId="0" borderId="0" xfId="38" applyFont="1" applyAlignment="1">
      <alignment horizontal="left" wrapText="1"/>
    </xf>
    <xf numFmtId="0" fontId="20" fillId="0" borderId="0" xfId="38" applyAlignment="1">
      <alignment horizontal="left" vertical="top"/>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3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33" xfId="0" applyNumberFormat="1" applyBorder="1" applyAlignment="1" applyProtection="1">
      <alignment horizontal="center"/>
      <protection locked="0"/>
    </xf>
    <xf numFmtId="0" fontId="13" fillId="0" borderId="31" xfId="0" applyFont="1" applyBorder="1" applyAlignment="1">
      <alignment horizontal="center"/>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2"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83"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90"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1" fontId="24" fillId="0" borderId="26" xfId="0" applyNumberFormat="1" applyFont="1" applyBorder="1" applyAlignment="1" applyProtection="1">
      <alignment horizontal="center"/>
      <protection locked="0"/>
    </xf>
    <xf numFmtId="1" fontId="24" fillId="0" borderId="12" xfId="0" applyNumberFormat="1" applyFont="1" applyBorder="1" applyAlignment="1" applyProtection="1">
      <alignment horizontal="center"/>
      <protection locked="0"/>
    </xf>
    <xf numFmtId="1" fontId="24" fillId="0" borderId="33" xfId="0" applyNumberFormat="1" applyFon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90"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15" fontId="16" fillId="0" borderId="0" xfId="0" applyNumberFormat="1" applyFont="1" applyAlignment="1">
      <alignment horizontal="center"/>
    </xf>
    <xf numFmtId="0" fontId="0" fillId="0" borderId="100" xfId="0" applyBorder="1" applyAlignment="1">
      <alignment horizontal="center"/>
    </xf>
    <xf numFmtId="0" fontId="13" fillId="0" borderId="0" xfId="0" quotePrefix="1" applyFont="1" applyAlignment="1">
      <alignment horizontal="center"/>
    </xf>
    <xf numFmtId="0" fontId="143" fillId="0" borderId="0" xfId="0" applyFont="1" applyAlignment="1">
      <alignment horizontal="left" wrapText="1"/>
    </xf>
    <xf numFmtId="0" fontId="86" fillId="0" borderId="94" xfId="0" applyFont="1" applyBorder="1" applyAlignment="1">
      <alignment horizontal="left"/>
    </xf>
    <xf numFmtId="0" fontId="86" fillId="0" borderId="100" xfId="0" applyFont="1" applyBorder="1" applyAlignment="1">
      <alignment horizontal="center"/>
    </xf>
    <xf numFmtId="0" fontId="86" fillId="0" borderId="100" xfId="0" applyFont="1" applyBorder="1" applyAlignment="1">
      <alignment horizontal="left"/>
    </xf>
    <xf numFmtId="0" fontId="39"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0" fontId="26" fillId="0" borderId="99" xfId="38" applyFont="1" applyBorder="1" applyAlignment="1">
      <alignment horizontal="left" wrapText="1"/>
    </xf>
    <xf numFmtId="0" fontId="26" fillId="0" borderId="100" xfId="38" applyFont="1" applyBorder="1" applyAlignment="1">
      <alignment horizontal="left" wrapText="1"/>
    </xf>
    <xf numFmtId="0" fontId="26" fillId="0" borderId="103" xfId="38" applyFont="1" applyBorder="1" applyAlignment="1">
      <alignment horizontal="left" wrapText="1"/>
    </xf>
    <xf numFmtId="0" fontId="26" fillId="0" borderId="105" xfId="38" applyFont="1" applyBorder="1" applyAlignment="1">
      <alignment horizontal="left" wrapText="1"/>
    </xf>
    <xf numFmtId="10" fontId="147" fillId="0" borderId="99" xfId="38" applyNumberFormat="1" applyFont="1" applyBorder="1" applyAlignment="1">
      <alignment horizontal="left" shrinkToFit="1"/>
    </xf>
    <xf numFmtId="10" fontId="147" fillId="0" borderId="100" xfId="38" applyNumberFormat="1" applyFont="1" applyBorder="1" applyAlignment="1">
      <alignment horizontal="left" shrinkToFit="1"/>
    </xf>
    <xf numFmtId="10" fontId="147" fillId="0" borderId="103" xfId="38" applyNumberFormat="1" applyFont="1" applyBorder="1" applyAlignment="1">
      <alignment horizontal="left" shrinkToFit="1"/>
    </xf>
    <xf numFmtId="10" fontId="147" fillId="0" borderId="99" xfId="38" applyNumberFormat="1" applyFont="1" applyBorder="1" applyAlignment="1">
      <alignment horizontal="left" wrapText="1" shrinkToFit="1"/>
    </xf>
    <xf numFmtId="10" fontId="147" fillId="0" borderId="100" xfId="38" applyNumberFormat="1" applyFont="1" applyBorder="1" applyAlignment="1">
      <alignment horizontal="left" wrapText="1" shrinkToFit="1"/>
    </xf>
    <xf numFmtId="10" fontId="147" fillId="0" borderId="103" xfId="38" applyNumberFormat="1" applyFont="1" applyBorder="1" applyAlignment="1">
      <alignment horizontal="left" wrapText="1" shrinkToFit="1"/>
    </xf>
    <xf numFmtId="0" fontId="13" fillId="0" borderId="0" xfId="38" quotePrefix="1" applyFont="1" applyAlignment="1">
      <alignment horizontal="center"/>
    </xf>
    <xf numFmtId="0" fontId="49" fillId="0" borderId="0" xfId="38" applyFont="1" applyAlignment="1">
      <alignment horizontal="left"/>
    </xf>
    <xf numFmtId="0" fontId="13" fillId="0" borderId="99" xfId="38" applyFont="1" applyBorder="1" applyAlignment="1">
      <alignment horizontal="left"/>
    </xf>
    <xf numFmtId="0" fontId="13" fillId="0" borderId="99" xfId="38" applyFont="1" applyBorder="1" applyAlignment="1">
      <alignment horizontal="center"/>
    </xf>
    <xf numFmtId="0" fontId="13" fillId="0" borderId="100" xfId="38" applyFont="1" applyBorder="1" applyAlignment="1">
      <alignment horizontal="center"/>
    </xf>
    <xf numFmtId="0" fontId="128" fillId="0" borderId="99" xfId="38" applyFont="1" applyBorder="1" applyAlignment="1">
      <alignment horizontal="center"/>
    </xf>
    <xf numFmtId="0" fontId="128" fillId="0" borderId="100" xfId="38" applyFont="1" applyBorder="1" applyAlignment="1">
      <alignment horizontal="center"/>
    </xf>
    <xf numFmtId="10" fontId="131" fillId="0" borderId="99" xfId="38" applyNumberFormat="1" applyFont="1" applyBorder="1" applyAlignment="1">
      <alignment horizontal="left" shrinkToFit="1"/>
    </xf>
    <xf numFmtId="10" fontId="131" fillId="0" borderId="100" xfId="38" applyNumberFormat="1" applyFont="1" applyBorder="1" applyAlignment="1">
      <alignment horizontal="left" shrinkToFit="1"/>
    </xf>
    <xf numFmtId="10" fontId="131" fillId="0" borderId="103" xfId="38" applyNumberFormat="1" applyFont="1" applyBorder="1" applyAlignment="1">
      <alignment horizontal="left" shrinkToFit="1"/>
    </xf>
    <xf numFmtId="0" fontId="20" fillId="0" borderId="0" xfId="38" applyAlignment="1">
      <alignment horizontal="left" wrapText="1" indent="3"/>
    </xf>
    <xf numFmtId="0" fontId="20" fillId="0" borderId="0" xfId="38" applyAlignment="1">
      <alignment horizontal="left" vertical="center" wrapText="1" indent="1"/>
    </xf>
    <xf numFmtId="0" fontId="20" fillId="0" borderId="0" xfId="38" applyAlignment="1">
      <alignment horizontal="left" wrapText="1" indent="7"/>
    </xf>
    <xf numFmtId="0" fontId="20" fillId="0" borderId="0" xfId="38" applyAlignment="1">
      <alignment horizontal="left" wrapText="1" indent="8"/>
    </xf>
    <xf numFmtId="10" fontId="20" fillId="0" borderId="0" xfId="38" applyNumberFormat="1" applyAlignment="1">
      <alignment horizontal="left" vertical="center" wrapText="1"/>
    </xf>
    <xf numFmtId="10" fontId="20" fillId="0" borderId="0" xfId="38" applyNumberFormat="1" applyAlignment="1">
      <alignment horizontal="left"/>
    </xf>
    <xf numFmtId="0" fontId="131" fillId="0" borderId="0" xfId="38" applyFont="1" applyBorder="1" applyAlignment="1">
      <alignment horizontal="left" wrapText="1"/>
    </xf>
    <xf numFmtId="0" fontId="20" fillId="0" borderId="0" xfId="38" applyAlignment="1">
      <alignment horizontal="left" wrapText="1" indent="6"/>
    </xf>
    <xf numFmtId="10" fontId="20" fillId="0" borderId="99" xfId="38" applyNumberFormat="1" applyBorder="1" applyAlignment="1">
      <alignment horizontal="left" wrapText="1"/>
    </xf>
    <xf numFmtId="0" fontId="13" fillId="0" borderId="99" xfId="38" applyFont="1" applyBorder="1" applyAlignment="1">
      <alignment horizontal="left" wrapText="1"/>
    </xf>
    <xf numFmtId="0" fontId="13" fillId="0" borderId="100" xfId="38" applyFont="1" applyBorder="1" applyAlignment="1">
      <alignment horizontal="left" wrapText="1"/>
    </xf>
    <xf numFmtId="0" fontId="128" fillId="0" borderId="99" xfId="38" applyFont="1" applyBorder="1" applyAlignment="1">
      <alignment horizontal="left"/>
    </xf>
    <xf numFmtId="0" fontId="128" fillId="0" borderId="100" xfId="38" applyFont="1" applyBorder="1" applyAlignment="1">
      <alignment horizontal="left"/>
    </xf>
    <xf numFmtId="0" fontId="26" fillId="0" borderId="0" xfId="38" applyFont="1" applyAlignment="1">
      <alignment horizontal="left" wrapText="1"/>
    </xf>
    <xf numFmtId="10" fontId="147" fillId="0" borderId="107" xfId="38" applyNumberFormat="1" applyFont="1" applyBorder="1" applyAlignment="1">
      <alignment horizontal="left" shrinkToFit="1"/>
    </xf>
    <xf numFmtId="10" fontId="147" fillId="0" borderId="108" xfId="38" applyNumberFormat="1" applyFont="1" applyBorder="1" applyAlignment="1">
      <alignment horizontal="left" shrinkToFit="1"/>
    </xf>
    <xf numFmtId="10" fontId="147" fillId="0" borderId="111" xfId="38" applyNumberFormat="1" applyFont="1" applyBorder="1" applyAlignment="1">
      <alignment horizontal="left" shrinkToFit="1"/>
    </xf>
    <xf numFmtId="0" fontId="26" fillId="0" borderId="107" xfId="38" applyFont="1" applyBorder="1" applyAlignment="1">
      <alignment horizontal="left" wrapText="1"/>
    </xf>
    <xf numFmtId="0" fontId="26" fillId="0" borderId="108" xfId="38" applyFont="1" applyBorder="1" applyAlignment="1">
      <alignment horizontal="left" wrapText="1"/>
    </xf>
    <xf numFmtId="0" fontId="26" fillId="0" borderId="111" xfId="38" applyFont="1" applyBorder="1" applyAlignment="1">
      <alignment horizontal="left" wrapText="1"/>
    </xf>
    <xf numFmtId="0" fontId="26" fillId="0" borderId="0" xfId="38" applyFont="1" applyAlignment="1">
      <alignment horizontal="left" wrapText="1" indent="6"/>
    </xf>
    <xf numFmtId="0" fontId="26" fillId="0" borderId="0" xfId="38" applyFont="1" applyAlignment="1">
      <alignment horizontal="left" wrapText="1" indent="2"/>
    </xf>
    <xf numFmtId="0" fontId="26" fillId="0" borderId="0" xfId="38" applyFont="1" applyAlignment="1">
      <alignment horizontal="left" wrapText="1" indent="10"/>
    </xf>
    <xf numFmtId="0" fontId="26" fillId="0" borderId="117" xfId="38" applyFont="1" applyBorder="1" applyAlignment="1">
      <alignment horizontal="left" wrapText="1"/>
    </xf>
    <xf numFmtId="0" fontId="26" fillId="0" borderId="109" xfId="38" applyFont="1" applyBorder="1" applyAlignment="1">
      <alignment horizontal="left" wrapText="1"/>
    </xf>
    <xf numFmtId="0" fontId="26" fillId="0" borderId="110" xfId="38" applyFont="1" applyBorder="1" applyAlignment="1">
      <alignment horizontal="left" wrapText="1"/>
    </xf>
    <xf numFmtId="0" fontId="26" fillId="0" borderId="112" xfId="38" applyFont="1" applyBorder="1" applyAlignment="1">
      <alignment horizontal="left" wrapText="1"/>
    </xf>
    <xf numFmtId="0" fontId="26" fillId="0" borderId="114" xfId="38" applyFont="1" applyBorder="1" applyAlignment="1">
      <alignment horizontal="left" wrapText="1"/>
    </xf>
    <xf numFmtId="0" fontId="26" fillId="0" borderId="115" xfId="38" applyFont="1" applyBorder="1" applyAlignment="1">
      <alignment horizontal="left" wrapText="1"/>
    </xf>
    <xf numFmtId="0" fontId="26" fillId="0" borderId="116" xfId="38" applyFont="1" applyBorder="1" applyAlignment="1">
      <alignment horizontal="left" wrapText="1"/>
    </xf>
    <xf numFmtId="0" fontId="26" fillId="0" borderId="0" xfId="38" applyFont="1" applyAlignment="1">
      <alignment horizontal="left" wrapText="1" indent="1"/>
    </xf>
    <xf numFmtId="0" fontId="13" fillId="0" borderId="99" xfId="38" applyFont="1" applyBorder="1"/>
    <xf numFmtId="0" fontId="13" fillId="0" borderId="100" xfId="38" applyFont="1" applyBorder="1"/>
    <xf numFmtId="0" fontId="26" fillId="0" borderId="0" xfId="38" applyFont="1" applyBorder="1" applyAlignment="1">
      <alignment horizontal="left" wrapText="1"/>
    </xf>
    <xf numFmtId="0" fontId="26" fillId="0" borderId="0" xfId="38" applyFont="1" applyAlignment="1">
      <alignment horizontal="left" wrapText="1" indent="4"/>
    </xf>
    <xf numFmtId="0" fontId="26" fillId="0" borderId="0" xfId="38" applyFont="1" applyAlignment="1">
      <alignment horizontal="left" wrapText="1" indent="8"/>
    </xf>
    <xf numFmtId="0" fontId="20" fillId="0" borderId="101" xfId="38" applyBorder="1" applyAlignment="1">
      <alignment horizontal="left"/>
    </xf>
    <xf numFmtId="0" fontId="20" fillId="0" borderId="101" xfId="38" applyBorder="1" applyAlignment="1">
      <alignment horizontal="left" wrapText="1"/>
    </xf>
    <xf numFmtId="0" fontId="49" fillId="0" borderId="0" xfId="38" applyFont="1" applyAlignment="1">
      <alignment horizontal="center"/>
    </xf>
    <xf numFmtId="0" fontId="114" fillId="0" borderId="0" xfId="38" applyFont="1" applyAlignment="1">
      <alignment horizontal="left" wrapText="1"/>
    </xf>
    <xf numFmtId="0" fontId="13" fillId="0" borderId="0" xfId="38" applyFont="1" applyAlignment="1" applyProtection="1">
      <alignment horizontal="center" wrapText="1"/>
      <protection locked="0"/>
    </xf>
    <xf numFmtId="0" fontId="17" fillId="0" borderId="0" xfId="38" applyFont="1" applyAlignment="1">
      <alignment horizontal="left" vertical="center" wrapText="1"/>
    </xf>
    <xf numFmtId="0" fontId="17" fillId="0" borderId="0" xfId="38" applyFont="1" applyAlignment="1" applyProtection="1">
      <alignment horizontal="left" wrapText="1"/>
      <protection locked="0"/>
    </xf>
    <xf numFmtId="0" fontId="13" fillId="0" borderId="94" xfId="38" applyFont="1" applyBorder="1" applyAlignment="1">
      <alignment horizontal="left" wrapText="1"/>
    </xf>
    <xf numFmtId="0" fontId="21" fillId="0" borderId="0" xfId="38" applyFont="1" applyAlignment="1">
      <alignment horizontal="center"/>
    </xf>
    <xf numFmtId="0" fontId="17" fillId="0" borderId="0" xfId="38" applyFont="1" applyAlignment="1">
      <alignment horizontal="center"/>
    </xf>
    <xf numFmtId="0" fontId="16" fillId="0" borderId="0" xfId="0" applyFont="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49" fontId="16" fillId="0" borderId="0" xfId="0" applyNumberFormat="1" applyFont="1" applyAlignment="1" applyProtection="1">
      <alignment horizontal="center" vertical="top" wrapText="1"/>
      <protection locked="0"/>
    </xf>
    <xf numFmtId="49" fontId="16" fillId="0" borderId="1" xfId="0" applyNumberFormat="1" applyFont="1" applyBorder="1" applyAlignment="1" applyProtection="1">
      <alignment horizontal="center" vertical="top" wrapText="1"/>
      <protection locked="0"/>
    </xf>
    <xf numFmtId="49" fontId="16" fillId="0" borderId="0" xfId="0" applyNumberFormat="1" applyFont="1" applyAlignment="1">
      <alignment horizontal="center"/>
    </xf>
    <xf numFmtId="0" fontId="13" fillId="0" borderId="10" xfId="0" applyFont="1" applyBorder="1" applyAlignment="1">
      <alignment horizontal="right"/>
    </xf>
    <xf numFmtId="0" fontId="13" fillId="0" borderId="2" xfId="0" applyFont="1" applyBorder="1" applyAlignment="1">
      <alignment horizontal="right"/>
    </xf>
    <xf numFmtId="0" fontId="13" fillId="0" borderId="3" xfId="0" applyFont="1" applyBorder="1" applyAlignment="1">
      <alignment horizontal="right"/>
    </xf>
    <xf numFmtId="0" fontId="13" fillId="0" borderId="1" xfId="0" applyFont="1" applyBorder="1" applyAlignment="1" applyProtection="1">
      <alignment horizontal="center"/>
      <protection locked="0"/>
    </xf>
    <xf numFmtId="0" fontId="0" fillId="0" borderId="1" xfId="0" applyBorder="1" applyProtection="1">
      <protection locked="0"/>
    </xf>
    <xf numFmtId="39" fontId="30" fillId="2" borderId="78" xfId="6" applyFill="1" applyBorder="1" applyAlignment="1" applyProtection="1">
      <alignment horizontal="center" vertical="center" wrapText="1"/>
      <protection locked="0"/>
    </xf>
    <xf numFmtId="39" fontId="30" fillId="0" borderId="75" xfId="6" applyBorder="1" applyAlignment="1" applyProtection="1">
      <alignment horizontal="center" vertical="center" wrapText="1"/>
      <protection locked="0"/>
    </xf>
    <xf numFmtId="39" fontId="30" fillId="2" borderId="79" xfId="6" applyFill="1" applyBorder="1" applyAlignment="1" applyProtection="1">
      <alignment vertical="center"/>
      <protection locked="0"/>
    </xf>
    <xf numFmtId="39" fontId="30" fillId="0" borderId="52" xfId="6" applyBorder="1" applyAlignment="1" applyProtection="1">
      <alignment vertical="center"/>
      <protection locked="0"/>
    </xf>
    <xf numFmtId="0" fontId="20" fillId="0" borderId="41" xfId="0" applyFont="1" applyBorder="1" applyAlignment="1">
      <alignment horizontal="center" textRotation="90"/>
    </xf>
    <xf numFmtId="0" fontId="0" fillId="0" borderId="41" xfId="0" applyBorder="1" applyAlignment="1">
      <alignment horizontal="center" textRotation="90"/>
    </xf>
    <xf numFmtId="49" fontId="90" fillId="0" borderId="99" xfId="38" applyNumberFormat="1" applyFont="1" applyBorder="1" applyAlignment="1">
      <alignment horizontal="center"/>
    </xf>
    <xf numFmtId="49" fontId="90" fillId="0" borderId="100" xfId="38" applyNumberFormat="1" applyFont="1" applyBorder="1" applyAlignment="1">
      <alignment horizontal="center"/>
    </xf>
    <xf numFmtId="49" fontId="90" fillId="0" borderId="103" xfId="38" applyNumberFormat="1" applyFont="1" applyBorder="1" applyAlignment="1">
      <alignment horizontal="center"/>
    </xf>
    <xf numFmtId="0" fontId="90" fillId="13" borderId="85" xfId="38" applyFont="1" applyFill="1" applyBorder="1" applyAlignment="1">
      <alignment horizontal="center"/>
    </xf>
    <xf numFmtId="0" fontId="90" fillId="13" borderId="88" xfId="38" applyFont="1" applyFill="1" applyBorder="1" applyAlignment="1">
      <alignment horizontal="center"/>
    </xf>
    <xf numFmtId="49" fontId="91" fillId="0" borderId="81" xfId="38" applyNumberFormat="1" applyFont="1" applyBorder="1" applyAlignment="1">
      <alignment horizontal="right"/>
    </xf>
    <xf numFmtId="49" fontId="91" fillId="0" borderId="82" xfId="38" applyNumberFormat="1" applyFont="1" applyBorder="1" applyAlignment="1">
      <alignment horizontal="right"/>
    </xf>
    <xf numFmtId="49" fontId="91" fillId="0" borderId="11" xfId="38" applyNumberFormat="1" applyFont="1" applyBorder="1" applyAlignment="1">
      <alignment horizontal="right"/>
    </xf>
    <xf numFmtId="49" fontId="91" fillId="0" borderId="0" xfId="38" applyNumberFormat="1" applyFont="1" applyAlignment="1">
      <alignment horizontal="right"/>
    </xf>
    <xf numFmtId="0" fontId="90" fillId="9" borderId="95" xfId="38" applyFont="1" applyFill="1" applyBorder="1" applyAlignment="1">
      <alignment horizontal="left"/>
    </xf>
    <xf numFmtId="0" fontId="90" fillId="9" borderId="96" xfId="38" applyFont="1" applyFill="1" applyBorder="1" applyAlignment="1">
      <alignment horizontal="left"/>
    </xf>
    <xf numFmtId="49" fontId="93" fillId="0" borderId="95" xfId="38" applyNumberFormat="1" applyFont="1" applyBorder="1" applyAlignment="1">
      <alignment horizontal="center" wrapText="1"/>
    </xf>
    <xf numFmtId="49" fontId="93" fillId="0" borderId="94" xfId="38" applyNumberFormat="1" applyFont="1" applyBorder="1" applyAlignment="1">
      <alignment horizontal="center" wrapText="1"/>
    </xf>
    <xf numFmtId="0" fontId="90" fillId="9" borderId="85" xfId="38" applyFont="1" applyFill="1" applyBorder="1" applyAlignment="1">
      <alignment horizontal="left"/>
    </xf>
    <xf numFmtId="0" fontId="90" fillId="9" borderId="88" xfId="38" applyFont="1" applyFill="1" applyBorder="1" applyAlignment="1">
      <alignment horizontal="left"/>
    </xf>
    <xf numFmtId="0" fontId="90" fillId="0" borderId="0" xfId="38" applyFont="1" applyAlignment="1">
      <alignment horizontal="right"/>
    </xf>
    <xf numFmtId="49" fontId="98" fillId="16" borderId="85" xfId="38" applyNumberFormat="1" applyFont="1" applyFill="1" applyBorder="1" applyAlignment="1">
      <alignment horizontal="center"/>
    </xf>
    <xf numFmtId="49" fontId="98" fillId="16" borderId="86" xfId="38" applyNumberFormat="1" applyFont="1" applyFill="1" applyBorder="1" applyAlignment="1">
      <alignment horizontal="center"/>
    </xf>
    <xf numFmtId="49" fontId="98" fillId="16" borderId="88" xfId="38" applyNumberFormat="1" applyFont="1" applyFill="1" applyBorder="1" applyAlignment="1">
      <alignment horizontal="center"/>
    </xf>
    <xf numFmtId="49" fontId="90" fillId="0" borderId="85" xfId="38" applyNumberFormat="1" applyFont="1" applyBorder="1" applyAlignment="1">
      <alignment horizontal="center"/>
    </xf>
    <xf numFmtId="49" fontId="90" fillId="0" borderId="86" xfId="38" applyNumberFormat="1" applyFont="1" applyBorder="1" applyAlignment="1">
      <alignment horizontal="center"/>
    </xf>
    <xf numFmtId="49" fontId="90" fillId="0" borderId="88" xfId="38" applyNumberFormat="1" applyFont="1" applyBorder="1" applyAlignment="1">
      <alignment horizontal="center"/>
    </xf>
    <xf numFmtId="49" fontId="90" fillId="17" borderId="85" xfId="38" applyNumberFormat="1" applyFont="1" applyFill="1" applyBorder="1" applyAlignment="1">
      <alignment horizontal="center"/>
    </xf>
    <xf numFmtId="49" fontId="90" fillId="17" borderId="86" xfId="38" applyNumberFormat="1" applyFont="1" applyFill="1" applyBorder="1" applyAlignment="1">
      <alignment horizontal="center"/>
    </xf>
    <xf numFmtId="49" fontId="90" fillId="17" borderId="88" xfId="38" applyNumberFormat="1" applyFont="1" applyFill="1" applyBorder="1" applyAlignment="1">
      <alignment horizontal="center"/>
    </xf>
    <xf numFmtId="49" fontId="82" fillId="0" borderId="85" xfId="38" applyNumberFormat="1" applyFont="1" applyBorder="1" applyAlignment="1">
      <alignment horizontal="center"/>
    </xf>
    <xf numFmtId="49" fontId="82" fillId="0" borderId="86" xfId="38" applyNumberFormat="1" applyFont="1" applyBorder="1" applyAlignment="1">
      <alignment horizontal="center"/>
    </xf>
    <xf numFmtId="49" fontId="82" fillId="0" borderId="88" xfId="38" applyNumberFormat="1" applyFont="1" applyBorder="1" applyAlignment="1">
      <alignment horizontal="center"/>
    </xf>
    <xf numFmtId="49" fontId="94" fillId="16" borderId="85" xfId="38" applyNumberFormat="1" applyFont="1" applyFill="1" applyBorder="1" applyAlignment="1">
      <alignment horizontal="center"/>
    </xf>
    <xf numFmtId="49" fontId="94" fillId="16" borderId="86" xfId="38" applyNumberFormat="1" applyFont="1" applyFill="1" applyBorder="1" applyAlignment="1">
      <alignment horizontal="center"/>
    </xf>
    <xf numFmtId="49" fontId="94" fillId="16" borderId="88" xfId="38" applyNumberFormat="1" applyFont="1" applyFill="1" applyBorder="1" applyAlignment="1">
      <alignment horizontal="center"/>
    </xf>
    <xf numFmtId="49" fontId="97" fillId="17" borderId="85" xfId="38" applyNumberFormat="1" applyFont="1" applyFill="1" applyBorder="1" applyAlignment="1">
      <alignment horizontal="center"/>
    </xf>
    <xf numFmtId="49" fontId="97" fillId="17" borderId="86" xfId="38" applyNumberFormat="1" applyFont="1" applyFill="1" applyBorder="1" applyAlignment="1">
      <alignment horizontal="center"/>
    </xf>
    <xf numFmtId="49" fontId="97" fillId="17" borderId="88" xfId="38" applyNumberFormat="1" applyFont="1" applyFill="1" applyBorder="1" applyAlignment="1">
      <alignment horizontal="center"/>
    </xf>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5.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19</xdr:row>
      <xdr:rowOff>192433</xdr:rowOff>
    </xdr:from>
    <xdr:to>
      <xdr:col>1</xdr:col>
      <xdr:colOff>511298</xdr:colOff>
      <xdr:row>20</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m2370\AppData\Local\Microsoft\Windows\Temporary%20Internet%20Files\Content.Outlook\Y1YUKXR8\AFR_Blank_FY2014_V1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D/LGSB/ACCOUNTING-REPORTING%20SECTION/ACCTNG-REPORTING%20DOCUMENTS/ANNUAL-FINANCIAL-REPORT/2021/CCT-AFR-FY2020-GAAP-July-2020-V-1%20notes%20update%20K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A)"/>
      <sheetName val="NOTES TO FIN ST (32B)"/>
      <sheetName val="NOTES TO FIN ST (32C)"/>
      <sheetName val="NOTES TO FIN ST (33)"/>
      <sheetName val="NOTES TO FIN ST (33A) "/>
      <sheetName val="NOTES TO FIN ST (33B)"/>
      <sheetName val="NOTES TO FIN ST (33C)"/>
      <sheetName val="NOTES TO FIN ST (34)"/>
      <sheetName val="RSI COVER"/>
      <sheetName val="GENERAL FUND-OPERATING(35-40)"/>
      <sheetName val="OPER-MAJOR SP. REVENUE(41-43)"/>
      <sheetName val="OPER.-MAJOR SP. REV. (B)(44-46)"/>
      <sheetName val="RSI 0PEB (46A)"/>
      <sheetName val="OTHER SUPP. INFO. COVER"/>
      <sheetName val="BS-NONMAJOR SP. REVENUE(47-48) "/>
      <sheetName val="OPER.-NONMAJOR SP. REVENUE(49)"/>
      <sheetName val="OPER.-NONMAJOR SP. REVE (B)(50)"/>
      <sheetName val="BS-NONMAJOR DEBT SERVICE(51-52)"/>
      <sheetName val="OPER.-NONMAJOR DEBT SER.(53-54)"/>
      <sheetName val="BS-NONMAJOR CAP. PROJ.(55-56)"/>
      <sheetName val="OPER.-NONMAJOR CAP. PROJ(57-58)"/>
      <sheetName val="BS-PERMANENT FUNDS(59-60)"/>
      <sheetName val="OPER.-PERMANENT FUNDS(61-62)"/>
      <sheetName val="NET POSIT-NONMAJOR ENTERPR(63)"/>
      <sheetName val="CHG. IN NP-NONMAJOR ENTERPR(64)"/>
      <sheetName val="NONMAJOR ENTERPR. CASH FLOW(65)"/>
      <sheetName val="COMB. NET POS-IN. SER.(66)"/>
      <sheetName val="COMB. CHGE IN NP IN. SERV.(67)"/>
      <sheetName val="ST. OF CASH FLOWS-INT.SER.(68)"/>
      <sheetName val="FED.-ST. INTERGOVERNMENTAL(69)"/>
      <sheetName val="CASH RECONCILIATION(73)"/>
      <sheetName val="GEN. INFO.  SECT. COVER"/>
      <sheetName val="GENERAL INFORMATION(74)"/>
      <sheetName val="Worksheets"/>
      <sheetName val="SCHEDULE OF REC. &amp; DISB."/>
      <sheetName val="BS Conversion"/>
      <sheetName val="OP Conversion"/>
      <sheetName val="Revenue Analysis"/>
      <sheetName val="GOV CAP ASSETS (GCAAG)"/>
      <sheetName val="GOV DEBT (GLTDAG)"/>
      <sheetName val="Depr.-General"/>
      <sheetName val="Depr.-Water Enterprise"/>
      <sheetName val="Depr.-Sewer Enterprise"/>
      <sheetName val="Depr.-Solid Waste Enterprise"/>
      <sheetName val="Compensated Absences"/>
      <sheetName val="Checklist"/>
      <sheetName val="Balance Check Page"/>
      <sheetName val="Sheet2"/>
      <sheetName val="LedgerLoad Assist"/>
      <sheetName val="Ledger Load Template LGSvcs 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cell r="B5" t="str">
            <v>010101</v>
          </cell>
          <cell r="C5" t="str">
            <v>010101</v>
          </cell>
          <cell r="D5">
            <v>0</v>
          </cell>
        </row>
        <row r="6">
          <cell r="A6" t="str">
            <v>Big Horn County</v>
          </cell>
          <cell r="B6" t="str">
            <v>010201</v>
          </cell>
          <cell r="C6" t="str">
            <v>010201</v>
          </cell>
          <cell r="D6">
            <v>0</v>
          </cell>
        </row>
        <row r="7">
          <cell r="A7" t="str">
            <v>Blaine County</v>
          </cell>
          <cell r="B7" t="str">
            <v>010301</v>
          </cell>
          <cell r="C7" t="str">
            <v>010301</v>
          </cell>
          <cell r="D7">
            <v>0</v>
          </cell>
        </row>
        <row r="8">
          <cell r="A8" t="str">
            <v>Broadwater County</v>
          </cell>
          <cell r="B8" t="str">
            <v>010401</v>
          </cell>
          <cell r="C8" t="str">
            <v>010401</v>
          </cell>
          <cell r="D8">
            <v>0</v>
          </cell>
        </row>
        <row r="9">
          <cell r="A9" t="str">
            <v>Carbon County</v>
          </cell>
          <cell r="B9" t="str">
            <v>010501</v>
          </cell>
          <cell r="C9" t="str">
            <v>010501</v>
          </cell>
        </row>
        <row r="10">
          <cell r="A10" t="str">
            <v>Carter County</v>
          </cell>
          <cell r="B10" t="str">
            <v>010601</v>
          </cell>
          <cell r="C10" t="str">
            <v>010601</v>
          </cell>
        </row>
        <row r="11">
          <cell r="A11" t="str">
            <v>Cascade County</v>
          </cell>
          <cell r="B11" t="str">
            <v>010701</v>
          </cell>
          <cell r="C11" t="str">
            <v>010701</v>
          </cell>
        </row>
        <row r="12">
          <cell r="A12" t="str">
            <v>Chouteau County</v>
          </cell>
          <cell r="B12" t="str">
            <v>010801</v>
          </cell>
          <cell r="C12" t="str">
            <v>010801</v>
          </cell>
        </row>
        <row r="13">
          <cell r="A13" t="str">
            <v>Custer County</v>
          </cell>
          <cell r="B13" t="str">
            <v>010901</v>
          </cell>
          <cell r="C13" t="str">
            <v>010901</v>
          </cell>
        </row>
        <row r="14">
          <cell r="A14" t="str">
            <v>Daniels County</v>
          </cell>
          <cell r="B14" t="str">
            <v>011001</v>
          </cell>
          <cell r="C14" t="str">
            <v>011001</v>
          </cell>
        </row>
        <row r="15">
          <cell r="A15" t="str">
            <v>Dawson County</v>
          </cell>
          <cell r="B15" t="str">
            <v>011101</v>
          </cell>
          <cell r="C15" t="str">
            <v>011101</v>
          </cell>
        </row>
        <row r="16">
          <cell r="A16" t="str">
            <v>Anaconda-Deer Lodge County</v>
          </cell>
          <cell r="B16" t="str">
            <v>011201</v>
          </cell>
          <cell r="C16" t="str">
            <v>011201</v>
          </cell>
        </row>
        <row r="17">
          <cell r="A17" t="str">
            <v>Fallon County</v>
          </cell>
          <cell r="B17" t="str">
            <v>011301</v>
          </cell>
          <cell r="C17" t="str">
            <v>011301</v>
          </cell>
        </row>
        <row r="18">
          <cell r="A18" t="str">
            <v>Fergus County</v>
          </cell>
          <cell r="B18" t="str">
            <v>011401</v>
          </cell>
          <cell r="C18" t="str">
            <v>011401</v>
          </cell>
        </row>
        <row r="19">
          <cell r="A19" t="str">
            <v>Flathead County</v>
          </cell>
          <cell r="B19" t="str">
            <v>011501</v>
          </cell>
          <cell r="C19" t="str">
            <v>011501</v>
          </cell>
        </row>
        <row r="20">
          <cell r="A20" t="str">
            <v>Gallatin County</v>
          </cell>
          <cell r="B20" t="str">
            <v>011601</v>
          </cell>
          <cell r="C20" t="str">
            <v>011601</v>
          </cell>
        </row>
        <row r="21">
          <cell r="A21" t="str">
            <v>Garfield County</v>
          </cell>
          <cell r="B21" t="str">
            <v>011701</v>
          </cell>
          <cell r="C21" t="str">
            <v>011701</v>
          </cell>
        </row>
        <row r="22">
          <cell r="A22" t="str">
            <v>Glacier County</v>
          </cell>
          <cell r="B22" t="str">
            <v>011801</v>
          </cell>
          <cell r="C22" t="str">
            <v>011801</v>
          </cell>
        </row>
        <row r="23">
          <cell r="A23" t="str">
            <v>Golden Valley County</v>
          </cell>
          <cell r="B23" t="str">
            <v>011901</v>
          </cell>
          <cell r="C23" t="str">
            <v>011901</v>
          </cell>
        </row>
        <row r="24">
          <cell r="A24" t="str">
            <v>Granite County</v>
          </cell>
          <cell r="B24" t="str">
            <v>012001</v>
          </cell>
          <cell r="C24" t="str">
            <v>012001</v>
          </cell>
        </row>
        <row r="25">
          <cell r="A25" t="str">
            <v>Hill County</v>
          </cell>
          <cell r="B25" t="str">
            <v>012101</v>
          </cell>
          <cell r="C25" t="str">
            <v>012101</v>
          </cell>
        </row>
        <row r="26">
          <cell r="A26" t="str">
            <v>Jefferson County</v>
          </cell>
          <cell r="B26" t="str">
            <v>012201</v>
          </cell>
          <cell r="C26" t="str">
            <v>012201</v>
          </cell>
        </row>
        <row r="27">
          <cell r="A27" t="str">
            <v>Judith Basin County</v>
          </cell>
          <cell r="B27" t="str">
            <v>012301</v>
          </cell>
          <cell r="C27" t="str">
            <v>012301</v>
          </cell>
        </row>
        <row r="28">
          <cell r="A28" t="str">
            <v>Lake County</v>
          </cell>
          <cell r="B28" t="str">
            <v>012401</v>
          </cell>
          <cell r="C28" t="str">
            <v>012401</v>
          </cell>
        </row>
        <row r="29">
          <cell r="A29" t="str">
            <v>Lewis and Clark County</v>
          </cell>
          <cell r="B29" t="str">
            <v>012501</v>
          </cell>
          <cell r="C29" t="str">
            <v>012501</v>
          </cell>
        </row>
        <row r="30">
          <cell r="A30" t="str">
            <v>Liberty County</v>
          </cell>
          <cell r="B30" t="str">
            <v>012601</v>
          </cell>
          <cell r="C30" t="str">
            <v>012601</v>
          </cell>
        </row>
        <row r="31">
          <cell r="A31" t="str">
            <v>Lincoln County</v>
          </cell>
          <cell r="B31" t="str">
            <v>012701</v>
          </cell>
          <cell r="C31" t="str">
            <v>012701</v>
          </cell>
        </row>
        <row r="32">
          <cell r="A32" t="str">
            <v>Madison County</v>
          </cell>
          <cell r="B32" t="str">
            <v>012801</v>
          </cell>
          <cell r="C32" t="str">
            <v>012801</v>
          </cell>
        </row>
        <row r="33">
          <cell r="A33" t="str">
            <v>McCone County</v>
          </cell>
          <cell r="B33" t="str">
            <v>012901</v>
          </cell>
          <cell r="C33" t="str">
            <v>012901</v>
          </cell>
        </row>
        <row r="34">
          <cell r="A34" t="str">
            <v>Meagher County</v>
          </cell>
          <cell r="B34" t="str">
            <v>013001</v>
          </cell>
          <cell r="C34" t="str">
            <v>013001</v>
          </cell>
        </row>
        <row r="35">
          <cell r="A35" t="str">
            <v>Mineral County</v>
          </cell>
          <cell r="B35" t="str">
            <v>013101</v>
          </cell>
          <cell r="C35" t="str">
            <v>013101</v>
          </cell>
        </row>
        <row r="36">
          <cell r="A36" t="str">
            <v>Missoula County</v>
          </cell>
          <cell r="B36" t="str">
            <v>013201</v>
          </cell>
          <cell r="C36" t="str">
            <v>013201</v>
          </cell>
        </row>
        <row r="37">
          <cell r="A37" t="str">
            <v>Musselshell County</v>
          </cell>
          <cell r="B37" t="str">
            <v>013301</v>
          </cell>
          <cell r="C37" t="str">
            <v>013301</v>
          </cell>
        </row>
        <row r="38">
          <cell r="A38" t="str">
            <v>Park County</v>
          </cell>
          <cell r="B38" t="str">
            <v>013401</v>
          </cell>
          <cell r="C38" t="str">
            <v>013401</v>
          </cell>
        </row>
        <row r="39">
          <cell r="A39" t="str">
            <v>Petroleum County</v>
          </cell>
          <cell r="B39" t="str">
            <v>013501</v>
          </cell>
          <cell r="C39" t="str">
            <v>013501</v>
          </cell>
        </row>
        <row r="40">
          <cell r="A40" t="str">
            <v>Phillips County</v>
          </cell>
          <cell r="B40" t="str">
            <v>013601</v>
          </cell>
          <cell r="C40" t="str">
            <v>013601</v>
          </cell>
        </row>
        <row r="41">
          <cell r="A41" t="str">
            <v>Pondera County</v>
          </cell>
          <cell r="B41" t="str">
            <v>013701</v>
          </cell>
          <cell r="C41" t="str">
            <v>013701</v>
          </cell>
        </row>
        <row r="42">
          <cell r="A42" t="str">
            <v>Powder River County</v>
          </cell>
          <cell r="B42" t="str">
            <v>013801</v>
          </cell>
          <cell r="C42" t="str">
            <v>013801</v>
          </cell>
        </row>
        <row r="43">
          <cell r="A43" t="str">
            <v>Powell County</v>
          </cell>
          <cell r="B43" t="str">
            <v>013901</v>
          </cell>
          <cell r="C43" t="str">
            <v>013901</v>
          </cell>
        </row>
        <row r="44">
          <cell r="A44" t="str">
            <v>Prairie County</v>
          </cell>
          <cell r="B44" t="str">
            <v>014001</v>
          </cell>
          <cell r="C44" t="str">
            <v>014001</v>
          </cell>
        </row>
        <row r="45">
          <cell r="A45" t="str">
            <v>Ravalli County</v>
          </cell>
          <cell r="B45" t="str">
            <v>014101</v>
          </cell>
          <cell r="C45" t="str">
            <v>014101</v>
          </cell>
        </row>
        <row r="46">
          <cell r="A46" t="str">
            <v>Richland County</v>
          </cell>
          <cell r="B46" t="str">
            <v>014201</v>
          </cell>
          <cell r="C46" t="str">
            <v>014201</v>
          </cell>
        </row>
        <row r="47">
          <cell r="A47" t="str">
            <v>Roosevelt County</v>
          </cell>
          <cell r="B47" t="str">
            <v>014301</v>
          </cell>
          <cell r="C47" t="str">
            <v>014301</v>
          </cell>
        </row>
        <row r="48">
          <cell r="A48" t="str">
            <v>Rosebud County</v>
          </cell>
          <cell r="B48" t="str">
            <v>014401</v>
          </cell>
          <cell r="C48" t="str">
            <v>014401</v>
          </cell>
        </row>
        <row r="49">
          <cell r="A49" t="str">
            <v>Sanders County</v>
          </cell>
          <cell r="B49" t="str">
            <v>014501</v>
          </cell>
          <cell r="C49" t="str">
            <v>014501</v>
          </cell>
        </row>
        <row r="50">
          <cell r="A50" t="str">
            <v>Sheridan County</v>
          </cell>
          <cell r="B50" t="str">
            <v>014601</v>
          </cell>
          <cell r="C50" t="str">
            <v>014601</v>
          </cell>
        </row>
        <row r="51">
          <cell r="A51" t="str">
            <v>City &amp; County/Butte-Silver Bow</v>
          </cell>
          <cell r="B51" t="str">
            <v>014701</v>
          </cell>
          <cell r="C51" t="str">
            <v>014701</v>
          </cell>
        </row>
        <row r="52">
          <cell r="A52" t="str">
            <v>Stillwater County</v>
          </cell>
          <cell r="B52" t="str">
            <v>014801</v>
          </cell>
          <cell r="C52" t="str">
            <v>014801</v>
          </cell>
        </row>
        <row r="53">
          <cell r="A53" t="str">
            <v>Sweet Grass County</v>
          </cell>
          <cell r="B53" t="str">
            <v>014901</v>
          </cell>
          <cell r="C53" t="str">
            <v>014901</v>
          </cell>
        </row>
        <row r="54">
          <cell r="A54" t="str">
            <v>Teton County</v>
          </cell>
          <cell r="B54" t="str">
            <v>015001</v>
          </cell>
          <cell r="C54" t="str">
            <v>015001</v>
          </cell>
        </row>
        <row r="55">
          <cell r="A55" t="str">
            <v>Toole County</v>
          </cell>
          <cell r="B55" t="str">
            <v>015101</v>
          </cell>
          <cell r="C55" t="str">
            <v>015101</v>
          </cell>
        </row>
        <row r="56">
          <cell r="A56" t="str">
            <v>Treasure County</v>
          </cell>
          <cell r="B56" t="str">
            <v>015201</v>
          </cell>
          <cell r="C56" t="str">
            <v>015201</v>
          </cell>
        </row>
        <row r="57">
          <cell r="A57" t="str">
            <v>Valley County</v>
          </cell>
          <cell r="B57" t="str">
            <v>015301</v>
          </cell>
          <cell r="C57" t="str">
            <v>015301</v>
          </cell>
        </row>
        <row r="58">
          <cell r="A58" t="str">
            <v>Wheatland County</v>
          </cell>
          <cell r="B58" t="str">
            <v>015401</v>
          </cell>
          <cell r="C58" t="str">
            <v>015401</v>
          </cell>
        </row>
        <row r="59">
          <cell r="A59" t="str">
            <v>Wibaux County</v>
          </cell>
          <cell r="B59" t="str">
            <v>015501</v>
          </cell>
          <cell r="C59" t="str">
            <v>015501</v>
          </cell>
        </row>
        <row r="60">
          <cell r="A60" t="str">
            <v>Yellowstone County</v>
          </cell>
          <cell r="B60" t="str">
            <v>015601</v>
          </cell>
          <cell r="C60" t="str">
            <v>015601</v>
          </cell>
        </row>
        <row r="61">
          <cell r="A61">
            <v>0</v>
          </cell>
          <cell r="B61">
            <v>0</v>
          </cell>
          <cell r="C61">
            <v>0</v>
          </cell>
        </row>
        <row r="62">
          <cell r="A62" t="str">
            <v>City and Towns:</v>
          </cell>
          <cell r="B62">
            <v>0</v>
          </cell>
          <cell r="C62">
            <v>0</v>
          </cell>
          <cell r="D62">
            <v>0</v>
          </cell>
        </row>
        <row r="63">
          <cell r="A63" t="str">
            <v>City of Dillon</v>
          </cell>
          <cell r="B63" t="str">
            <v>010101</v>
          </cell>
          <cell r="C63" t="str">
            <v>020101</v>
          </cell>
          <cell r="D63">
            <v>0</v>
          </cell>
        </row>
        <row r="64">
          <cell r="A64" t="str">
            <v>Town of Lima</v>
          </cell>
          <cell r="B64" t="str">
            <v>010101</v>
          </cell>
          <cell r="C64" t="str">
            <v>020102</v>
          </cell>
          <cell r="D64">
            <v>0</v>
          </cell>
        </row>
        <row r="65">
          <cell r="A65" t="str">
            <v>City of Hardin</v>
          </cell>
          <cell r="B65" t="str">
            <v>010201</v>
          </cell>
          <cell r="C65" t="str">
            <v>020201</v>
          </cell>
          <cell r="D65">
            <v>0</v>
          </cell>
        </row>
        <row r="66">
          <cell r="A66" t="str">
            <v>Town of Lodge Grass</v>
          </cell>
          <cell r="B66" t="str">
            <v>010201</v>
          </cell>
          <cell r="C66" t="str">
            <v>020202</v>
          </cell>
          <cell r="D66">
            <v>0</v>
          </cell>
        </row>
        <row r="67">
          <cell r="A67" t="str">
            <v>City of Chinook</v>
          </cell>
          <cell r="B67" t="str">
            <v>010301</v>
          </cell>
          <cell r="C67" t="str">
            <v>020301</v>
          </cell>
          <cell r="D67">
            <v>0</v>
          </cell>
        </row>
        <row r="68">
          <cell r="A68" t="str">
            <v>City of Harlem</v>
          </cell>
          <cell r="B68" t="str">
            <v>010301</v>
          </cell>
          <cell r="C68" t="str">
            <v>020302</v>
          </cell>
          <cell r="D68">
            <v>0</v>
          </cell>
        </row>
        <row r="69">
          <cell r="A69" t="str">
            <v>City of Townsend</v>
          </cell>
          <cell r="B69" t="str">
            <v>010401</v>
          </cell>
          <cell r="C69" t="str">
            <v>020401</v>
          </cell>
          <cell r="D69">
            <v>0</v>
          </cell>
        </row>
        <row r="70">
          <cell r="A70" t="str">
            <v>Town of Bearcreek</v>
          </cell>
          <cell r="B70" t="str">
            <v>010501</v>
          </cell>
          <cell r="C70" t="str">
            <v>020501</v>
          </cell>
          <cell r="D70">
            <v>0</v>
          </cell>
        </row>
        <row r="71">
          <cell r="A71" t="str">
            <v>Town of Bridger</v>
          </cell>
          <cell r="B71" t="str">
            <v>010501</v>
          </cell>
          <cell r="C71" t="str">
            <v>020502</v>
          </cell>
          <cell r="D71">
            <v>0</v>
          </cell>
        </row>
        <row r="72">
          <cell r="A72" t="str">
            <v>Town of Fromberg</v>
          </cell>
          <cell r="B72" t="str">
            <v>010501</v>
          </cell>
          <cell r="C72" t="str">
            <v>020503</v>
          </cell>
          <cell r="D72">
            <v>0</v>
          </cell>
        </row>
        <row r="73">
          <cell r="A73" t="str">
            <v>Town of Joliet</v>
          </cell>
          <cell r="B73" t="str">
            <v>010501</v>
          </cell>
          <cell r="C73" t="str">
            <v>020504</v>
          </cell>
          <cell r="D73">
            <v>0</v>
          </cell>
        </row>
        <row r="74">
          <cell r="A74" t="str">
            <v>City of Red Lodge</v>
          </cell>
          <cell r="B74" t="str">
            <v>010501</v>
          </cell>
          <cell r="C74" t="str">
            <v>020505</v>
          </cell>
          <cell r="D74">
            <v>0</v>
          </cell>
        </row>
        <row r="75">
          <cell r="A75" t="str">
            <v>Town of Ekalaka</v>
          </cell>
          <cell r="B75" t="str">
            <v>010601</v>
          </cell>
          <cell r="C75" t="str">
            <v>020601</v>
          </cell>
          <cell r="D75">
            <v>0</v>
          </cell>
        </row>
        <row r="76">
          <cell r="A76" t="str">
            <v>Town of Belt</v>
          </cell>
          <cell r="B76" t="str">
            <v>010701</v>
          </cell>
          <cell r="C76" t="str">
            <v>020701</v>
          </cell>
          <cell r="D76">
            <v>0</v>
          </cell>
        </row>
        <row r="77">
          <cell r="A77" t="str">
            <v>Town of Cascade</v>
          </cell>
          <cell r="B77" t="str">
            <v>010701</v>
          </cell>
          <cell r="C77" t="str">
            <v>020702</v>
          </cell>
          <cell r="D77">
            <v>0</v>
          </cell>
        </row>
        <row r="78">
          <cell r="A78" t="str">
            <v>City of Great Falls</v>
          </cell>
          <cell r="B78" t="str">
            <v>010701</v>
          </cell>
          <cell r="C78" t="str">
            <v>020703</v>
          </cell>
          <cell r="D78">
            <v>0</v>
          </cell>
        </row>
        <row r="79">
          <cell r="A79" t="str">
            <v>Town of Neihart</v>
          </cell>
          <cell r="B79" t="str">
            <v>010701</v>
          </cell>
          <cell r="C79" t="str">
            <v>020704</v>
          </cell>
          <cell r="D79">
            <v>0</v>
          </cell>
        </row>
        <row r="80">
          <cell r="A80" t="str">
            <v>Town of Big Sandy</v>
          </cell>
          <cell r="B80" t="str">
            <v>010801</v>
          </cell>
          <cell r="C80" t="str">
            <v>020801</v>
          </cell>
          <cell r="D80">
            <v>0</v>
          </cell>
        </row>
        <row r="81">
          <cell r="A81" t="str">
            <v>City of Fort Benton</v>
          </cell>
          <cell r="B81" t="str">
            <v>010801</v>
          </cell>
          <cell r="C81" t="str">
            <v>020802</v>
          </cell>
          <cell r="D81">
            <v>0</v>
          </cell>
        </row>
        <row r="82">
          <cell r="A82" t="str">
            <v>Town of Geraldine</v>
          </cell>
          <cell r="B82" t="str">
            <v>010801</v>
          </cell>
          <cell r="C82" t="str">
            <v>020803</v>
          </cell>
          <cell r="D82">
            <v>0</v>
          </cell>
        </row>
        <row r="83">
          <cell r="A83" t="str">
            <v>Town of Ismay</v>
          </cell>
          <cell r="B83" t="str">
            <v>010901</v>
          </cell>
          <cell r="C83" t="str">
            <v>020901</v>
          </cell>
          <cell r="D83">
            <v>0</v>
          </cell>
        </row>
        <row r="84">
          <cell r="A84" t="str">
            <v>City of Miles City</v>
          </cell>
          <cell r="B84" t="str">
            <v>010901</v>
          </cell>
          <cell r="C84" t="str">
            <v>020902</v>
          </cell>
          <cell r="D84">
            <v>0</v>
          </cell>
        </row>
        <row r="85">
          <cell r="A85" t="str">
            <v>Town of Flaxville</v>
          </cell>
          <cell r="B85" t="str">
            <v>011001</v>
          </cell>
          <cell r="C85" t="str">
            <v>021001</v>
          </cell>
          <cell r="D85">
            <v>0</v>
          </cell>
        </row>
        <row r="86">
          <cell r="A86" t="str">
            <v>City of Scobey</v>
          </cell>
          <cell r="B86" t="str">
            <v>011001</v>
          </cell>
          <cell r="C86" t="str">
            <v>021002</v>
          </cell>
          <cell r="D86">
            <v>0</v>
          </cell>
        </row>
        <row r="87">
          <cell r="A87" t="str">
            <v>City of Glendive</v>
          </cell>
          <cell r="B87" t="str">
            <v>011101</v>
          </cell>
          <cell r="C87" t="str">
            <v>021101</v>
          </cell>
          <cell r="D87">
            <v>0</v>
          </cell>
        </row>
        <row r="88">
          <cell r="A88" t="str">
            <v>Town of Richey</v>
          </cell>
          <cell r="B88" t="str">
            <v>011101</v>
          </cell>
          <cell r="C88" t="str">
            <v>021102</v>
          </cell>
          <cell r="D88">
            <v>0</v>
          </cell>
        </row>
        <row r="89">
          <cell r="A89" t="str">
            <v>City of Baker</v>
          </cell>
          <cell r="B89" t="str">
            <v>011301</v>
          </cell>
          <cell r="C89" t="str">
            <v>021301</v>
          </cell>
          <cell r="D89">
            <v>0</v>
          </cell>
        </row>
        <row r="90">
          <cell r="A90" t="str">
            <v>Town of Plevna</v>
          </cell>
          <cell r="B90" t="str">
            <v>011301</v>
          </cell>
          <cell r="C90" t="str">
            <v>021302</v>
          </cell>
          <cell r="D90">
            <v>0</v>
          </cell>
        </row>
        <row r="91">
          <cell r="A91" t="str">
            <v>Town of Denton</v>
          </cell>
          <cell r="B91" t="str">
            <v>011401</v>
          </cell>
          <cell r="C91" t="str">
            <v>021401</v>
          </cell>
          <cell r="D91">
            <v>0</v>
          </cell>
        </row>
        <row r="92">
          <cell r="A92" t="str">
            <v>Town of Grass Range</v>
          </cell>
          <cell r="B92" t="str">
            <v>011401</v>
          </cell>
          <cell r="C92" t="str">
            <v>021402</v>
          </cell>
          <cell r="D92">
            <v>0</v>
          </cell>
        </row>
        <row r="93">
          <cell r="A93" t="str">
            <v>City of Lewistown</v>
          </cell>
          <cell r="B93" t="str">
            <v>011401</v>
          </cell>
          <cell r="C93" t="str">
            <v>021403</v>
          </cell>
          <cell r="D93">
            <v>0</v>
          </cell>
        </row>
        <row r="94">
          <cell r="A94" t="str">
            <v>Town of Moore</v>
          </cell>
          <cell r="B94" t="str">
            <v>011401</v>
          </cell>
          <cell r="C94" t="str">
            <v>021404</v>
          </cell>
          <cell r="D94">
            <v>0</v>
          </cell>
        </row>
        <row r="95">
          <cell r="A95" t="str">
            <v>Town of Winifred</v>
          </cell>
          <cell r="B95" t="str">
            <v>011401</v>
          </cell>
          <cell r="C95" t="str">
            <v>021405</v>
          </cell>
          <cell r="D95">
            <v>0</v>
          </cell>
        </row>
        <row r="96">
          <cell r="A96" t="str">
            <v>City of Columbia Falls</v>
          </cell>
          <cell r="B96" t="str">
            <v>011501</v>
          </cell>
          <cell r="C96" t="str">
            <v>021501</v>
          </cell>
          <cell r="D96">
            <v>0</v>
          </cell>
        </row>
        <row r="97">
          <cell r="A97" t="str">
            <v>City of Kalispell</v>
          </cell>
          <cell r="B97" t="str">
            <v>011501</v>
          </cell>
          <cell r="C97" t="str">
            <v>021502</v>
          </cell>
          <cell r="D97">
            <v>0</v>
          </cell>
        </row>
        <row r="98">
          <cell r="A98" t="str">
            <v>City of Whitefish</v>
          </cell>
          <cell r="B98" t="str">
            <v>011501</v>
          </cell>
          <cell r="C98" t="str">
            <v>021503</v>
          </cell>
          <cell r="D98">
            <v>0</v>
          </cell>
        </row>
        <row r="99">
          <cell r="A99" t="str">
            <v>City of Belgrade</v>
          </cell>
          <cell r="B99" t="str">
            <v>011601</v>
          </cell>
          <cell r="C99" t="str">
            <v>021601</v>
          </cell>
          <cell r="D99">
            <v>0</v>
          </cell>
        </row>
        <row r="100">
          <cell r="A100" t="str">
            <v>City of Bozeman</v>
          </cell>
          <cell r="B100" t="str">
            <v>011601</v>
          </cell>
          <cell r="C100" t="str">
            <v>021602</v>
          </cell>
          <cell r="D100">
            <v>0</v>
          </cell>
        </row>
        <row r="101">
          <cell r="A101" t="str">
            <v>Town of Manhattan</v>
          </cell>
          <cell r="B101" t="str">
            <v>011601</v>
          </cell>
          <cell r="C101" t="str">
            <v>021603</v>
          </cell>
          <cell r="D101">
            <v>0</v>
          </cell>
        </row>
        <row r="102">
          <cell r="A102" t="str">
            <v>City of Three Forks</v>
          </cell>
          <cell r="B102" t="str">
            <v>011601</v>
          </cell>
          <cell r="C102" t="str">
            <v>021604</v>
          </cell>
          <cell r="D102">
            <v>0</v>
          </cell>
        </row>
        <row r="103">
          <cell r="A103" t="str">
            <v>Town of West Yellowstone</v>
          </cell>
          <cell r="B103" t="str">
            <v>011601</v>
          </cell>
          <cell r="C103" t="str">
            <v>021605</v>
          </cell>
          <cell r="D103">
            <v>0</v>
          </cell>
        </row>
        <row r="104">
          <cell r="A104" t="str">
            <v>Town of Jordan</v>
          </cell>
          <cell r="B104" t="str">
            <v>011701</v>
          </cell>
          <cell r="C104" t="str">
            <v>021701</v>
          </cell>
          <cell r="D104">
            <v>0</v>
          </cell>
        </row>
        <row r="105">
          <cell r="A105" t="str">
            <v>Town of Browning</v>
          </cell>
          <cell r="B105" t="str">
            <v>011801</v>
          </cell>
          <cell r="C105" t="str">
            <v>021801</v>
          </cell>
          <cell r="D105">
            <v>0</v>
          </cell>
        </row>
        <row r="106">
          <cell r="A106" t="str">
            <v>City of Cut Bank</v>
          </cell>
          <cell r="B106" t="str">
            <v>011801</v>
          </cell>
          <cell r="C106" t="str">
            <v>021802</v>
          </cell>
          <cell r="D106">
            <v>0</v>
          </cell>
        </row>
        <row r="107">
          <cell r="A107" t="str">
            <v>Town of Lavina</v>
          </cell>
          <cell r="B107" t="str">
            <v>011901</v>
          </cell>
          <cell r="C107" t="str">
            <v>021901</v>
          </cell>
          <cell r="D107">
            <v>0</v>
          </cell>
        </row>
        <row r="108">
          <cell r="A108" t="str">
            <v>Town of Ryegate</v>
          </cell>
          <cell r="B108" t="str">
            <v>011901</v>
          </cell>
          <cell r="C108" t="str">
            <v>021902</v>
          </cell>
          <cell r="D108">
            <v>0</v>
          </cell>
        </row>
        <row r="109">
          <cell r="A109" t="str">
            <v>Town of Drummond</v>
          </cell>
          <cell r="B109" t="str">
            <v>012001</v>
          </cell>
          <cell r="C109" t="str">
            <v>022001</v>
          </cell>
          <cell r="D109">
            <v>0</v>
          </cell>
        </row>
        <row r="110">
          <cell r="A110" t="str">
            <v>Town of Philipsburg</v>
          </cell>
          <cell r="B110" t="str">
            <v>012001</v>
          </cell>
          <cell r="C110" t="str">
            <v>022002</v>
          </cell>
          <cell r="D110">
            <v>0</v>
          </cell>
        </row>
        <row r="111">
          <cell r="A111" t="str">
            <v>City of Havre</v>
          </cell>
          <cell r="B111" t="str">
            <v>012101</v>
          </cell>
          <cell r="C111" t="str">
            <v>022101</v>
          </cell>
          <cell r="D111">
            <v>0</v>
          </cell>
        </row>
        <row r="112">
          <cell r="A112" t="str">
            <v>Town of Hingham</v>
          </cell>
          <cell r="B112" t="str">
            <v>012101</v>
          </cell>
          <cell r="C112" t="str">
            <v>022102</v>
          </cell>
          <cell r="D112">
            <v>0</v>
          </cell>
        </row>
        <row r="113">
          <cell r="A113" t="str">
            <v>City of Boulder</v>
          </cell>
          <cell r="B113" t="str">
            <v>012201</v>
          </cell>
          <cell r="C113" t="str">
            <v>022201</v>
          </cell>
          <cell r="D113">
            <v>0</v>
          </cell>
        </row>
        <row r="114">
          <cell r="A114" t="str">
            <v>Town of Whitehall</v>
          </cell>
          <cell r="B114" t="str">
            <v>012201</v>
          </cell>
          <cell r="C114" t="str">
            <v>022202</v>
          </cell>
          <cell r="D114">
            <v>0</v>
          </cell>
        </row>
        <row r="115">
          <cell r="A115" t="str">
            <v>Town of Hobson</v>
          </cell>
          <cell r="B115" t="str">
            <v>012301</v>
          </cell>
          <cell r="C115" t="str">
            <v>022301</v>
          </cell>
          <cell r="D115">
            <v>0</v>
          </cell>
        </row>
        <row r="116">
          <cell r="A116" t="str">
            <v>Town of Stanford</v>
          </cell>
          <cell r="B116" t="str">
            <v>012301</v>
          </cell>
          <cell r="C116" t="str">
            <v>022302</v>
          </cell>
          <cell r="D116">
            <v>0</v>
          </cell>
        </row>
        <row r="117">
          <cell r="A117" t="str">
            <v>City of Polson</v>
          </cell>
          <cell r="B117" t="str">
            <v>012401</v>
          </cell>
          <cell r="C117" t="str">
            <v>022401</v>
          </cell>
          <cell r="D117">
            <v>0</v>
          </cell>
        </row>
        <row r="118">
          <cell r="A118" t="str">
            <v>City of Ronan</v>
          </cell>
          <cell r="B118" t="str">
            <v>012401</v>
          </cell>
          <cell r="C118" t="str">
            <v>022402</v>
          </cell>
          <cell r="D118">
            <v>0</v>
          </cell>
        </row>
        <row r="119">
          <cell r="A119" t="str">
            <v>Town of St. Ignatius</v>
          </cell>
          <cell r="B119" t="str">
            <v>012401</v>
          </cell>
          <cell r="C119" t="str">
            <v>022403</v>
          </cell>
          <cell r="D119">
            <v>0</v>
          </cell>
        </row>
        <row r="120">
          <cell r="A120" t="str">
            <v>City of East Helena</v>
          </cell>
          <cell r="B120" t="str">
            <v>012501</v>
          </cell>
          <cell r="C120" t="str">
            <v>022501</v>
          </cell>
          <cell r="D120">
            <v>0</v>
          </cell>
        </row>
        <row r="121">
          <cell r="A121" t="str">
            <v>City of Helena</v>
          </cell>
          <cell r="B121" t="str">
            <v>012501</v>
          </cell>
          <cell r="C121" t="str">
            <v>022502</v>
          </cell>
          <cell r="D121">
            <v>0</v>
          </cell>
        </row>
        <row r="122">
          <cell r="A122" t="str">
            <v>Town of Chester</v>
          </cell>
          <cell r="B122" t="str">
            <v>012601</v>
          </cell>
          <cell r="C122" t="str">
            <v>022601</v>
          </cell>
          <cell r="D122">
            <v>0</v>
          </cell>
        </row>
        <row r="123">
          <cell r="A123" t="str">
            <v>Town of Eureka</v>
          </cell>
          <cell r="B123" t="str">
            <v>012701</v>
          </cell>
          <cell r="C123" t="str">
            <v>022701</v>
          </cell>
          <cell r="D123">
            <v>0</v>
          </cell>
        </row>
        <row r="124">
          <cell r="A124" t="str">
            <v>City of Libby</v>
          </cell>
          <cell r="B124" t="str">
            <v>012701</v>
          </cell>
          <cell r="C124" t="str">
            <v>022702</v>
          </cell>
          <cell r="D124">
            <v>0</v>
          </cell>
        </row>
        <row r="125">
          <cell r="A125" t="str">
            <v>Town Of Rexford</v>
          </cell>
          <cell r="B125" t="str">
            <v>012701</v>
          </cell>
          <cell r="C125" t="str">
            <v>022703</v>
          </cell>
          <cell r="D125">
            <v>0</v>
          </cell>
        </row>
        <row r="126">
          <cell r="A126" t="str">
            <v>City of Troy</v>
          </cell>
          <cell r="B126" t="str">
            <v>012701</v>
          </cell>
          <cell r="C126" t="str">
            <v>022704</v>
          </cell>
          <cell r="D126">
            <v>0</v>
          </cell>
        </row>
        <row r="127">
          <cell r="A127" t="str">
            <v>Town of Ennis</v>
          </cell>
          <cell r="B127" t="str">
            <v>012801</v>
          </cell>
          <cell r="C127" t="str">
            <v>022801</v>
          </cell>
          <cell r="D127">
            <v>0</v>
          </cell>
        </row>
        <row r="128">
          <cell r="A128" t="str">
            <v>Town of Sheridan</v>
          </cell>
          <cell r="B128" t="str">
            <v>012801</v>
          </cell>
          <cell r="C128" t="str">
            <v>022802</v>
          </cell>
          <cell r="D128">
            <v>0</v>
          </cell>
        </row>
        <row r="129">
          <cell r="A129" t="str">
            <v>Town of Twin Bridges</v>
          </cell>
          <cell r="B129" t="str">
            <v>012801</v>
          </cell>
          <cell r="C129" t="str">
            <v>022803</v>
          </cell>
          <cell r="D129">
            <v>0</v>
          </cell>
        </row>
        <row r="130">
          <cell r="A130" t="str">
            <v>Town of Virginia City</v>
          </cell>
          <cell r="B130" t="str">
            <v>012801</v>
          </cell>
          <cell r="C130" t="str">
            <v>022804</v>
          </cell>
          <cell r="D130">
            <v>0</v>
          </cell>
        </row>
        <row r="131">
          <cell r="A131" t="str">
            <v>Town of Circle</v>
          </cell>
          <cell r="B131" t="str">
            <v>012901</v>
          </cell>
          <cell r="C131" t="str">
            <v>022901</v>
          </cell>
          <cell r="D131">
            <v>0</v>
          </cell>
        </row>
        <row r="132">
          <cell r="A132" t="str">
            <v>City of White Sulphur Springs</v>
          </cell>
          <cell r="B132" t="str">
            <v>013001</v>
          </cell>
          <cell r="C132" t="str">
            <v>023001</v>
          </cell>
          <cell r="D132">
            <v>0</v>
          </cell>
        </row>
        <row r="133">
          <cell r="A133" t="str">
            <v>Town of Alberton</v>
          </cell>
          <cell r="B133" t="str">
            <v>013101</v>
          </cell>
          <cell r="C133" t="str">
            <v>023101</v>
          </cell>
          <cell r="D133">
            <v>0</v>
          </cell>
        </row>
        <row r="134">
          <cell r="A134" t="str">
            <v>Town Of Superior</v>
          </cell>
          <cell r="B134" t="str">
            <v>013101</v>
          </cell>
          <cell r="C134" t="str">
            <v>023102</v>
          </cell>
          <cell r="D134">
            <v>0</v>
          </cell>
        </row>
        <row r="135">
          <cell r="A135" t="str">
            <v>City of Missoula</v>
          </cell>
          <cell r="B135" t="str">
            <v>013201</v>
          </cell>
          <cell r="C135" t="str">
            <v>023201</v>
          </cell>
          <cell r="D135">
            <v>0</v>
          </cell>
        </row>
        <row r="136">
          <cell r="A136" t="str">
            <v>Town of Melstone</v>
          </cell>
          <cell r="B136" t="str">
            <v>013301</v>
          </cell>
          <cell r="C136" t="str">
            <v>023301</v>
          </cell>
          <cell r="D136">
            <v>0</v>
          </cell>
        </row>
        <row r="137">
          <cell r="A137" t="str">
            <v>City of Roundup</v>
          </cell>
          <cell r="B137" t="str">
            <v>013301</v>
          </cell>
          <cell r="C137" t="str">
            <v>023302</v>
          </cell>
          <cell r="D137">
            <v>0</v>
          </cell>
        </row>
        <row r="138">
          <cell r="A138" t="str">
            <v>Town of Clyde Park</v>
          </cell>
          <cell r="B138" t="str">
            <v>013401</v>
          </cell>
          <cell r="C138" t="str">
            <v>023401</v>
          </cell>
          <cell r="D138">
            <v>0</v>
          </cell>
        </row>
        <row r="139">
          <cell r="A139" t="str">
            <v>City of Livingston</v>
          </cell>
          <cell r="B139" t="str">
            <v>013401</v>
          </cell>
          <cell r="C139" t="str">
            <v>023402</v>
          </cell>
          <cell r="D139">
            <v>0</v>
          </cell>
        </row>
        <row r="140">
          <cell r="A140" t="str">
            <v>Town of Winnett</v>
          </cell>
          <cell r="B140" t="str">
            <v>013501</v>
          </cell>
          <cell r="C140" t="str">
            <v>023501</v>
          </cell>
          <cell r="D140">
            <v>0</v>
          </cell>
        </row>
        <row r="141">
          <cell r="A141" t="str">
            <v>Town of Dodson</v>
          </cell>
          <cell r="B141" t="str">
            <v>013601</v>
          </cell>
          <cell r="C141" t="str">
            <v>023601</v>
          </cell>
          <cell r="D141">
            <v>0</v>
          </cell>
        </row>
        <row r="142">
          <cell r="A142" t="str">
            <v>City of Malta</v>
          </cell>
          <cell r="B142" t="str">
            <v>013601</v>
          </cell>
          <cell r="C142" t="str">
            <v>023602</v>
          </cell>
          <cell r="D142">
            <v>0</v>
          </cell>
        </row>
        <row r="143">
          <cell r="A143" t="str">
            <v>Town of Saco</v>
          </cell>
          <cell r="B143" t="str">
            <v>013601</v>
          </cell>
          <cell r="C143" t="str">
            <v>023603</v>
          </cell>
          <cell r="D143">
            <v>0</v>
          </cell>
        </row>
        <row r="144">
          <cell r="A144" t="str">
            <v>City of Conrad</v>
          </cell>
          <cell r="B144" t="str">
            <v>013701</v>
          </cell>
          <cell r="C144" t="str">
            <v>023701</v>
          </cell>
          <cell r="D144">
            <v>0</v>
          </cell>
        </row>
        <row r="145">
          <cell r="A145" t="str">
            <v>Town of Valier</v>
          </cell>
          <cell r="B145" t="str">
            <v>013701</v>
          </cell>
          <cell r="C145" t="str">
            <v>023702</v>
          </cell>
          <cell r="D145">
            <v>0</v>
          </cell>
        </row>
        <row r="146">
          <cell r="A146" t="str">
            <v>Town of Broadus</v>
          </cell>
          <cell r="B146" t="str">
            <v>013801</v>
          </cell>
          <cell r="C146" t="str">
            <v>023801</v>
          </cell>
          <cell r="D146">
            <v>0</v>
          </cell>
        </row>
        <row r="147">
          <cell r="A147" t="str">
            <v>City of Deer Lodge</v>
          </cell>
          <cell r="B147" t="str">
            <v>013901</v>
          </cell>
          <cell r="C147" t="str">
            <v>023901</v>
          </cell>
          <cell r="D147">
            <v>0</v>
          </cell>
        </row>
        <row r="148">
          <cell r="A148" t="str">
            <v>Town of Terry</v>
          </cell>
          <cell r="B148" t="str">
            <v>014001</v>
          </cell>
          <cell r="C148" t="str">
            <v>024001</v>
          </cell>
          <cell r="D148">
            <v>0</v>
          </cell>
        </row>
        <row r="149">
          <cell r="A149" t="str">
            <v>Town of Darby</v>
          </cell>
          <cell r="B149" t="str">
            <v>014101</v>
          </cell>
          <cell r="C149" t="str">
            <v>024101</v>
          </cell>
          <cell r="D149">
            <v>0</v>
          </cell>
        </row>
        <row r="150">
          <cell r="A150" t="str">
            <v>City of Hamilton</v>
          </cell>
          <cell r="B150" t="str">
            <v>014101</v>
          </cell>
          <cell r="C150" t="str">
            <v>024102</v>
          </cell>
          <cell r="D150">
            <v>0</v>
          </cell>
        </row>
        <row r="151">
          <cell r="A151" t="str">
            <v>Town of Pinesdale</v>
          </cell>
          <cell r="B151" t="str">
            <v>014101</v>
          </cell>
          <cell r="C151" t="str">
            <v>024103</v>
          </cell>
          <cell r="D151">
            <v>0</v>
          </cell>
        </row>
        <row r="152">
          <cell r="A152" t="str">
            <v>Town of Stevensville</v>
          </cell>
          <cell r="B152" t="str">
            <v>014101</v>
          </cell>
          <cell r="C152" t="str">
            <v>024104</v>
          </cell>
          <cell r="D152">
            <v>0</v>
          </cell>
        </row>
        <row r="153">
          <cell r="A153" t="str">
            <v>Town of Fairview</v>
          </cell>
          <cell r="B153" t="str">
            <v>014201</v>
          </cell>
          <cell r="C153" t="str">
            <v>024201</v>
          </cell>
          <cell r="D153">
            <v>0</v>
          </cell>
        </row>
        <row r="154">
          <cell r="A154" t="str">
            <v>City of Sidney</v>
          </cell>
          <cell r="B154" t="str">
            <v>014201</v>
          </cell>
          <cell r="C154" t="str">
            <v>024202</v>
          </cell>
          <cell r="D154">
            <v>0</v>
          </cell>
        </row>
        <row r="155">
          <cell r="A155" t="str">
            <v>Town of Bainville</v>
          </cell>
          <cell r="B155" t="str">
            <v>014301</v>
          </cell>
          <cell r="C155" t="str">
            <v>024301</v>
          </cell>
          <cell r="D155">
            <v>0</v>
          </cell>
        </row>
        <row r="156">
          <cell r="A156" t="str">
            <v>Town of Brockton</v>
          </cell>
          <cell r="B156" t="str">
            <v>014301</v>
          </cell>
          <cell r="C156" t="str">
            <v>024302</v>
          </cell>
          <cell r="D156">
            <v>0</v>
          </cell>
        </row>
        <row r="157">
          <cell r="A157" t="str">
            <v>Town of Culbertson</v>
          </cell>
          <cell r="B157" t="str">
            <v>014301</v>
          </cell>
          <cell r="C157" t="str">
            <v>024303</v>
          </cell>
          <cell r="D157">
            <v>0</v>
          </cell>
        </row>
        <row r="158">
          <cell r="A158" t="str">
            <v>Town of Froid</v>
          </cell>
          <cell r="B158" t="str">
            <v>014301</v>
          </cell>
          <cell r="C158" t="str">
            <v>024304</v>
          </cell>
          <cell r="D158">
            <v>0</v>
          </cell>
        </row>
        <row r="159">
          <cell r="A159" t="str">
            <v>City of Poplar</v>
          </cell>
          <cell r="B159" t="str">
            <v>014301</v>
          </cell>
          <cell r="C159" t="str">
            <v>024305</v>
          </cell>
          <cell r="D159">
            <v>0</v>
          </cell>
        </row>
        <row r="160">
          <cell r="A160" t="str">
            <v>City of Wolf Point</v>
          </cell>
          <cell r="B160" t="str">
            <v>014301</v>
          </cell>
          <cell r="C160" t="str">
            <v>024306</v>
          </cell>
          <cell r="D160">
            <v>0</v>
          </cell>
        </row>
        <row r="161">
          <cell r="A161" t="str">
            <v>City of Forsyth</v>
          </cell>
          <cell r="B161" t="str">
            <v>014401</v>
          </cell>
          <cell r="C161" t="str">
            <v>024401</v>
          </cell>
          <cell r="D161">
            <v>0</v>
          </cell>
        </row>
        <row r="162">
          <cell r="A162" t="str">
            <v>City of Colstrip</v>
          </cell>
          <cell r="B162" t="str">
            <v>014401</v>
          </cell>
          <cell r="C162" t="str">
            <v>024402</v>
          </cell>
          <cell r="D162">
            <v>0</v>
          </cell>
        </row>
        <row r="163">
          <cell r="A163" t="str">
            <v>Town of Hot Springs</v>
          </cell>
          <cell r="B163" t="str">
            <v>014501</v>
          </cell>
          <cell r="C163" t="str">
            <v>024501</v>
          </cell>
          <cell r="D163">
            <v>0</v>
          </cell>
        </row>
        <row r="164">
          <cell r="A164" t="str">
            <v>Town of Plains</v>
          </cell>
          <cell r="B164" t="str">
            <v>014501</v>
          </cell>
          <cell r="C164" t="str">
            <v>024502</v>
          </cell>
          <cell r="D164">
            <v>0</v>
          </cell>
        </row>
        <row r="165">
          <cell r="A165" t="str">
            <v>City of Thompson Falls</v>
          </cell>
          <cell r="B165" t="str">
            <v>014501</v>
          </cell>
          <cell r="C165" t="str">
            <v>024503</v>
          </cell>
          <cell r="D165">
            <v>0</v>
          </cell>
        </row>
        <row r="166">
          <cell r="A166" t="str">
            <v>Town of Medicine Lake</v>
          </cell>
          <cell r="B166" t="str">
            <v>014601</v>
          </cell>
          <cell r="C166" t="str">
            <v>024601</v>
          </cell>
          <cell r="D166">
            <v>0</v>
          </cell>
        </row>
        <row r="167">
          <cell r="A167" t="str">
            <v>Town of Outlook</v>
          </cell>
          <cell r="B167" t="str">
            <v>014601</v>
          </cell>
          <cell r="C167" t="str">
            <v>024602</v>
          </cell>
          <cell r="D167">
            <v>0</v>
          </cell>
        </row>
        <row r="168">
          <cell r="A168" t="str">
            <v>City of Plentywood</v>
          </cell>
          <cell r="B168" t="str">
            <v>014601</v>
          </cell>
          <cell r="C168" t="str">
            <v>024603</v>
          </cell>
          <cell r="D168">
            <v>0</v>
          </cell>
        </row>
        <row r="169">
          <cell r="A169" t="str">
            <v>Town of Westby</v>
          </cell>
          <cell r="B169" t="str">
            <v>014601</v>
          </cell>
          <cell r="C169" t="str">
            <v>024604</v>
          </cell>
          <cell r="D169">
            <v>0</v>
          </cell>
        </row>
        <row r="170">
          <cell r="A170" t="str">
            <v>Town of Walkerville</v>
          </cell>
          <cell r="B170" t="str">
            <v>014701</v>
          </cell>
          <cell r="C170" t="str">
            <v>024702</v>
          </cell>
          <cell r="D170">
            <v>0</v>
          </cell>
        </row>
        <row r="171">
          <cell r="A171" t="str">
            <v>Town of Columbus</v>
          </cell>
          <cell r="B171" t="str">
            <v>014801</v>
          </cell>
          <cell r="C171" t="str">
            <v>024801</v>
          </cell>
          <cell r="D171">
            <v>0</v>
          </cell>
        </row>
        <row r="172">
          <cell r="A172" t="str">
            <v>City of Big Timber</v>
          </cell>
          <cell r="B172" t="str">
            <v>014901</v>
          </cell>
          <cell r="C172" t="str">
            <v>024901</v>
          </cell>
          <cell r="D172">
            <v>0</v>
          </cell>
        </row>
        <row r="173">
          <cell r="A173" t="str">
            <v>City of Choteau</v>
          </cell>
          <cell r="B173" t="str">
            <v>015001</v>
          </cell>
          <cell r="C173" t="str">
            <v>025001</v>
          </cell>
          <cell r="D173">
            <v>0</v>
          </cell>
        </row>
        <row r="174">
          <cell r="A174" t="str">
            <v>Town of Dutton</v>
          </cell>
          <cell r="B174" t="str">
            <v>015001</v>
          </cell>
          <cell r="C174" t="str">
            <v>025002</v>
          </cell>
          <cell r="D174">
            <v>0</v>
          </cell>
        </row>
        <row r="175">
          <cell r="A175" t="str">
            <v>Town of Fairfield</v>
          </cell>
          <cell r="B175" t="str">
            <v>015001</v>
          </cell>
          <cell r="C175" t="str">
            <v>025003</v>
          </cell>
          <cell r="D175">
            <v>0</v>
          </cell>
        </row>
        <row r="176">
          <cell r="A176" t="str">
            <v>Town of Kevin</v>
          </cell>
          <cell r="B176" t="str">
            <v>015101</v>
          </cell>
          <cell r="C176" t="str">
            <v>025101</v>
          </cell>
          <cell r="D176">
            <v>0</v>
          </cell>
        </row>
        <row r="177">
          <cell r="A177" t="str">
            <v>City of Shelby</v>
          </cell>
          <cell r="B177" t="str">
            <v>015101</v>
          </cell>
          <cell r="C177" t="str">
            <v>025102</v>
          </cell>
          <cell r="D177">
            <v>0</v>
          </cell>
        </row>
        <row r="178">
          <cell r="A178" t="str">
            <v>Town of Sunburst</v>
          </cell>
          <cell r="B178" t="str">
            <v>015101</v>
          </cell>
          <cell r="C178" t="str">
            <v>025103</v>
          </cell>
          <cell r="D178">
            <v>0</v>
          </cell>
        </row>
        <row r="179">
          <cell r="A179" t="str">
            <v>Town of Hysham</v>
          </cell>
          <cell r="B179" t="str">
            <v>015201</v>
          </cell>
          <cell r="C179" t="str">
            <v>025201</v>
          </cell>
          <cell r="D179">
            <v>0</v>
          </cell>
        </row>
        <row r="180">
          <cell r="A180" t="str">
            <v>Town of Fort Peck</v>
          </cell>
          <cell r="B180" t="str">
            <v>015301</v>
          </cell>
          <cell r="C180" t="str">
            <v>025301</v>
          </cell>
          <cell r="D180">
            <v>0</v>
          </cell>
        </row>
        <row r="181">
          <cell r="A181" t="str">
            <v>City of Glasgow</v>
          </cell>
          <cell r="B181" t="str">
            <v>015301</v>
          </cell>
          <cell r="C181" t="str">
            <v>025302</v>
          </cell>
          <cell r="D181">
            <v>0</v>
          </cell>
        </row>
        <row r="182">
          <cell r="A182" t="str">
            <v>Town of Nashua</v>
          </cell>
          <cell r="B182" t="str">
            <v>015301</v>
          </cell>
          <cell r="C182" t="str">
            <v>025303</v>
          </cell>
          <cell r="D182">
            <v>0</v>
          </cell>
        </row>
        <row r="183">
          <cell r="A183" t="str">
            <v>Town of Opheim</v>
          </cell>
          <cell r="B183" t="str">
            <v>015301</v>
          </cell>
          <cell r="C183" t="str">
            <v>025304</v>
          </cell>
          <cell r="D183">
            <v>0</v>
          </cell>
        </row>
        <row r="184">
          <cell r="A184" t="str">
            <v>City of Harlowton</v>
          </cell>
          <cell r="B184" t="str">
            <v>015401</v>
          </cell>
          <cell r="C184" t="str">
            <v>025401</v>
          </cell>
          <cell r="D184">
            <v>0</v>
          </cell>
        </row>
        <row r="185">
          <cell r="A185" t="str">
            <v>Town of Judith Gap</v>
          </cell>
          <cell r="B185" t="str">
            <v>015401</v>
          </cell>
          <cell r="C185" t="str">
            <v>025402</v>
          </cell>
          <cell r="D185">
            <v>0</v>
          </cell>
        </row>
        <row r="186">
          <cell r="A186" t="str">
            <v>Town of Wibaux</v>
          </cell>
          <cell r="B186" t="str">
            <v>015501</v>
          </cell>
          <cell r="C186" t="str">
            <v>025501</v>
          </cell>
          <cell r="D186">
            <v>0</v>
          </cell>
        </row>
        <row r="187">
          <cell r="A187" t="str">
            <v>City of Billings</v>
          </cell>
          <cell r="B187" t="str">
            <v>015601</v>
          </cell>
          <cell r="C187" t="str">
            <v>025601</v>
          </cell>
          <cell r="D187">
            <v>0</v>
          </cell>
        </row>
        <row r="188">
          <cell r="A188" t="str">
            <v>Town of Broadview</v>
          </cell>
          <cell r="B188" t="str">
            <v>015601</v>
          </cell>
          <cell r="C188" t="str">
            <v>025602</v>
          </cell>
          <cell r="D188">
            <v>0</v>
          </cell>
        </row>
        <row r="189">
          <cell r="A189" t="str">
            <v>City of Laurel</v>
          </cell>
          <cell r="B189" t="str">
            <v>015601</v>
          </cell>
          <cell r="C189" t="str">
            <v>025603</v>
          </cell>
          <cell r="D189">
            <v>0</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sd.mt.gov/LGSB/LGSPortal" TargetMode="External"/><Relationship Id="rId7" Type="http://schemas.openxmlformats.org/officeDocument/2006/relationships/comments" Target="../comments1.xml"/><Relationship Id="rId2" Type="http://schemas.openxmlformats.org/officeDocument/2006/relationships/hyperlink" Target="http://sfsd.mt.gov/LGSB" TargetMode="External"/><Relationship Id="rId1" Type="http://schemas.openxmlformats.org/officeDocument/2006/relationships/hyperlink" Target="http://sfsd.mt.gov/LGSB"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fsd.mt.gov/LGSB" TargetMode="Externa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gasb.org/jsp/GASB/Document_C/DocumentPage?cid=1176168670369&amp;acceptedDisclaimer=true"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5.bin"/><Relationship Id="rId1" Type="http://schemas.openxmlformats.org/officeDocument/2006/relationships/hyperlink" Target="https://www.gasb.org/jsp/GASB/Document_C/DocumentPage?cid=1176170308047&amp;acceptedDisclaimer=true" TargetMode="External"/><Relationship Id="rId4" Type="http://schemas.openxmlformats.org/officeDocument/2006/relationships/comments" Target="../comments25.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7.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mpera.mt.gov/"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mpera.mt.gov/"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mpera.mt.gov/"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mpera.mt.gov/"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trs.mt.gov/trs-info/NewsAnnualReports"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comments" Target="../comments33.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0.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comments" Target="../comments35.xm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omments" Target="../comments36.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omments" Target="../comments37.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8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comments" Target="../comments39.xm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comments" Target="../comments40.xm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4" Type="http://schemas.openxmlformats.org/officeDocument/2006/relationships/comments" Target="../comments41.xm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comments" Target="../comments42.xm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comments" Target="../comments46.xm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15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dimension ref="A1:Z235"/>
  <sheetViews>
    <sheetView zoomScaleNormal="100" workbookViewId="0"/>
  </sheetViews>
  <sheetFormatPr defaultRowHeight="12.75"/>
  <cols>
    <col min="1" max="1" width="2.7109375" style="1222" customWidth="1"/>
    <col min="2" max="11" width="9.140625" style="1222"/>
    <col min="12" max="12" width="9.85546875" style="1222" customWidth="1"/>
    <col min="13" max="16384" width="9.140625" style="1222"/>
  </cols>
  <sheetData>
    <row r="1" spans="1:26" ht="20.25">
      <c r="B1" s="1282" t="s">
        <v>1087</v>
      </c>
      <c r="C1" s="1282"/>
      <c r="D1" s="1282"/>
      <c r="E1" s="1282"/>
      <c r="F1" s="1282"/>
      <c r="G1" s="1282"/>
      <c r="H1" s="1282"/>
      <c r="I1" s="1282"/>
      <c r="J1" s="1282"/>
      <c r="K1" s="1282"/>
      <c r="L1" s="1282"/>
      <c r="M1" s="1282"/>
      <c r="N1" s="1282"/>
      <c r="P1" s="1251"/>
      <c r="Q1" s="1251"/>
      <c r="R1" s="1251"/>
      <c r="S1" s="1251"/>
      <c r="T1" s="1251"/>
      <c r="U1" s="1251"/>
      <c r="V1" s="1251"/>
      <c r="W1" s="1251"/>
      <c r="X1" s="1251"/>
      <c r="Y1" s="1251"/>
      <c r="Z1" s="1251"/>
    </row>
    <row r="2" spans="1:26" ht="15.75">
      <c r="A2" s="1278" t="s">
        <v>3525</v>
      </c>
      <c r="B2" s="1278"/>
      <c r="C2" s="1278"/>
      <c r="D2" s="1278"/>
      <c r="E2" s="1278"/>
      <c r="F2" s="1278"/>
      <c r="G2" s="1278"/>
      <c r="H2" s="1278"/>
      <c r="I2" s="1278"/>
      <c r="J2" s="1278"/>
      <c r="K2" s="1278"/>
      <c r="L2" s="1278"/>
      <c r="M2" s="1278"/>
      <c r="N2" s="1278"/>
      <c r="P2" s="1251"/>
      <c r="Q2" s="1251"/>
      <c r="R2" s="1251"/>
      <c r="S2" s="1251"/>
      <c r="T2" s="1251"/>
      <c r="U2" s="1251"/>
      <c r="V2" s="1251"/>
      <c r="W2" s="1251"/>
      <c r="X2" s="1251"/>
      <c r="Y2" s="1251"/>
      <c r="Z2" s="1251"/>
    </row>
    <row r="3" spans="1:26" ht="15.75" customHeight="1">
      <c r="A3" s="1228"/>
      <c r="B3" s="653" t="s">
        <v>3679</v>
      </c>
      <c r="G3" s="653"/>
      <c r="P3" s="1251"/>
      <c r="Q3" s="1251"/>
      <c r="R3" s="1251"/>
      <c r="S3" s="1251"/>
      <c r="T3" s="1251"/>
      <c r="U3" s="1251"/>
      <c r="V3" s="1251"/>
      <c r="W3" s="1251"/>
      <c r="X3" s="1251"/>
      <c r="Y3" s="1251"/>
      <c r="Z3" s="1251"/>
    </row>
    <row r="4" spans="1:26" ht="12" customHeight="1">
      <c r="A4" s="1228"/>
      <c r="B4" s="772"/>
      <c r="G4" s="653"/>
      <c r="P4" s="1251"/>
      <c r="Q4" s="1251"/>
      <c r="R4" s="1251"/>
      <c r="S4" s="1251"/>
      <c r="T4" s="1251"/>
      <c r="U4" s="1251"/>
      <c r="V4" s="1251"/>
      <c r="W4" s="1251"/>
      <c r="X4" s="1251"/>
      <c r="Y4" s="1251"/>
      <c r="Z4" s="1251"/>
    </row>
    <row r="5" spans="1:26">
      <c r="A5" s="653"/>
      <c r="B5" s="1229" t="s">
        <v>3526</v>
      </c>
      <c r="G5" s="653"/>
      <c r="I5" s="1230" t="s">
        <v>2990</v>
      </c>
      <c r="P5" s="1251"/>
      <c r="Q5" s="1251"/>
      <c r="R5" s="1251"/>
      <c r="S5" s="1251"/>
      <c r="T5" s="1251"/>
      <c r="U5" s="1251"/>
      <c r="V5" s="1251"/>
      <c r="W5" s="1251"/>
      <c r="X5" s="1251"/>
      <c r="Y5" s="1251"/>
      <c r="Z5" s="1251"/>
    </row>
    <row r="6" spans="1:26" ht="15.75" customHeight="1">
      <c r="A6" s="1228"/>
      <c r="B6" s="653" t="s">
        <v>3527</v>
      </c>
      <c r="G6" s="653"/>
    </row>
    <row r="7" spans="1:26" ht="16.5" customHeight="1">
      <c r="A7" s="1228"/>
      <c r="B7" s="653" t="s">
        <v>3528</v>
      </c>
      <c r="G7" s="653"/>
    </row>
    <row r="8" spans="1:26" ht="41.25" customHeight="1">
      <c r="A8" s="1228"/>
      <c r="B8" s="1280" t="s">
        <v>3529</v>
      </c>
      <c r="C8" s="1280"/>
      <c r="D8" s="1280"/>
      <c r="E8" s="1280"/>
      <c r="F8" s="1280"/>
      <c r="G8" s="1280"/>
      <c r="H8" s="1280"/>
      <c r="I8" s="1280"/>
      <c r="J8" s="1280"/>
      <c r="K8" s="1280"/>
      <c r="L8" s="1280"/>
      <c r="M8" s="1280"/>
      <c r="N8" s="1280"/>
    </row>
    <row r="9" spans="1:26" ht="12" customHeight="1">
      <c r="A9" s="1228"/>
      <c r="B9" s="1218"/>
      <c r="C9" s="1218"/>
      <c r="D9" s="1218"/>
      <c r="E9" s="1218"/>
      <c r="F9" s="1218"/>
      <c r="G9" s="1218"/>
      <c r="H9" s="1218"/>
      <c r="I9" s="1218"/>
      <c r="J9" s="1218"/>
      <c r="K9" s="1218"/>
      <c r="L9" s="1218"/>
      <c r="M9" s="1218"/>
      <c r="N9" s="1218"/>
    </row>
    <row r="10" spans="1:26" ht="16.5" customHeight="1">
      <c r="A10" s="1228"/>
      <c r="B10" s="1222" t="s">
        <v>3530</v>
      </c>
      <c r="J10" s="1231"/>
      <c r="K10" s="1283" t="s">
        <v>2991</v>
      </c>
      <c r="L10" s="1283"/>
    </row>
    <row r="11" spans="1:26" ht="15" customHeight="1">
      <c r="A11" s="1228"/>
      <c r="B11" s="1222" t="s">
        <v>3531</v>
      </c>
      <c r="G11" s="653"/>
      <c r="I11" s="1231"/>
      <c r="K11" s="1232" t="s">
        <v>2075</v>
      </c>
    </row>
    <row r="12" spans="1:26" ht="12" customHeight="1">
      <c r="A12" s="1228"/>
      <c r="B12" s="653"/>
      <c r="I12" s="1233"/>
    </row>
    <row r="13" spans="1:26" ht="15.75">
      <c r="A13" s="1278" t="s">
        <v>1088</v>
      </c>
      <c r="B13" s="1278"/>
      <c r="C13" s="1278"/>
      <c r="D13" s="1278"/>
      <c r="E13" s="1278"/>
      <c r="F13" s="1278"/>
      <c r="G13" s="1278"/>
      <c r="H13" s="1278"/>
      <c r="I13" s="1278"/>
      <c r="J13" s="1278"/>
      <c r="K13" s="1278"/>
      <c r="L13" s="1278"/>
      <c r="M13" s="1278"/>
      <c r="N13" s="1278"/>
    </row>
    <row r="14" spans="1:26" ht="15.75">
      <c r="A14" s="1234"/>
      <c r="B14" s="653" t="s">
        <v>3532</v>
      </c>
    </row>
    <row r="15" spans="1:26" ht="12" customHeight="1">
      <c r="A15" s="1234"/>
      <c r="B15" s="772"/>
    </row>
    <row r="16" spans="1:26" ht="20.25" customHeight="1">
      <c r="A16" s="1234"/>
      <c r="B16" s="772" t="s">
        <v>3533</v>
      </c>
      <c r="C16" s="1235"/>
      <c r="D16" s="1235"/>
      <c r="E16" s="1235"/>
      <c r="F16" s="1235"/>
      <c r="G16" s="1235"/>
    </row>
    <row r="17" spans="1:14" ht="28.5" customHeight="1">
      <c r="A17" s="1234"/>
      <c r="B17" s="1275" t="s">
        <v>3534</v>
      </c>
      <c r="C17" s="1275"/>
      <c r="D17" s="1275"/>
      <c r="E17" s="1275"/>
      <c r="F17" s="1275"/>
      <c r="G17" s="1275"/>
      <c r="H17" s="1275"/>
      <c r="I17" s="1275"/>
      <c r="J17" s="1275"/>
      <c r="K17" s="1275"/>
      <c r="L17" s="1275"/>
      <c r="M17" s="1275"/>
      <c r="N17" s="1275"/>
    </row>
    <row r="18" spans="1:14" ht="12.75" customHeight="1">
      <c r="A18" s="1234"/>
      <c r="B18" s="1236"/>
      <c r="C18" s="1235"/>
      <c r="D18" s="1235"/>
      <c r="E18" s="1235"/>
      <c r="F18" s="1235"/>
      <c r="G18" s="1235"/>
    </row>
    <row r="19" spans="1:14" ht="30" customHeight="1">
      <c r="A19" s="1234"/>
      <c r="B19" s="1275" t="s">
        <v>3535</v>
      </c>
      <c r="C19" s="1275"/>
      <c r="D19" s="1275"/>
      <c r="E19" s="1275"/>
      <c r="F19" s="1275"/>
      <c r="G19" s="1275"/>
      <c r="H19" s="1275"/>
      <c r="I19" s="1275"/>
      <c r="J19" s="1275"/>
      <c r="K19" s="1275"/>
      <c r="L19" s="1275"/>
      <c r="M19" s="1275"/>
      <c r="N19" s="1275"/>
    </row>
    <row r="20" spans="1:14" ht="12" customHeight="1">
      <c r="A20" s="1234"/>
      <c r="B20" s="1237"/>
      <c r="C20" s="1238"/>
      <c r="D20" s="1238"/>
      <c r="E20" s="1238"/>
      <c r="F20" s="1238"/>
      <c r="G20" s="1238"/>
      <c r="H20" s="1238"/>
      <c r="I20" s="1238"/>
      <c r="J20" s="1238"/>
      <c r="K20" s="1238"/>
      <c r="L20" s="1238"/>
      <c r="M20" s="1224"/>
    </row>
    <row r="21" spans="1:14" ht="15.75">
      <c r="A21" s="1234"/>
      <c r="B21" s="1239"/>
      <c r="C21" s="1240" t="s">
        <v>2046</v>
      </c>
      <c r="D21" s="1241"/>
      <c r="E21" s="1241"/>
      <c r="F21" s="1241"/>
      <c r="G21" s="1241"/>
      <c r="H21" s="1241"/>
      <c r="I21" s="1241"/>
      <c r="J21" s="1241"/>
      <c r="K21" s="1241"/>
      <c r="L21" s="1241"/>
      <c r="M21" s="1241"/>
      <c r="N21" s="1242"/>
    </row>
    <row r="22" spans="1:14" ht="15.75">
      <c r="A22" s="1234"/>
      <c r="B22" s="1243" t="s">
        <v>2043</v>
      </c>
      <c r="C22" s="1243"/>
      <c r="D22" s="1244"/>
      <c r="E22" s="1244"/>
      <c r="F22" s="1244"/>
      <c r="G22" s="1244"/>
      <c r="H22" s="1244"/>
      <c r="I22" s="1244"/>
      <c r="J22" s="1244"/>
      <c r="K22" s="1244"/>
      <c r="L22" s="1244"/>
      <c r="M22" s="1244"/>
      <c r="N22" s="1244"/>
    </row>
    <row r="23" spans="1:14" ht="12" customHeight="1">
      <c r="A23" s="1234"/>
      <c r="B23" s="1223"/>
    </row>
    <row r="24" spans="1:14" ht="27" customHeight="1">
      <c r="A24" s="1234"/>
      <c r="B24" s="1275" t="s">
        <v>3536</v>
      </c>
      <c r="C24" s="1275"/>
      <c r="D24" s="1275"/>
      <c r="E24" s="1275"/>
      <c r="F24" s="1275"/>
      <c r="G24" s="1275"/>
      <c r="H24" s="1275"/>
      <c r="I24" s="1275"/>
      <c r="J24" s="1275"/>
      <c r="K24" s="1275"/>
      <c r="L24" s="1275"/>
      <c r="M24" s="1275"/>
      <c r="N24" s="1275"/>
    </row>
    <row r="25" spans="1:14" ht="12" customHeight="1">
      <c r="A25" s="1234"/>
    </row>
    <row r="26" spans="1:14" ht="15.75">
      <c r="A26" s="1234"/>
      <c r="B26" s="653" t="s">
        <v>1593</v>
      </c>
    </row>
    <row r="27" spans="1:14" ht="40.5" customHeight="1">
      <c r="A27" s="1234"/>
      <c r="B27" s="1275" t="s">
        <v>3537</v>
      </c>
      <c r="C27" s="1275"/>
      <c r="D27" s="1275"/>
      <c r="E27" s="1275"/>
      <c r="F27" s="1275"/>
      <c r="G27" s="1275"/>
      <c r="H27" s="1275"/>
      <c r="I27" s="1275"/>
      <c r="J27" s="1275"/>
      <c r="K27" s="1275"/>
      <c r="L27" s="1275"/>
      <c r="M27" s="1275"/>
      <c r="N27" s="1275"/>
    </row>
    <row r="28" spans="1:14" ht="12" customHeight="1">
      <c r="A28" s="1234"/>
    </row>
    <row r="29" spans="1:14" ht="15.75">
      <c r="A29" s="1234"/>
      <c r="B29" s="1150" t="s">
        <v>2045</v>
      </c>
    </row>
    <row r="30" spans="1:14">
      <c r="B30" s="1222" t="s">
        <v>3538</v>
      </c>
    </row>
    <row r="31" spans="1:14">
      <c r="B31" s="1226"/>
      <c r="C31" s="1224"/>
      <c r="D31" s="1224"/>
      <c r="E31" s="1224"/>
      <c r="F31" s="1224"/>
      <c r="G31" s="1224"/>
      <c r="H31" s="1224"/>
      <c r="I31" s="1224"/>
      <c r="J31" s="1224"/>
      <c r="K31" s="1224"/>
    </row>
    <row r="32" spans="1:14">
      <c r="B32" s="1243" t="s">
        <v>2044</v>
      </c>
      <c r="C32" s="1244"/>
      <c r="D32" s="1244"/>
      <c r="E32" s="1244"/>
      <c r="F32" s="1244"/>
      <c r="G32" s="1244"/>
      <c r="H32" s="1244"/>
      <c r="I32" s="1244"/>
      <c r="J32" s="1244"/>
      <c r="K32" s="1244"/>
      <c r="L32" s="1245"/>
      <c r="M32" s="1245"/>
      <c r="N32" s="1245"/>
    </row>
    <row r="33" spans="1:14" ht="27.75" customHeight="1">
      <c r="A33" s="653"/>
      <c r="B33" s="1275" t="s">
        <v>3539</v>
      </c>
      <c r="C33" s="1275"/>
      <c r="D33" s="1275"/>
      <c r="E33" s="1275"/>
      <c r="F33" s="1275"/>
      <c r="G33" s="1275"/>
      <c r="H33" s="1275"/>
      <c r="I33" s="1275"/>
      <c r="J33" s="1275"/>
      <c r="K33" s="1275"/>
      <c r="L33" s="1275"/>
      <c r="M33" s="1275"/>
      <c r="N33" s="1275"/>
    </row>
    <row r="35" spans="1:14">
      <c r="B35" s="1222" t="s">
        <v>3540</v>
      </c>
    </row>
    <row r="36" spans="1:14" ht="12" customHeight="1">
      <c r="B36" s="653"/>
    </row>
    <row r="37" spans="1:14" ht="15.75">
      <c r="A37" s="1278" t="s">
        <v>1089</v>
      </c>
      <c r="B37" s="1278"/>
      <c r="C37" s="1278"/>
      <c r="D37" s="1278"/>
      <c r="E37" s="1278"/>
      <c r="F37" s="1278"/>
      <c r="G37" s="1278"/>
      <c r="H37" s="1278"/>
      <c r="I37" s="1278"/>
      <c r="J37" s="1278"/>
      <c r="K37" s="1278"/>
      <c r="L37" s="1278"/>
      <c r="M37" s="1278"/>
      <c r="N37" s="1278"/>
    </row>
    <row r="38" spans="1:14" ht="12" customHeight="1">
      <c r="A38" s="1234"/>
    </row>
    <row r="39" spans="1:14">
      <c r="B39" s="653" t="s">
        <v>1090</v>
      </c>
    </row>
    <row r="40" spans="1:14" ht="24.75" customHeight="1">
      <c r="B40" s="1275" t="s">
        <v>3541</v>
      </c>
      <c r="C40" s="1275"/>
      <c r="D40" s="1275"/>
      <c r="E40" s="1275"/>
      <c r="F40" s="1275"/>
      <c r="G40" s="1275"/>
      <c r="H40" s="1275"/>
      <c r="I40" s="1275"/>
      <c r="J40" s="1275"/>
      <c r="K40" s="1275"/>
      <c r="L40" s="1275"/>
      <c r="M40" s="1275"/>
      <c r="N40" s="1275"/>
    </row>
    <row r="42" spans="1:14">
      <c r="B42" s="653" t="s">
        <v>252</v>
      </c>
    </row>
    <row r="43" spans="1:14" ht="26.25" customHeight="1">
      <c r="B43" s="1275" t="s">
        <v>3542</v>
      </c>
      <c r="C43" s="1275"/>
      <c r="D43" s="1275"/>
      <c r="E43" s="1275"/>
      <c r="F43" s="1275"/>
      <c r="G43" s="1275"/>
      <c r="H43" s="1275"/>
      <c r="I43" s="1275"/>
      <c r="J43" s="1275"/>
      <c r="K43" s="1275"/>
      <c r="L43" s="1275"/>
      <c r="M43" s="1275"/>
      <c r="N43" s="1275"/>
    </row>
    <row r="44" spans="1:14" ht="12" customHeight="1"/>
    <row r="45" spans="1:14">
      <c r="B45" s="653" t="s">
        <v>1091</v>
      </c>
    </row>
    <row r="46" spans="1:14">
      <c r="B46" s="1281" t="s">
        <v>3543</v>
      </c>
      <c r="C46" s="1281"/>
      <c r="D46" s="1281"/>
      <c r="E46" s="1281"/>
      <c r="F46" s="1281"/>
      <c r="G46" s="1281"/>
      <c r="H46" s="1281"/>
      <c r="I46" s="1281"/>
      <c r="J46" s="1281"/>
      <c r="K46" s="1281"/>
      <c r="L46" s="1281"/>
      <c r="M46" s="1281"/>
      <c r="N46" s="1281"/>
    </row>
    <row r="47" spans="1:14" ht="12" customHeight="1"/>
    <row r="48" spans="1:14" ht="26.25" customHeight="1">
      <c r="B48" s="1280" t="s">
        <v>3544</v>
      </c>
      <c r="C48" s="1280"/>
      <c r="D48" s="1280"/>
      <c r="E48" s="1280"/>
      <c r="F48" s="1280"/>
      <c r="G48" s="1280"/>
      <c r="H48" s="1280"/>
      <c r="I48" s="1280"/>
      <c r="J48" s="1280"/>
      <c r="K48" s="1280"/>
      <c r="L48" s="1280"/>
      <c r="M48" s="1280"/>
      <c r="N48" s="1280"/>
    </row>
    <row r="49" spans="1:14">
      <c r="B49" s="653" t="s">
        <v>3545</v>
      </c>
    </row>
    <row r="50" spans="1:14" ht="14.25" customHeight="1">
      <c r="B50" s="653" t="s">
        <v>3546</v>
      </c>
    </row>
    <row r="51" spans="1:14" ht="14.25" customHeight="1">
      <c r="B51" s="653" t="s">
        <v>3547</v>
      </c>
    </row>
    <row r="52" spans="1:14" ht="12" customHeight="1">
      <c r="B52" s="653"/>
    </row>
    <row r="53" spans="1:14" ht="64.5" customHeight="1">
      <c r="B53" s="1280" t="s">
        <v>3548</v>
      </c>
      <c r="C53" s="1280"/>
      <c r="D53" s="1280"/>
      <c r="E53" s="1280"/>
      <c r="F53" s="1280"/>
      <c r="G53" s="1280"/>
      <c r="H53" s="1280"/>
      <c r="I53" s="1280"/>
      <c r="J53" s="1280"/>
      <c r="K53" s="1280"/>
      <c r="L53" s="1280"/>
      <c r="M53" s="1280"/>
      <c r="N53" s="1280"/>
    </row>
    <row r="54" spans="1:14" ht="12" customHeight="1"/>
    <row r="55" spans="1:14" ht="15.75">
      <c r="A55" s="1278" t="s">
        <v>1092</v>
      </c>
      <c r="B55" s="1278"/>
      <c r="C55" s="1278"/>
      <c r="D55" s="1278"/>
      <c r="E55" s="1278"/>
      <c r="F55" s="1278"/>
      <c r="G55" s="1278"/>
      <c r="H55" s="1278"/>
      <c r="I55" s="1278"/>
      <c r="J55" s="1278"/>
      <c r="K55" s="1278"/>
      <c r="L55" s="1278"/>
      <c r="M55" s="1278"/>
      <c r="N55" s="1278"/>
    </row>
    <row r="56" spans="1:14" ht="12" customHeight="1"/>
    <row r="57" spans="1:14" ht="17.25" customHeight="1">
      <c r="B57" s="653" t="s">
        <v>1093</v>
      </c>
    </row>
    <row r="58" spans="1:14" ht="54" customHeight="1">
      <c r="B58" s="1275" t="s">
        <v>3549</v>
      </c>
      <c r="C58" s="1275"/>
      <c r="D58" s="1275"/>
      <c r="E58" s="1275"/>
      <c r="F58" s="1275"/>
      <c r="G58" s="1275"/>
      <c r="H58" s="1275"/>
      <c r="I58" s="1275"/>
      <c r="J58" s="1275"/>
      <c r="K58" s="1275"/>
      <c r="L58" s="1275"/>
      <c r="M58" s="1275"/>
      <c r="N58" s="1275"/>
    </row>
    <row r="59" spans="1:14" ht="12" customHeight="1"/>
    <row r="60" spans="1:14">
      <c r="B60" s="653" t="s">
        <v>1094</v>
      </c>
    </row>
    <row r="61" spans="1:14">
      <c r="B61" s="1222" t="s">
        <v>3550</v>
      </c>
    </row>
    <row r="62" spans="1:14" ht="25.5" customHeight="1">
      <c r="B62" s="1275" t="s">
        <v>3551</v>
      </c>
      <c r="C62" s="1275"/>
      <c r="D62" s="1275"/>
      <c r="E62" s="1275"/>
      <c r="F62" s="1275"/>
      <c r="G62" s="1275"/>
      <c r="H62" s="1275"/>
      <c r="I62" s="1275"/>
      <c r="J62" s="1275"/>
      <c r="K62" s="1275"/>
      <c r="L62" s="1275"/>
      <c r="M62" s="1275"/>
      <c r="N62" s="1275"/>
    </row>
    <row r="63" spans="1:14" ht="13.5" customHeight="1">
      <c r="B63" s="1275" t="s">
        <v>3552</v>
      </c>
      <c r="C63" s="1275"/>
      <c r="D63" s="1275"/>
      <c r="E63" s="1275"/>
      <c r="F63" s="1275"/>
      <c r="G63" s="1275"/>
      <c r="H63" s="1275"/>
      <c r="I63" s="1275"/>
      <c r="J63" s="1275"/>
      <c r="K63" s="1275"/>
      <c r="L63" s="1275"/>
      <c r="M63" s="1275"/>
      <c r="N63" s="1275"/>
    </row>
    <row r="64" spans="1:14" ht="12" customHeight="1"/>
    <row r="65" spans="2:14">
      <c r="B65" s="653" t="s">
        <v>1095</v>
      </c>
    </row>
    <row r="66" spans="2:14">
      <c r="B66" s="1222" t="s">
        <v>1096</v>
      </c>
    </row>
    <row r="67" spans="2:14">
      <c r="C67" s="1222" t="s">
        <v>1097</v>
      </c>
      <c r="G67" s="1222" t="s">
        <v>3553</v>
      </c>
    </row>
    <row r="68" spans="2:14">
      <c r="C68" s="1222" t="s">
        <v>1098</v>
      </c>
      <c r="G68" s="1222" t="s">
        <v>3554</v>
      </c>
    </row>
    <row r="69" spans="2:14">
      <c r="C69" s="1222" t="s">
        <v>1099</v>
      </c>
      <c r="G69" s="1222" t="s">
        <v>3555</v>
      </c>
    </row>
    <row r="70" spans="2:14">
      <c r="C70" s="1222" t="s">
        <v>1100</v>
      </c>
      <c r="G70" s="1222" t="s">
        <v>3556</v>
      </c>
    </row>
    <row r="71" spans="2:14">
      <c r="C71" s="1222" t="s">
        <v>1101</v>
      </c>
      <c r="G71" s="1222" t="s">
        <v>3557</v>
      </c>
    </row>
    <row r="72" spans="2:14">
      <c r="C72" s="1222" t="s">
        <v>1102</v>
      </c>
      <c r="G72" s="1222" t="s">
        <v>3558</v>
      </c>
    </row>
    <row r="73" spans="2:14" ht="12" customHeight="1"/>
    <row r="74" spans="2:14">
      <c r="B74" s="653" t="s">
        <v>3559</v>
      </c>
    </row>
    <row r="75" spans="2:14">
      <c r="B75" s="1281" t="s">
        <v>3560</v>
      </c>
      <c r="C75" s="1281"/>
      <c r="D75" s="1281"/>
      <c r="E75" s="1281"/>
      <c r="F75" s="1281"/>
      <c r="G75" s="1281"/>
      <c r="H75" s="1281"/>
      <c r="I75" s="1281"/>
      <c r="J75" s="1281"/>
      <c r="K75" s="1281"/>
      <c r="L75" s="1281"/>
      <c r="M75" s="1281"/>
      <c r="N75" s="1281"/>
    </row>
    <row r="76" spans="2:14">
      <c r="B76" s="1277" t="s">
        <v>3561</v>
      </c>
      <c r="C76" s="1277"/>
      <c r="D76" s="1277"/>
      <c r="E76" s="1277"/>
      <c r="F76" s="1277"/>
      <c r="G76" s="1277"/>
      <c r="H76" s="1277"/>
      <c r="I76" s="1277"/>
      <c r="J76" s="1277"/>
      <c r="K76" s="1277"/>
      <c r="L76" s="1277"/>
      <c r="M76" s="1277"/>
      <c r="N76" s="1277"/>
    </row>
    <row r="77" spans="2:14">
      <c r="B77" s="1222" t="s">
        <v>3562</v>
      </c>
    </row>
    <row r="78" spans="2:14">
      <c r="B78" s="1222" t="s">
        <v>3563</v>
      </c>
    </row>
    <row r="79" spans="2:14">
      <c r="B79" s="1281" t="s">
        <v>3564</v>
      </c>
      <c r="C79" s="1281"/>
      <c r="D79" s="1281"/>
      <c r="E79" s="1281"/>
      <c r="F79" s="1281"/>
      <c r="G79" s="1281"/>
      <c r="H79" s="1281"/>
      <c r="I79" s="1281"/>
      <c r="J79" s="1281"/>
      <c r="K79" s="1281"/>
      <c r="L79" s="1281"/>
      <c r="M79" s="1281"/>
      <c r="N79" s="1281"/>
    </row>
    <row r="80" spans="2:14">
      <c r="B80" s="1277" t="s">
        <v>3565</v>
      </c>
      <c r="C80" s="1277"/>
      <c r="D80" s="1277"/>
      <c r="E80" s="1277"/>
      <c r="F80" s="1277"/>
      <c r="G80" s="1277"/>
      <c r="H80" s="1277"/>
      <c r="I80" s="1277"/>
      <c r="J80" s="1277"/>
      <c r="K80" s="1277"/>
      <c r="L80" s="1277"/>
      <c r="M80" s="1277"/>
      <c r="N80" s="1277"/>
    </row>
    <row r="81" spans="2:14" ht="12" customHeight="1"/>
    <row r="82" spans="2:14">
      <c r="B82" s="653" t="s">
        <v>3566</v>
      </c>
    </row>
    <row r="83" spans="2:14" ht="27.75" customHeight="1">
      <c r="B83" s="1275" t="s">
        <v>3567</v>
      </c>
      <c r="C83" s="1275"/>
      <c r="D83" s="1275"/>
      <c r="E83" s="1275"/>
      <c r="F83" s="1275"/>
      <c r="G83" s="1275"/>
      <c r="H83" s="1275"/>
      <c r="I83" s="1275"/>
      <c r="J83" s="1275"/>
      <c r="K83" s="1275"/>
      <c r="L83" s="1275"/>
      <c r="M83" s="1275"/>
      <c r="N83" s="1275"/>
    </row>
    <row r="84" spans="2:14" ht="12" customHeight="1"/>
    <row r="85" spans="2:14">
      <c r="B85" s="653" t="s">
        <v>3568</v>
      </c>
    </row>
    <row r="86" spans="2:14" ht="66" customHeight="1">
      <c r="B86" s="1275" t="s">
        <v>3569</v>
      </c>
      <c r="C86" s="1275"/>
      <c r="D86" s="1275"/>
      <c r="E86" s="1275"/>
      <c r="F86" s="1275"/>
      <c r="G86" s="1275"/>
      <c r="H86" s="1275"/>
      <c r="I86" s="1275"/>
      <c r="J86" s="1275"/>
      <c r="K86" s="1275"/>
      <c r="L86" s="1275"/>
      <c r="M86" s="1275"/>
      <c r="N86" s="1275"/>
    </row>
    <row r="87" spans="2:14" ht="12" customHeight="1">
      <c r="B87" s="1221"/>
      <c r="C87" s="1221"/>
      <c r="D87" s="1221"/>
      <c r="E87" s="1221"/>
      <c r="F87" s="1221"/>
      <c r="G87" s="1221"/>
      <c r="H87" s="1221"/>
      <c r="I87" s="1221"/>
      <c r="J87" s="1221"/>
      <c r="K87" s="1221"/>
      <c r="L87" s="1221"/>
      <c r="M87" s="1221"/>
      <c r="N87" s="1221"/>
    </row>
    <row r="88" spans="2:14" ht="26.25" customHeight="1">
      <c r="B88" s="1280" t="s">
        <v>3570</v>
      </c>
      <c r="C88" s="1280"/>
      <c r="D88" s="1280"/>
      <c r="E88" s="1280"/>
      <c r="F88" s="1280"/>
      <c r="G88" s="1280"/>
      <c r="H88" s="1280"/>
      <c r="I88" s="1280"/>
      <c r="J88" s="1280"/>
      <c r="K88" s="1280"/>
      <c r="L88" s="1280"/>
      <c r="M88" s="1280"/>
      <c r="N88" s="1280"/>
    </row>
    <row r="89" spans="2:14">
      <c r="B89" s="1222" t="s">
        <v>3571</v>
      </c>
    </row>
    <row r="90" spans="2:14">
      <c r="B90" s="1222" t="s">
        <v>3572</v>
      </c>
    </row>
    <row r="91" spans="2:14" ht="12" customHeight="1"/>
    <row r="92" spans="2:14" ht="16.5" customHeight="1">
      <c r="B92" s="1280" t="s">
        <v>3573</v>
      </c>
      <c r="C92" s="1280"/>
      <c r="D92" s="1280"/>
      <c r="E92" s="1280"/>
      <c r="F92" s="1280"/>
      <c r="G92" s="1280"/>
      <c r="H92" s="1280"/>
      <c r="I92" s="1280"/>
      <c r="J92" s="1280"/>
      <c r="K92" s="1280"/>
      <c r="L92" s="1280"/>
      <c r="M92" s="1280"/>
      <c r="N92" s="1280"/>
    </row>
    <row r="93" spans="2:14" ht="25.5" customHeight="1">
      <c r="B93" s="1275" t="s">
        <v>3574</v>
      </c>
      <c r="C93" s="1280"/>
      <c r="D93" s="1280"/>
      <c r="E93" s="1280"/>
      <c r="F93" s="1280"/>
      <c r="G93" s="1280"/>
      <c r="H93" s="1280"/>
      <c r="I93" s="1280"/>
      <c r="J93" s="1280"/>
      <c r="K93" s="1280"/>
      <c r="L93" s="1280"/>
      <c r="M93" s="1280"/>
      <c r="N93" s="1280"/>
    </row>
    <row r="94" spans="2:14" ht="12" customHeight="1">
      <c r="B94" s="653"/>
    </row>
    <row r="95" spans="2:14">
      <c r="B95" s="653" t="s">
        <v>3575</v>
      </c>
    </row>
    <row r="96" spans="2:14" ht="27" customHeight="1">
      <c r="B96" s="1275" t="s">
        <v>3576</v>
      </c>
      <c r="C96" s="1275"/>
      <c r="D96" s="1275"/>
      <c r="E96" s="1275"/>
      <c r="F96" s="1275"/>
      <c r="G96" s="1275"/>
      <c r="H96" s="1275"/>
      <c r="I96" s="1275"/>
      <c r="J96" s="1275"/>
      <c r="K96" s="1275"/>
      <c r="L96" s="1275"/>
      <c r="M96" s="1275"/>
      <c r="N96" s="1275"/>
    </row>
    <row r="97" spans="2:14" ht="24.75" customHeight="1">
      <c r="B97" s="1275" t="s">
        <v>3577</v>
      </c>
      <c r="C97" s="1275"/>
      <c r="D97" s="1275"/>
      <c r="E97" s="1275"/>
      <c r="F97" s="1275"/>
      <c r="G97" s="1275"/>
      <c r="H97" s="1275"/>
      <c r="I97" s="1275"/>
      <c r="J97" s="1275"/>
      <c r="K97" s="1275"/>
      <c r="L97" s="1275"/>
      <c r="M97" s="1275"/>
      <c r="N97" s="1275"/>
    </row>
    <row r="98" spans="2:14" ht="25.5" customHeight="1">
      <c r="B98" s="1275" t="s">
        <v>3578</v>
      </c>
      <c r="C98" s="1275"/>
      <c r="D98" s="1275"/>
      <c r="E98" s="1275"/>
      <c r="F98" s="1275"/>
      <c r="G98" s="1275"/>
      <c r="H98" s="1275"/>
      <c r="I98" s="1275"/>
      <c r="J98" s="1275"/>
      <c r="K98" s="1275"/>
      <c r="L98" s="1275"/>
      <c r="M98" s="1275"/>
      <c r="N98" s="1275"/>
    </row>
    <row r="99" spans="2:14" ht="12" customHeight="1"/>
    <row r="100" spans="2:14">
      <c r="B100" s="653" t="s">
        <v>3579</v>
      </c>
    </row>
    <row r="101" spans="2:14">
      <c r="B101" s="1222" t="s">
        <v>3580</v>
      </c>
    </row>
    <row r="102" spans="2:14" ht="26.25" customHeight="1">
      <c r="B102" s="1275" t="s">
        <v>3581</v>
      </c>
      <c r="C102" s="1275"/>
      <c r="D102" s="1275"/>
      <c r="E102" s="1275"/>
      <c r="F102" s="1275"/>
      <c r="G102" s="1275"/>
      <c r="H102" s="1275"/>
      <c r="I102" s="1275"/>
      <c r="J102" s="1275"/>
      <c r="K102" s="1275"/>
      <c r="L102" s="1275"/>
      <c r="M102" s="1275"/>
      <c r="N102" s="1275"/>
    </row>
    <row r="103" spans="2:14" ht="12" customHeight="1"/>
    <row r="104" spans="2:14">
      <c r="B104" s="653" t="s">
        <v>3582</v>
      </c>
    </row>
    <row r="105" spans="2:14">
      <c r="B105" s="1222" t="s">
        <v>3583</v>
      </c>
    </row>
    <row r="106" spans="2:14" ht="26.25" customHeight="1">
      <c r="B106" s="1275" t="s">
        <v>3584</v>
      </c>
      <c r="C106" s="1275"/>
      <c r="D106" s="1275"/>
      <c r="E106" s="1275"/>
      <c r="F106" s="1275"/>
      <c r="G106" s="1275"/>
      <c r="H106" s="1275"/>
      <c r="I106" s="1275"/>
      <c r="J106" s="1275"/>
      <c r="K106" s="1275"/>
      <c r="L106" s="1275"/>
      <c r="M106" s="1275"/>
      <c r="N106" s="1275"/>
    </row>
    <row r="107" spans="2:14" ht="12" customHeight="1"/>
    <row r="108" spans="2:14">
      <c r="B108" s="653" t="s">
        <v>3585</v>
      </c>
    </row>
    <row r="109" spans="2:14">
      <c r="B109" s="1222" t="s">
        <v>3586</v>
      </c>
    </row>
    <row r="110" spans="2:14" ht="25.5" customHeight="1">
      <c r="B110" s="1275" t="s">
        <v>3587</v>
      </c>
      <c r="C110" s="1275"/>
      <c r="D110" s="1275"/>
      <c r="E110" s="1275"/>
      <c r="F110" s="1275"/>
      <c r="G110" s="1275"/>
      <c r="H110" s="1275"/>
      <c r="I110" s="1275"/>
      <c r="J110" s="1275"/>
      <c r="K110" s="1275"/>
      <c r="L110" s="1275"/>
      <c r="M110" s="1275"/>
      <c r="N110" s="1275"/>
    </row>
    <row r="111" spans="2:14" ht="12" customHeight="1">
      <c r="B111" s="772"/>
    </row>
    <row r="112" spans="2:14">
      <c r="B112" s="653" t="s">
        <v>3588</v>
      </c>
    </row>
    <row r="113" spans="2:14">
      <c r="B113" s="1275" t="s">
        <v>3589</v>
      </c>
      <c r="C113" s="1275"/>
      <c r="D113" s="1275"/>
      <c r="E113" s="1275"/>
      <c r="F113" s="1275"/>
      <c r="G113" s="1275"/>
      <c r="H113" s="1275"/>
      <c r="I113" s="1275"/>
      <c r="J113" s="1275"/>
      <c r="K113" s="1275"/>
      <c r="L113" s="1275"/>
      <c r="M113" s="1275"/>
      <c r="N113" s="1275"/>
    </row>
    <row r="114" spans="2:14" ht="15" customHeight="1">
      <c r="B114" s="1275" t="s">
        <v>3590</v>
      </c>
      <c r="C114" s="1275"/>
      <c r="D114" s="1275"/>
      <c r="E114" s="1275"/>
      <c r="F114" s="1275"/>
      <c r="G114" s="1275"/>
      <c r="H114" s="1275"/>
      <c r="I114" s="1275"/>
      <c r="J114" s="1275"/>
      <c r="K114" s="1275"/>
      <c r="L114" s="1275"/>
      <c r="M114" s="1275"/>
      <c r="N114" s="1275"/>
    </row>
    <row r="115" spans="2:14" ht="12" customHeight="1">
      <c r="B115" s="772"/>
    </row>
    <row r="116" spans="2:14">
      <c r="B116" s="653" t="s">
        <v>3591</v>
      </c>
    </row>
    <row r="117" spans="2:14">
      <c r="B117" s="1222" t="s">
        <v>3592</v>
      </c>
    </row>
    <row r="118" spans="2:14">
      <c r="B118" s="1222" t="s">
        <v>3593</v>
      </c>
    </row>
    <row r="119" spans="2:14">
      <c r="B119" s="1222" t="s">
        <v>3594</v>
      </c>
    </row>
    <row r="120" spans="2:14" ht="12" customHeight="1"/>
    <row r="121" spans="2:14" ht="15">
      <c r="B121" s="1246" t="s">
        <v>1103</v>
      </c>
    </row>
    <row r="122" spans="2:14" ht="12" customHeight="1">
      <c r="B122" s="1216"/>
    </row>
    <row r="123" spans="2:14">
      <c r="B123" s="653" t="s">
        <v>3595</v>
      </c>
    </row>
    <row r="124" spans="2:14" ht="38.25" customHeight="1">
      <c r="B124" s="1275" t="s">
        <v>3596</v>
      </c>
      <c r="C124" s="1275"/>
      <c r="D124" s="1275"/>
      <c r="E124" s="1275"/>
      <c r="F124" s="1275"/>
      <c r="G124" s="1275"/>
      <c r="H124" s="1275"/>
      <c r="I124" s="1275"/>
      <c r="J124" s="1275"/>
      <c r="K124" s="1275"/>
      <c r="L124" s="1275"/>
      <c r="M124" s="1275"/>
      <c r="N124" s="1275"/>
    </row>
    <row r="125" spans="2:14" ht="27.75" customHeight="1">
      <c r="B125" s="1221"/>
      <c r="C125" s="1275" t="s">
        <v>3597</v>
      </c>
      <c r="D125" s="1275"/>
      <c r="E125" s="1275"/>
      <c r="F125" s="1275"/>
      <c r="G125" s="1275"/>
      <c r="H125" s="1275"/>
      <c r="I125" s="1275"/>
      <c r="J125" s="1275"/>
      <c r="K125" s="1275"/>
      <c r="L125" s="1275"/>
      <c r="M125" s="1275"/>
      <c r="N125" s="1275"/>
    </row>
    <row r="126" spans="2:14" ht="15.75" customHeight="1">
      <c r="B126" s="1221"/>
      <c r="C126" s="1275" t="s">
        <v>3598</v>
      </c>
      <c r="D126" s="1275"/>
      <c r="E126" s="1275"/>
      <c r="F126" s="1275"/>
      <c r="G126" s="1275"/>
      <c r="H126" s="1275"/>
      <c r="I126" s="1275"/>
      <c r="J126" s="1275"/>
      <c r="K126" s="1275"/>
      <c r="L126" s="1275"/>
      <c r="M126" s="1275"/>
      <c r="N126" s="1275"/>
    </row>
    <row r="127" spans="2:14" ht="39.75" customHeight="1">
      <c r="B127" s="1275" t="s">
        <v>3599</v>
      </c>
      <c r="C127" s="1275"/>
      <c r="D127" s="1275"/>
      <c r="E127" s="1275"/>
      <c r="F127" s="1275"/>
      <c r="G127" s="1275"/>
      <c r="H127" s="1275"/>
      <c r="I127" s="1275"/>
      <c r="J127" s="1275"/>
      <c r="K127" s="1275"/>
      <c r="L127" s="1275"/>
      <c r="M127" s="1275"/>
      <c r="N127" s="1275"/>
    </row>
    <row r="128" spans="2:14" ht="25.5" customHeight="1">
      <c r="B128" s="1275" t="s">
        <v>3600</v>
      </c>
      <c r="C128" s="1275"/>
      <c r="D128" s="1275"/>
      <c r="E128" s="1275"/>
      <c r="F128" s="1275"/>
      <c r="G128" s="1275"/>
      <c r="H128" s="1275"/>
      <c r="I128" s="1275"/>
      <c r="J128" s="1275"/>
      <c r="K128" s="1275"/>
      <c r="L128" s="1275"/>
      <c r="M128" s="1275"/>
      <c r="N128" s="1275"/>
    </row>
    <row r="129" spans="2:14" ht="12" customHeight="1"/>
    <row r="130" spans="2:14" ht="38.25" customHeight="1">
      <c r="B130" s="1275" t="s">
        <v>3601</v>
      </c>
      <c r="C130" s="1275"/>
      <c r="D130" s="1275"/>
      <c r="E130" s="1275"/>
      <c r="F130" s="1275"/>
      <c r="G130" s="1275"/>
      <c r="H130" s="1275"/>
      <c r="I130" s="1275"/>
      <c r="J130" s="1275"/>
      <c r="K130" s="1275"/>
      <c r="L130" s="1275"/>
      <c r="M130" s="1275"/>
      <c r="N130" s="1275"/>
    </row>
    <row r="131" spans="2:14" ht="12" customHeight="1"/>
    <row r="132" spans="2:14">
      <c r="B132" s="653" t="s">
        <v>3602</v>
      </c>
    </row>
    <row r="133" spans="2:14" ht="40.5" customHeight="1">
      <c r="B133" s="1275" t="s">
        <v>3603</v>
      </c>
      <c r="C133" s="1275"/>
      <c r="D133" s="1275"/>
      <c r="E133" s="1275"/>
      <c r="F133" s="1275"/>
      <c r="G133" s="1275"/>
      <c r="H133" s="1275"/>
      <c r="I133" s="1275"/>
      <c r="J133" s="1275"/>
      <c r="K133" s="1275"/>
      <c r="L133" s="1275"/>
      <c r="M133" s="1275"/>
      <c r="N133" s="1275"/>
    </row>
    <row r="134" spans="2:14" ht="12" customHeight="1"/>
    <row r="135" spans="2:14" ht="14.25" customHeight="1">
      <c r="B135" s="1280" t="s">
        <v>3604</v>
      </c>
      <c r="C135" s="1280"/>
      <c r="D135" s="1280"/>
      <c r="E135" s="1280"/>
      <c r="F135" s="1280"/>
      <c r="G135" s="1280"/>
      <c r="H135" s="1280"/>
      <c r="I135" s="1280"/>
      <c r="J135" s="1280"/>
      <c r="K135" s="1280"/>
      <c r="L135" s="1280"/>
      <c r="M135" s="1280"/>
      <c r="N135" s="1280"/>
    </row>
    <row r="136" spans="2:14" ht="27" customHeight="1">
      <c r="B136" s="1275" t="s">
        <v>3605</v>
      </c>
      <c r="C136" s="1275"/>
      <c r="D136" s="1275"/>
      <c r="E136" s="1275"/>
      <c r="F136" s="1275"/>
      <c r="G136" s="1275"/>
      <c r="H136" s="1275"/>
      <c r="I136" s="1275"/>
      <c r="J136" s="1275"/>
      <c r="K136" s="1275"/>
      <c r="L136" s="1275"/>
      <c r="M136" s="1275"/>
      <c r="N136" s="1275"/>
    </row>
    <row r="137" spans="2:14">
      <c r="C137" s="1275" t="s">
        <v>3606</v>
      </c>
      <c r="D137" s="1275"/>
      <c r="E137" s="1275"/>
      <c r="F137" s="1275"/>
      <c r="G137" s="1275"/>
      <c r="H137" s="1275"/>
      <c r="I137" s="1275"/>
      <c r="J137" s="1275"/>
      <c r="K137" s="1275"/>
      <c r="L137" s="1275"/>
      <c r="M137" s="1275"/>
      <c r="N137" s="1275"/>
    </row>
    <row r="138" spans="2:14">
      <c r="C138" s="1275" t="s">
        <v>3607</v>
      </c>
      <c r="D138" s="1275"/>
      <c r="E138" s="1275"/>
      <c r="F138" s="1275"/>
      <c r="G138" s="1275"/>
      <c r="H138" s="1275"/>
      <c r="I138" s="1275"/>
      <c r="J138" s="1275"/>
      <c r="K138" s="1275"/>
      <c r="L138" s="1275"/>
      <c r="M138" s="1275"/>
      <c r="N138" s="1275"/>
    </row>
    <row r="139" spans="2:14" ht="12" customHeight="1"/>
    <row r="140" spans="2:14" ht="16.5" customHeight="1">
      <c r="B140" s="1280" t="s">
        <v>3608</v>
      </c>
      <c r="C140" s="1280"/>
      <c r="D140" s="1280"/>
      <c r="E140" s="1280"/>
      <c r="F140" s="1280"/>
      <c r="G140" s="1280"/>
      <c r="H140" s="1280"/>
      <c r="I140" s="1280"/>
      <c r="J140" s="1280"/>
      <c r="K140" s="1280"/>
      <c r="L140" s="1280"/>
      <c r="M140" s="1280"/>
      <c r="N140" s="1280"/>
    </row>
    <row r="141" spans="2:14">
      <c r="B141" s="1275" t="s">
        <v>3609</v>
      </c>
      <c r="C141" s="1275"/>
      <c r="D141" s="1275"/>
      <c r="E141" s="1275"/>
      <c r="F141" s="1275"/>
      <c r="G141" s="1275"/>
      <c r="H141" s="1275"/>
      <c r="I141" s="1275"/>
      <c r="J141" s="1275"/>
      <c r="K141" s="1275"/>
      <c r="L141" s="1275"/>
      <c r="M141" s="1275"/>
      <c r="N141" s="1275"/>
    </row>
    <row r="142" spans="2:14">
      <c r="C142" s="1275" t="s">
        <v>3610</v>
      </c>
      <c r="D142" s="1275"/>
      <c r="E142" s="1275"/>
      <c r="F142" s="1275"/>
      <c r="G142" s="1275"/>
      <c r="H142" s="1275"/>
      <c r="I142" s="1275"/>
      <c r="J142" s="1275"/>
      <c r="K142" s="1275"/>
      <c r="L142" s="1275"/>
      <c r="M142" s="1275"/>
      <c r="N142" s="1275"/>
    </row>
    <row r="143" spans="2:14" ht="12" customHeight="1"/>
    <row r="144" spans="2:14" ht="13.5" customHeight="1">
      <c r="B144" s="1280" t="s">
        <v>3611</v>
      </c>
      <c r="C144" s="1280"/>
      <c r="D144" s="1280"/>
      <c r="E144" s="1280"/>
      <c r="F144" s="1280"/>
      <c r="G144" s="1280"/>
      <c r="H144" s="1280"/>
      <c r="I144" s="1280"/>
      <c r="J144" s="1280"/>
      <c r="K144" s="1280"/>
      <c r="L144" s="1280"/>
      <c r="M144" s="1280"/>
      <c r="N144" s="1280"/>
    </row>
    <row r="145" spans="1:14" ht="39.75" customHeight="1">
      <c r="B145" s="1275" t="s">
        <v>3612</v>
      </c>
      <c r="C145" s="1275"/>
      <c r="D145" s="1275"/>
      <c r="E145" s="1275"/>
      <c r="F145" s="1275"/>
      <c r="G145" s="1275"/>
      <c r="H145" s="1275"/>
      <c r="I145" s="1275"/>
      <c r="J145" s="1275"/>
      <c r="K145" s="1275"/>
      <c r="L145" s="1275"/>
      <c r="M145" s="1275"/>
      <c r="N145" s="1275"/>
    </row>
    <row r="146" spans="1:14" ht="12" customHeight="1"/>
    <row r="147" spans="1:14">
      <c r="B147" s="653" t="s">
        <v>3613</v>
      </c>
    </row>
    <row r="148" spans="1:14">
      <c r="B148" s="653"/>
      <c r="C148" s="1275" t="s">
        <v>3614</v>
      </c>
      <c r="D148" s="1275"/>
      <c r="E148" s="1275"/>
      <c r="F148" s="1275"/>
      <c r="G148" s="1275"/>
      <c r="H148" s="1275"/>
      <c r="I148" s="1275"/>
      <c r="J148" s="1275"/>
      <c r="K148" s="1275"/>
      <c r="L148" s="1275"/>
      <c r="M148" s="1275"/>
      <c r="N148" s="1275"/>
    </row>
    <row r="149" spans="1:14" ht="12" customHeight="1">
      <c r="B149" s="653"/>
    </row>
    <row r="150" spans="1:14">
      <c r="B150" s="653" t="s">
        <v>3615</v>
      </c>
    </row>
    <row r="151" spans="1:14" ht="13.5" customHeight="1">
      <c r="B151" s="1275" t="s">
        <v>3616</v>
      </c>
      <c r="C151" s="1275"/>
      <c r="D151" s="1275"/>
      <c r="E151" s="1275"/>
      <c r="F151" s="1275"/>
      <c r="G151" s="1275"/>
      <c r="H151" s="1275"/>
      <c r="I151" s="1275"/>
      <c r="J151" s="1275"/>
      <c r="K151" s="1275"/>
      <c r="L151" s="1275"/>
      <c r="M151" s="1275"/>
      <c r="N151" s="1275"/>
    </row>
    <row r="152" spans="1:14" ht="12" customHeight="1"/>
    <row r="153" spans="1:14">
      <c r="B153" s="653" t="s">
        <v>3617</v>
      </c>
    </row>
    <row r="154" spans="1:14" ht="27" customHeight="1">
      <c r="B154" s="1275" t="s">
        <v>3618</v>
      </c>
      <c r="C154" s="1275"/>
      <c r="D154" s="1275"/>
      <c r="E154" s="1275"/>
      <c r="F154" s="1275"/>
      <c r="G154" s="1275"/>
      <c r="H154" s="1275"/>
      <c r="I154" s="1275"/>
      <c r="J154" s="1275"/>
      <c r="K154" s="1275"/>
      <c r="L154" s="1275"/>
      <c r="M154" s="1275"/>
      <c r="N154" s="1275"/>
    </row>
    <row r="155" spans="1:14" ht="12" customHeight="1"/>
    <row r="156" spans="1:14" ht="15.75">
      <c r="A156" s="1278" t="s">
        <v>3619</v>
      </c>
      <c r="B156" s="1278"/>
      <c r="C156" s="1278"/>
      <c r="D156" s="1278"/>
      <c r="E156" s="1278"/>
      <c r="F156" s="1278"/>
      <c r="G156" s="1278"/>
      <c r="H156" s="1278"/>
      <c r="I156" s="1278"/>
      <c r="J156" s="1278"/>
      <c r="K156" s="1278"/>
      <c r="L156" s="1278"/>
      <c r="M156" s="1278"/>
      <c r="N156" s="1278"/>
    </row>
    <row r="157" spans="1:14" ht="12" customHeight="1">
      <c r="A157" s="1247"/>
      <c r="B157" s="1247"/>
      <c r="C157" s="1247"/>
      <c r="D157" s="1247"/>
      <c r="E157" s="1247"/>
      <c r="F157" s="1247"/>
      <c r="G157" s="1247"/>
      <c r="H157" s="1247"/>
      <c r="I157" s="1247"/>
      <c r="J157" s="1247"/>
      <c r="K157" s="1247"/>
      <c r="L157" s="1247"/>
      <c r="M157" s="1247"/>
      <c r="N157" s="1247"/>
    </row>
    <row r="158" spans="1:14" ht="27" customHeight="1">
      <c r="B158" s="1280" t="s">
        <v>3620</v>
      </c>
      <c r="C158" s="1280"/>
      <c r="D158" s="1280"/>
      <c r="E158" s="1280"/>
      <c r="F158" s="1280"/>
      <c r="G158" s="1280"/>
      <c r="H158" s="1280"/>
      <c r="I158" s="1280"/>
      <c r="J158" s="1280"/>
      <c r="K158" s="1280"/>
      <c r="L158" s="1280"/>
      <c r="M158" s="1280"/>
      <c r="N158" s="1280"/>
    </row>
    <row r="159" spans="1:14" ht="27" customHeight="1">
      <c r="B159" s="1275" t="s">
        <v>3621</v>
      </c>
      <c r="C159" s="1275"/>
      <c r="D159" s="1275"/>
      <c r="E159" s="1275"/>
      <c r="F159" s="1275"/>
      <c r="G159" s="1275"/>
      <c r="H159" s="1275"/>
      <c r="I159" s="1275"/>
      <c r="J159" s="1275"/>
      <c r="K159" s="1275"/>
      <c r="L159" s="1275"/>
      <c r="M159" s="1275"/>
      <c r="N159" s="1275"/>
    </row>
    <row r="160" spans="1:14" ht="12" customHeight="1"/>
    <row r="161" spans="1:14">
      <c r="B161" s="653" t="s">
        <v>3622</v>
      </c>
    </row>
    <row r="162" spans="1:14" ht="27" customHeight="1">
      <c r="B162" s="1275" t="s">
        <v>3623</v>
      </c>
      <c r="C162" s="1275"/>
      <c r="D162" s="1275"/>
      <c r="E162" s="1275"/>
      <c r="F162" s="1275"/>
      <c r="G162" s="1275"/>
      <c r="H162" s="1275"/>
      <c r="I162" s="1275"/>
      <c r="J162" s="1275"/>
      <c r="K162" s="1275"/>
      <c r="L162" s="1275"/>
      <c r="M162" s="1275"/>
      <c r="N162" s="1275"/>
    </row>
    <row r="163" spans="1:14" ht="12" customHeight="1"/>
    <row r="164" spans="1:14" ht="15.75" customHeight="1">
      <c r="B164" s="653" t="s">
        <v>3624</v>
      </c>
    </row>
    <row r="165" spans="1:14" ht="39.75" customHeight="1">
      <c r="B165" s="1275" t="s">
        <v>3625</v>
      </c>
      <c r="C165" s="1275"/>
      <c r="D165" s="1275"/>
      <c r="E165" s="1275"/>
      <c r="F165" s="1275"/>
      <c r="G165" s="1275"/>
      <c r="H165" s="1275"/>
      <c r="I165" s="1275"/>
      <c r="J165" s="1275"/>
      <c r="K165" s="1275"/>
      <c r="L165" s="1275"/>
      <c r="M165" s="1275"/>
      <c r="N165" s="1275"/>
    </row>
    <row r="166" spans="1:14">
      <c r="C166" s="1275" t="s">
        <v>3626</v>
      </c>
      <c r="D166" s="1275"/>
      <c r="E166" s="1275"/>
      <c r="F166" s="1275"/>
      <c r="G166" s="1275"/>
      <c r="H166" s="1275"/>
      <c r="I166" s="1275"/>
      <c r="J166" s="1275"/>
      <c r="K166" s="1275"/>
      <c r="L166" s="1275"/>
      <c r="M166" s="1275"/>
      <c r="N166" s="1275"/>
    </row>
    <row r="167" spans="1:14">
      <c r="C167" s="1275" t="s">
        <v>3627</v>
      </c>
      <c r="D167" s="1275"/>
      <c r="E167" s="1275"/>
      <c r="F167" s="1275"/>
      <c r="G167" s="1275"/>
      <c r="H167" s="1275"/>
      <c r="I167" s="1275"/>
      <c r="J167" s="1275"/>
      <c r="K167" s="1275"/>
      <c r="L167" s="1275"/>
      <c r="M167" s="1275"/>
      <c r="N167" s="1275"/>
    </row>
    <row r="168" spans="1:14" ht="12" customHeight="1"/>
    <row r="169" spans="1:14">
      <c r="B169" s="653" t="s">
        <v>3628</v>
      </c>
    </row>
    <row r="170" spans="1:14" ht="38.25" customHeight="1">
      <c r="B170" s="1275" t="s">
        <v>3629</v>
      </c>
      <c r="C170" s="1275"/>
      <c r="D170" s="1275"/>
      <c r="E170" s="1275"/>
      <c r="F170" s="1275"/>
      <c r="G170" s="1275"/>
      <c r="H170" s="1275"/>
      <c r="I170" s="1275"/>
      <c r="J170" s="1275"/>
      <c r="K170" s="1275"/>
      <c r="L170" s="1275"/>
      <c r="M170" s="1275"/>
      <c r="N170" s="1275"/>
    </row>
    <row r="171" spans="1:14" ht="12" customHeight="1"/>
    <row r="172" spans="1:14" ht="15.75">
      <c r="A172" s="1278" t="s">
        <v>1588</v>
      </c>
      <c r="B172" s="1278"/>
      <c r="C172" s="1278"/>
      <c r="D172" s="1278"/>
      <c r="E172" s="1278"/>
      <c r="F172" s="1278"/>
      <c r="G172" s="1278"/>
      <c r="H172" s="1278"/>
      <c r="I172" s="1278"/>
      <c r="J172" s="1278"/>
      <c r="K172" s="1278"/>
      <c r="L172" s="1278"/>
      <c r="M172" s="1278"/>
      <c r="N172" s="1278"/>
    </row>
    <row r="173" spans="1:14" ht="12" customHeight="1">
      <c r="A173" s="1247"/>
      <c r="B173" s="1247"/>
      <c r="C173" s="1247"/>
      <c r="D173" s="1247"/>
      <c r="E173" s="1247"/>
      <c r="F173" s="1247"/>
      <c r="G173" s="1247"/>
      <c r="H173" s="1247"/>
      <c r="I173" s="1247"/>
      <c r="J173" s="1247"/>
      <c r="K173" s="1247"/>
      <c r="L173" s="1247"/>
      <c r="M173" s="1247"/>
      <c r="N173" s="1247"/>
    </row>
    <row r="174" spans="1:14">
      <c r="B174" s="653" t="s">
        <v>3630</v>
      </c>
    </row>
    <row r="175" spans="1:14">
      <c r="B175" s="1222" t="s">
        <v>3631</v>
      </c>
    </row>
    <row r="176" spans="1:14" ht="12" customHeight="1">
      <c r="B176" s="653" t="s">
        <v>1438</v>
      </c>
    </row>
    <row r="177" spans="1:14">
      <c r="B177" s="653" t="s">
        <v>3632</v>
      </c>
    </row>
    <row r="178" spans="1:14" ht="25.5" customHeight="1">
      <c r="B178" s="1275" t="s">
        <v>3633</v>
      </c>
      <c r="C178" s="1275"/>
      <c r="D178" s="1275"/>
      <c r="E178" s="1275"/>
      <c r="F178" s="1275"/>
      <c r="G178" s="1275"/>
      <c r="H178" s="1275"/>
      <c r="I178" s="1275"/>
      <c r="J178" s="1275"/>
      <c r="K178" s="1275"/>
      <c r="L178" s="1275"/>
      <c r="M178" s="1275"/>
      <c r="N178" s="1275"/>
    </row>
    <row r="179" spans="1:14" ht="12" customHeight="1"/>
    <row r="180" spans="1:14" ht="24.75" customHeight="1">
      <c r="B180" s="1275" t="s">
        <v>3634</v>
      </c>
      <c r="C180" s="1275"/>
      <c r="D180" s="1275"/>
      <c r="E180" s="1275"/>
      <c r="F180" s="1275"/>
      <c r="G180" s="1275"/>
      <c r="H180" s="1275"/>
      <c r="I180" s="1275"/>
      <c r="J180" s="1275"/>
      <c r="K180" s="1275"/>
      <c r="L180" s="1275"/>
      <c r="M180" s="1275"/>
      <c r="N180" s="1275"/>
    </row>
    <row r="181" spans="1:14">
      <c r="C181" s="653" t="s">
        <v>3635</v>
      </c>
      <c r="D181" s="653"/>
      <c r="E181" s="653"/>
      <c r="F181" s="653"/>
      <c r="G181" s="653"/>
    </row>
    <row r="182" spans="1:14">
      <c r="C182" s="653" t="s">
        <v>3636</v>
      </c>
      <c r="D182" s="653"/>
      <c r="E182" s="653"/>
      <c r="F182" s="653"/>
      <c r="G182" s="653"/>
    </row>
    <row r="183" spans="1:14">
      <c r="C183" s="653" t="s">
        <v>3637</v>
      </c>
      <c r="D183" s="653"/>
      <c r="E183" s="653"/>
      <c r="F183" s="653"/>
      <c r="G183" s="653"/>
    </row>
    <row r="184" spans="1:14" ht="12" customHeight="1">
      <c r="B184" s="1248"/>
      <c r="C184" s="653"/>
      <c r="D184" s="653"/>
      <c r="E184" s="653"/>
      <c r="F184" s="653"/>
      <c r="G184" s="653"/>
    </row>
    <row r="185" spans="1:14" ht="24.75" customHeight="1">
      <c r="B185" s="1275" t="s">
        <v>3638</v>
      </c>
      <c r="C185" s="1275"/>
      <c r="D185" s="1275"/>
      <c r="E185" s="1275"/>
      <c r="F185" s="1275"/>
      <c r="G185" s="1275"/>
      <c r="H185" s="1275"/>
      <c r="I185" s="1275"/>
      <c r="J185" s="1275"/>
      <c r="K185" s="1275"/>
      <c r="L185" s="1275"/>
      <c r="M185" s="1275"/>
      <c r="N185" s="1275"/>
    </row>
    <row r="186" spans="1:14" ht="12" customHeight="1"/>
    <row r="187" spans="1:14" ht="24.75" customHeight="1">
      <c r="B187" s="1275" t="s">
        <v>3639</v>
      </c>
      <c r="C187" s="1275"/>
      <c r="D187" s="1275"/>
      <c r="E187" s="1275"/>
      <c r="F187" s="1275"/>
      <c r="G187" s="1275"/>
      <c r="H187" s="1275"/>
      <c r="I187" s="1275"/>
      <c r="J187" s="1275"/>
      <c r="K187" s="1275"/>
      <c r="L187" s="1275"/>
      <c r="M187" s="1275"/>
      <c r="N187" s="1275"/>
    </row>
    <row r="188" spans="1:14" ht="12" customHeight="1"/>
    <row r="189" spans="1:14" ht="15.75">
      <c r="A189" s="1278" t="s">
        <v>2393</v>
      </c>
      <c r="B189" s="1278"/>
      <c r="C189" s="1278"/>
      <c r="D189" s="1278"/>
      <c r="E189" s="1278"/>
      <c r="F189" s="1278"/>
      <c r="G189" s="1278"/>
      <c r="H189" s="1278"/>
      <c r="I189" s="1278"/>
      <c r="J189" s="1278"/>
      <c r="K189" s="1278"/>
      <c r="L189" s="1278"/>
      <c r="M189" s="1278"/>
      <c r="N189" s="1278"/>
    </row>
    <row r="190" spans="1:14">
      <c r="B190" s="1222" t="s">
        <v>3640</v>
      </c>
    </row>
    <row r="191" spans="1:14">
      <c r="B191" s="1222" t="s">
        <v>1590</v>
      </c>
    </row>
    <row r="192" spans="1:14">
      <c r="B192" s="1222" t="s">
        <v>1589</v>
      </c>
    </row>
    <row r="193" spans="1:14">
      <c r="B193" s="1222" t="s">
        <v>1591</v>
      </c>
    </row>
    <row r="194" spans="1:14">
      <c r="B194" s="1222" t="s">
        <v>1592</v>
      </c>
    </row>
    <row r="195" spans="1:14">
      <c r="B195" s="1222" t="s">
        <v>3641</v>
      </c>
    </row>
    <row r="196" spans="1:14">
      <c r="B196" s="1222" t="s">
        <v>3642</v>
      </c>
    </row>
    <row r="197" spans="1:14" ht="12" customHeight="1">
      <c r="B197" s="1224"/>
      <c r="C197" s="1224"/>
      <c r="D197" s="1224"/>
      <c r="E197" s="1224"/>
      <c r="F197" s="1224"/>
      <c r="G197" s="1224"/>
      <c r="H197" s="1224"/>
      <c r="I197" s="1224"/>
      <c r="J197" s="1224"/>
      <c r="K197" s="1224"/>
      <c r="L197" s="1224"/>
      <c r="M197" s="1224"/>
      <c r="N197" s="1224"/>
    </row>
    <row r="198" spans="1:14" ht="18.75" thickBot="1">
      <c r="B198" s="1279" t="s">
        <v>2548</v>
      </c>
      <c r="C198" s="1279"/>
      <c r="D198" s="1279"/>
      <c r="E198" s="1279"/>
      <c r="F198" s="1279"/>
      <c r="G198" s="1279"/>
      <c r="H198" s="1279"/>
      <c r="I198" s="1279"/>
      <c r="J198" s="1279"/>
      <c r="K198" s="1279"/>
      <c r="L198" s="1279"/>
      <c r="M198" s="1279"/>
      <c r="N198" s="1279"/>
    </row>
    <row r="199" spans="1:14" ht="12" customHeight="1">
      <c r="A199" s="1249"/>
    </row>
    <row r="200" spans="1:14">
      <c r="B200" s="653" t="s">
        <v>2395</v>
      </c>
    </row>
    <row r="201" spans="1:14">
      <c r="B201" s="1222" t="s">
        <v>1550</v>
      </c>
    </row>
    <row r="202" spans="1:14" ht="12" customHeight="1">
      <c r="A202" s="1249"/>
    </row>
    <row r="203" spans="1:14">
      <c r="B203" s="1150" t="s">
        <v>1551</v>
      </c>
    </row>
    <row r="204" spans="1:14">
      <c r="B204" s="653" t="s">
        <v>3643</v>
      </c>
    </row>
    <row r="205" spans="1:14">
      <c r="B205" s="1222" t="s">
        <v>3644</v>
      </c>
    </row>
    <row r="206" spans="1:14" ht="12" customHeight="1">
      <c r="A206" s="1249"/>
    </row>
    <row r="207" spans="1:14">
      <c r="B207" s="653" t="s">
        <v>1378</v>
      </c>
    </row>
    <row r="208" spans="1:14">
      <c r="B208" s="1275" t="s">
        <v>3645</v>
      </c>
      <c r="C208" s="1275"/>
      <c r="D208" s="1275"/>
      <c r="E208" s="1275"/>
      <c r="F208" s="1275"/>
      <c r="G208" s="1275"/>
      <c r="H208" s="1275"/>
      <c r="I208" s="1275"/>
      <c r="J208" s="1275"/>
      <c r="K208" s="1275"/>
      <c r="L208" s="1275"/>
      <c r="M208" s="1275"/>
      <c r="N208" s="1275"/>
    </row>
    <row r="209" spans="1:14" ht="12.75" customHeight="1">
      <c r="A209" s="1249"/>
      <c r="B209" s="1275" t="s">
        <v>3646</v>
      </c>
      <c r="C209" s="1275"/>
      <c r="D209" s="1275"/>
      <c r="E209" s="1275"/>
      <c r="F209" s="1275"/>
      <c r="G209" s="1275"/>
      <c r="H209" s="1275"/>
      <c r="I209" s="1275"/>
      <c r="J209" s="1275"/>
      <c r="K209" s="1275"/>
      <c r="L209" s="1275"/>
      <c r="M209" s="1275"/>
      <c r="N209" s="1275"/>
    </row>
    <row r="210" spans="1:14" ht="25.5" customHeight="1">
      <c r="A210" s="1249"/>
      <c r="B210" s="1276" t="s">
        <v>3647</v>
      </c>
      <c r="C210" s="1276"/>
      <c r="D210" s="1276"/>
      <c r="E210" s="1276"/>
      <c r="F210" s="1276"/>
      <c r="G210" s="1276"/>
      <c r="H210" s="1276"/>
      <c r="I210" s="1276"/>
      <c r="J210" s="1276"/>
      <c r="K210" s="1276"/>
      <c r="L210" s="1276"/>
      <c r="M210" s="1276"/>
      <c r="N210" s="1276"/>
    </row>
    <row r="211" spans="1:14" ht="26.25" customHeight="1">
      <c r="A211" s="1249"/>
      <c r="B211" s="1276" t="s">
        <v>3648</v>
      </c>
      <c r="C211" s="1276"/>
      <c r="D211" s="1276"/>
      <c r="E211" s="1276"/>
      <c r="F211" s="1276"/>
      <c r="G211" s="1276"/>
      <c r="H211" s="1276"/>
      <c r="I211" s="1276"/>
      <c r="J211" s="1276"/>
      <c r="K211" s="1276"/>
      <c r="L211" s="1276"/>
      <c r="M211" s="1276"/>
      <c r="N211" s="1276"/>
    </row>
    <row r="212" spans="1:14" ht="12" customHeight="1">
      <c r="A212" s="1249"/>
    </row>
    <row r="213" spans="1:14">
      <c r="B213" s="653" t="s">
        <v>3649</v>
      </c>
    </row>
    <row r="214" spans="1:14">
      <c r="B214" s="1275" t="s">
        <v>3650</v>
      </c>
      <c r="C214" s="1275"/>
      <c r="D214" s="1275"/>
      <c r="E214" s="1275"/>
      <c r="F214" s="1275"/>
      <c r="G214" s="1275"/>
      <c r="H214" s="1275"/>
      <c r="I214" s="1275"/>
      <c r="J214" s="1275"/>
      <c r="K214" s="1275"/>
      <c r="L214" s="1275"/>
      <c r="M214" s="1275"/>
      <c r="N214" s="1275"/>
    </row>
    <row r="215" spans="1:14" ht="24" customHeight="1">
      <c r="A215" s="1249"/>
      <c r="B215" s="1275" t="s">
        <v>3651</v>
      </c>
      <c r="C215" s="1275"/>
      <c r="D215" s="1275"/>
      <c r="E215" s="1275"/>
      <c r="F215" s="1275"/>
      <c r="G215" s="1275"/>
      <c r="H215" s="1275"/>
      <c r="I215" s="1275"/>
      <c r="J215" s="1275"/>
      <c r="K215" s="1275"/>
      <c r="L215" s="1275"/>
      <c r="M215" s="1275"/>
      <c r="N215" s="1275"/>
    </row>
    <row r="216" spans="1:14" ht="12" customHeight="1">
      <c r="A216" s="1249"/>
    </row>
    <row r="217" spans="1:14">
      <c r="B217" s="653" t="s">
        <v>1566</v>
      </c>
    </row>
    <row r="218" spans="1:14">
      <c r="B218" s="1275" t="s">
        <v>3652</v>
      </c>
      <c r="C218" s="1275"/>
      <c r="D218" s="1275"/>
      <c r="E218" s="1275"/>
      <c r="F218" s="1275"/>
      <c r="G218" s="1275"/>
      <c r="H218" s="1275"/>
      <c r="I218" s="1275"/>
      <c r="J218" s="1275"/>
      <c r="K218" s="1275"/>
      <c r="L218" s="1275"/>
      <c r="M218" s="1275"/>
      <c r="N218" s="1275"/>
    </row>
    <row r="219" spans="1:14" ht="12" customHeight="1">
      <c r="A219" s="1250"/>
    </row>
    <row r="220" spans="1:14">
      <c r="B220" s="653" t="s">
        <v>1567</v>
      </c>
    </row>
    <row r="221" spans="1:14">
      <c r="B221" s="1275" t="s">
        <v>1568</v>
      </c>
      <c r="C221" s="1275"/>
      <c r="D221" s="1275"/>
      <c r="E221" s="1275"/>
      <c r="F221" s="1275"/>
      <c r="G221" s="1275"/>
      <c r="H221" s="1275"/>
      <c r="I221" s="1275"/>
      <c r="J221" s="1275"/>
      <c r="K221" s="1275"/>
      <c r="L221" s="1275"/>
      <c r="M221" s="1275"/>
      <c r="N221" s="1275"/>
    </row>
    <row r="222" spans="1:14" ht="39" customHeight="1">
      <c r="A222" s="1249"/>
      <c r="B222" s="1276" t="s">
        <v>3653</v>
      </c>
      <c r="C222" s="1276"/>
      <c r="D222" s="1276"/>
      <c r="E222" s="1276"/>
      <c r="F222" s="1276"/>
      <c r="G222" s="1276"/>
      <c r="H222" s="1276"/>
      <c r="I222" s="1276"/>
      <c r="J222" s="1276"/>
      <c r="K222" s="1276"/>
      <c r="L222" s="1276"/>
      <c r="M222" s="1276"/>
      <c r="N222" s="1276"/>
    </row>
    <row r="223" spans="1:14" ht="12" customHeight="1"/>
    <row r="224" spans="1:14">
      <c r="B224" s="653" t="s">
        <v>3654</v>
      </c>
    </row>
    <row r="225" spans="1:14" ht="51.75" customHeight="1">
      <c r="A225" s="1249"/>
      <c r="B225" s="1276" t="s">
        <v>3655</v>
      </c>
      <c r="C225" s="1276"/>
      <c r="D225" s="1276"/>
      <c r="E225" s="1276"/>
      <c r="F225" s="1276"/>
      <c r="G225" s="1276"/>
      <c r="H225" s="1276"/>
      <c r="I225" s="1276"/>
      <c r="J225" s="1276"/>
      <c r="K225" s="1276"/>
      <c r="L225" s="1276"/>
      <c r="M225" s="1276"/>
      <c r="N225" s="1276"/>
    </row>
    <row r="226" spans="1:14" ht="12" customHeight="1">
      <c r="A226" s="1249"/>
    </row>
    <row r="227" spans="1:14">
      <c r="B227" s="653" t="s">
        <v>1571</v>
      </c>
    </row>
    <row r="228" spans="1:14" ht="12" customHeight="1"/>
    <row r="229" spans="1:14" ht="51" customHeight="1">
      <c r="B229" s="1276" t="s">
        <v>3656</v>
      </c>
      <c r="C229" s="1276"/>
      <c r="D229" s="1276"/>
      <c r="E229" s="1276"/>
      <c r="F229" s="1276"/>
      <c r="G229" s="1276"/>
      <c r="H229" s="1276"/>
      <c r="I229" s="1276"/>
      <c r="J229" s="1276"/>
      <c r="K229" s="1276"/>
      <c r="L229" s="1276"/>
      <c r="M229" s="1276"/>
      <c r="N229" s="1276"/>
    </row>
    <row r="230" spans="1:14" ht="12" customHeight="1"/>
    <row r="231" spans="1:14" ht="28.5" customHeight="1">
      <c r="B231" s="1276" t="s">
        <v>3657</v>
      </c>
      <c r="C231" s="1276"/>
      <c r="D231" s="1276"/>
      <c r="E231" s="1276"/>
      <c r="F231" s="1276"/>
      <c r="G231" s="1276"/>
      <c r="H231" s="1276"/>
      <c r="I231" s="1276"/>
      <c r="J231" s="1276"/>
      <c r="K231" s="1276"/>
      <c r="L231" s="1276"/>
      <c r="M231" s="1276"/>
      <c r="N231" s="1276"/>
    </row>
    <row r="232" spans="1:14" ht="12" customHeight="1">
      <c r="A232" s="1217"/>
    </row>
    <row r="233" spans="1:14">
      <c r="B233" s="1277" t="s">
        <v>3658</v>
      </c>
      <c r="C233" s="1277"/>
      <c r="D233" s="1277"/>
      <c r="E233" s="1277"/>
      <c r="F233" s="1277"/>
      <c r="G233" s="1277"/>
      <c r="H233" s="1277"/>
      <c r="I233" s="1277"/>
      <c r="J233" s="1277"/>
      <c r="K233" s="1277"/>
      <c r="L233" s="1277"/>
      <c r="M233" s="1277"/>
      <c r="N233" s="1277"/>
    </row>
    <row r="234" spans="1:14" ht="12" customHeight="1">
      <c r="A234" s="1217"/>
    </row>
    <row r="235" spans="1:14" ht="27.75" customHeight="1">
      <c r="B235" s="1275" t="s">
        <v>3659</v>
      </c>
      <c r="C235" s="1275"/>
      <c r="D235" s="1275"/>
      <c r="E235" s="1275"/>
      <c r="F235" s="1275"/>
      <c r="G235" s="1275"/>
      <c r="H235" s="1275"/>
      <c r="I235" s="1275"/>
      <c r="J235" s="1275"/>
      <c r="K235" s="1275"/>
      <c r="L235" s="1275"/>
      <c r="M235" s="1275"/>
      <c r="N235" s="1275"/>
    </row>
  </sheetData>
  <mergeCells count="85">
    <mergeCell ref="B17:N17"/>
    <mergeCell ref="B1:N1"/>
    <mergeCell ref="A2:N2"/>
    <mergeCell ref="B8:N8"/>
    <mergeCell ref="K10:L10"/>
    <mergeCell ref="A13:N13"/>
    <mergeCell ref="B58:N58"/>
    <mergeCell ref="B19:N19"/>
    <mergeCell ref="B24:N24"/>
    <mergeCell ref="B27:N27"/>
    <mergeCell ref="B33:N33"/>
    <mergeCell ref="A37:N37"/>
    <mergeCell ref="B40:N40"/>
    <mergeCell ref="B43:N43"/>
    <mergeCell ref="B46:N46"/>
    <mergeCell ref="B48:N48"/>
    <mergeCell ref="B53:N53"/>
    <mergeCell ref="A55:N55"/>
    <mergeCell ref="B96:N96"/>
    <mergeCell ref="B62:N62"/>
    <mergeCell ref="B63:N63"/>
    <mergeCell ref="B75:N75"/>
    <mergeCell ref="B76:N76"/>
    <mergeCell ref="B79:N79"/>
    <mergeCell ref="B80:N80"/>
    <mergeCell ref="B83:N83"/>
    <mergeCell ref="B86:N86"/>
    <mergeCell ref="B88:N88"/>
    <mergeCell ref="B92:N92"/>
    <mergeCell ref="B93:N93"/>
    <mergeCell ref="B128:N128"/>
    <mergeCell ref="B97:N97"/>
    <mergeCell ref="B98:N98"/>
    <mergeCell ref="B102:N102"/>
    <mergeCell ref="B106:N106"/>
    <mergeCell ref="B110:N110"/>
    <mergeCell ref="B113:N113"/>
    <mergeCell ref="B114:N114"/>
    <mergeCell ref="B124:N124"/>
    <mergeCell ref="C125:N125"/>
    <mergeCell ref="C126:N126"/>
    <mergeCell ref="B127:N127"/>
    <mergeCell ref="C148:N148"/>
    <mergeCell ref="B130:N130"/>
    <mergeCell ref="B133:N133"/>
    <mergeCell ref="B135:N135"/>
    <mergeCell ref="B136:N136"/>
    <mergeCell ref="C137:N137"/>
    <mergeCell ref="C138:N138"/>
    <mergeCell ref="B140:N140"/>
    <mergeCell ref="B141:N141"/>
    <mergeCell ref="C142:N142"/>
    <mergeCell ref="B144:N144"/>
    <mergeCell ref="B145:N145"/>
    <mergeCell ref="B178:N178"/>
    <mergeCell ref="B151:N151"/>
    <mergeCell ref="B154:N154"/>
    <mergeCell ref="A156:N156"/>
    <mergeCell ref="B158:N158"/>
    <mergeCell ref="B159:N159"/>
    <mergeCell ref="B162:N162"/>
    <mergeCell ref="B165:N165"/>
    <mergeCell ref="C166:N166"/>
    <mergeCell ref="C167:N167"/>
    <mergeCell ref="B170:N170"/>
    <mergeCell ref="A172:N172"/>
    <mergeCell ref="B218:N218"/>
    <mergeCell ref="B180:N180"/>
    <mergeCell ref="B185:N185"/>
    <mergeCell ref="B187:N187"/>
    <mergeCell ref="A189:N189"/>
    <mergeCell ref="B198:N198"/>
    <mergeCell ref="B208:N208"/>
    <mergeCell ref="B209:N209"/>
    <mergeCell ref="B210:N210"/>
    <mergeCell ref="B211:N211"/>
    <mergeCell ref="B214:N214"/>
    <mergeCell ref="B215:N215"/>
    <mergeCell ref="B235:N235"/>
    <mergeCell ref="B221:N221"/>
    <mergeCell ref="B222:N222"/>
    <mergeCell ref="B225:N225"/>
    <mergeCell ref="B229:N229"/>
    <mergeCell ref="B231:N231"/>
    <mergeCell ref="B233:N233"/>
  </mergeCells>
  <hyperlinks>
    <hyperlink ref="K11" r:id="rId1" xr:uid="{224498DC-657A-4415-884B-0F61380752D6}"/>
    <hyperlink ref="I5" r:id="rId2" xr:uid="{63083D34-3297-4A6B-8CC2-F8C551CF6AF7}"/>
    <hyperlink ref="K10" r:id="rId3" xr:uid="{E6DAEEBF-CFE0-4237-BF72-BA44DCD118C8}"/>
  </hyperlinks>
  <printOptions horizontalCentered="1"/>
  <pageMargins left="0.25" right="0.25" top="0.75" bottom="0.75" header="0.3" footer="0.3"/>
  <pageSetup scale="76" orientation="portrait" r:id="rId4"/>
  <headerFooter alignWithMargins="0">
    <oddHeader xml:space="preserve">&amp;C
</oddHeader>
    <oddFooter>&amp;CPage &amp;P of &amp;N</oddFooter>
  </headerFooter>
  <rowBreaks count="4" manualBreakCount="4">
    <brk id="52" max="13" man="1"/>
    <brk id="103" max="13" man="1"/>
    <brk id="154" max="16383" man="1"/>
    <brk id="211" max="16383"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tabSelected="1" showWhiteSpace="0" zoomScaleNormal="100" workbookViewId="0">
      <selection activeCell="A9" sqref="A9:J9"/>
    </sheetView>
  </sheetViews>
  <sheetFormatPr defaultRowHeight="12.75"/>
  <cols>
    <col min="1" max="1" width="17.5703125" customWidth="1"/>
    <col min="4" max="4" width="9.140625" customWidth="1"/>
    <col min="5" max="5" width="13" customWidth="1"/>
    <col min="10" max="10" width="23.5703125" customWidth="1"/>
  </cols>
  <sheetData>
    <row r="1" spans="1:11" ht="22.5">
      <c r="A1" s="766"/>
      <c r="B1" s="981" t="s">
        <v>3026</v>
      </c>
      <c r="C1" s="982"/>
      <c r="D1" s="982"/>
      <c r="E1" s="982"/>
      <c r="F1" s="982"/>
      <c r="G1" s="982"/>
      <c r="H1" s="982"/>
      <c r="I1" s="982"/>
      <c r="J1" s="982"/>
      <c r="K1" s="2"/>
    </row>
    <row r="2" spans="1:11" ht="20.25">
      <c r="A2" s="766"/>
      <c r="B2" s="981" t="s">
        <v>3027</v>
      </c>
      <c r="C2" s="981"/>
      <c r="D2" s="981"/>
      <c r="E2" s="981"/>
      <c r="F2" s="981"/>
      <c r="G2" s="981"/>
      <c r="H2" s="981"/>
      <c r="I2" s="981"/>
      <c r="J2" s="981"/>
      <c r="K2" s="2"/>
    </row>
    <row r="3" spans="1:11" ht="18">
      <c r="A3" s="767"/>
      <c r="B3" s="1291" t="s">
        <v>3028</v>
      </c>
      <c r="C3" s="1291"/>
      <c r="D3" s="1291"/>
      <c r="E3" s="1291"/>
      <c r="F3" s="1291"/>
      <c r="G3" s="1291"/>
      <c r="H3" s="1291"/>
      <c r="I3" s="1291"/>
      <c r="J3" s="1291"/>
      <c r="K3" s="2"/>
    </row>
    <row r="4" spans="1:11" ht="18">
      <c r="A4" s="767"/>
      <c r="B4" s="1292" t="s">
        <v>3029</v>
      </c>
      <c r="C4" s="1292"/>
      <c r="D4" s="1292"/>
      <c r="E4" s="1292"/>
      <c r="F4" s="1292"/>
      <c r="G4" s="1292"/>
      <c r="H4" s="1292"/>
      <c r="I4" s="1292"/>
      <c r="J4" s="1292"/>
      <c r="K4" s="2"/>
    </row>
    <row r="5" spans="1:11">
      <c r="A5" s="768"/>
      <c r="B5" s="1293"/>
      <c r="C5" s="1293"/>
      <c r="D5" s="1293"/>
      <c r="E5" s="1293"/>
      <c r="F5" s="1293"/>
      <c r="G5" s="1293"/>
      <c r="H5" s="1293"/>
      <c r="I5" s="1293"/>
      <c r="J5" s="1293"/>
    </row>
    <row r="6" spans="1:11" ht="127.5" customHeight="1">
      <c r="A6" s="2"/>
      <c r="B6" s="2"/>
      <c r="C6" s="2"/>
      <c r="D6" s="2"/>
      <c r="E6" s="2"/>
      <c r="F6" s="2"/>
      <c r="G6" s="2"/>
      <c r="H6" s="2"/>
      <c r="I6" s="2"/>
      <c r="J6" s="2"/>
    </row>
    <row r="7" spans="1:11" ht="20.25">
      <c r="A7" s="983"/>
      <c r="B7" s="1294" t="s">
        <v>1900</v>
      </c>
      <c r="C7" s="1294"/>
      <c r="D7" s="1294"/>
      <c r="E7" s="1290" t="e">
        <f>'LedgerLoad Assist'!C179</f>
        <v>#N/A</v>
      </c>
      <c r="F7" s="1290"/>
      <c r="G7" s="1290"/>
      <c r="H7" s="983"/>
      <c r="I7" s="983"/>
      <c r="J7" s="983"/>
      <c r="K7" s="983"/>
    </row>
    <row r="8" spans="1:11" ht="30">
      <c r="A8" s="994" t="s">
        <v>916</v>
      </c>
      <c r="B8" s="995"/>
      <c r="C8" s="995"/>
      <c r="D8" s="995"/>
      <c r="E8" s="995"/>
      <c r="F8" s="995"/>
      <c r="G8" s="995"/>
      <c r="H8" s="995"/>
      <c r="I8" s="995"/>
      <c r="J8" s="995"/>
      <c r="K8" s="984"/>
    </row>
    <row r="9" spans="1:11" ht="30">
      <c r="A9" s="1289" t="s">
        <v>3218</v>
      </c>
      <c r="B9" s="1289"/>
      <c r="C9" s="1289"/>
      <c r="D9" s="1289"/>
      <c r="E9" s="1289"/>
      <c r="F9" s="1289"/>
      <c r="G9" s="1289"/>
      <c r="H9" s="1289"/>
      <c r="I9" s="1289"/>
      <c r="J9" s="1289"/>
      <c r="K9" s="984"/>
    </row>
    <row r="10" spans="1:11" ht="30">
      <c r="A10" s="1289" t="s">
        <v>464</v>
      </c>
      <c r="B10" s="1289"/>
      <c r="C10" s="1289"/>
      <c r="D10" s="1289"/>
      <c r="E10" s="1289"/>
      <c r="F10" s="1289"/>
      <c r="G10" s="1289"/>
      <c r="H10" s="1289"/>
      <c r="I10" s="1289"/>
      <c r="J10" s="1289"/>
      <c r="K10" s="993"/>
    </row>
    <row r="11" spans="1:11" ht="30">
      <c r="A11" s="1289" t="s">
        <v>465</v>
      </c>
      <c r="B11" s="1289"/>
      <c r="C11" s="1289"/>
      <c r="D11" s="1289"/>
      <c r="E11" s="1289"/>
      <c r="F11" s="1289"/>
      <c r="G11" s="1289"/>
      <c r="H11" s="1289"/>
      <c r="I11" s="1289"/>
      <c r="J11" s="1289"/>
      <c r="K11" s="993"/>
    </row>
    <row r="12" spans="1:11" ht="20.25">
      <c r="A12" s="218"/>
      <c r="B12" s="2"/>
      <c r="C12" s="2"/>
      <c r="D12" s="2"/>
      <c r="E12" s="2"/>
      <c r="F12" s="2"/>
      <c r="G12" s="2"/>
      <c r="H12" s="2"/>
      <c r="I12" s="2"/>
      <c r="J12" s="2"/>
      <c r="K12" s="2"/>
    </row>
    <row r="13" spans="1:11" ht="108" customHeight="1">
      <c r="A13" s="2"/>
      <c r="B13" s="2"/>
      <c r="C13" s="2"/>
      <c r="D13" s="2"/>
      <c r="E13" s="2"/>
      <c r="F13" s="2"/>
      <c r="G13" s="2"/>
      <c r="H13" s="2"/>
      <c r="I13" s="2"/>
      <c r="J13" s="2"/>
      <c r="K13" s="40"/>
    </row>
    <row r="14" spans="1:11" ht="27.75" customHeight="1">
      <c r="A14" s="986" t="s">
        <v>953</v>
      </c>
      <c r="B14" s="988"/>
      <c r="C14" s="988"/>
      <c r="D14" s="988"/>
      <c r="E14" s="988"/>
      <c r="F14" s="988"/>
      <c r="G14" s="988"/>
      <c r="H14" s="988"/>
      <c r="I14" s="988"/>
      <c r="J14" s="988"/>
      <c r="K14" s="2"/>
    </row>
    <row r="15" spans="1:11" ht="34.5">
      <c r="A15" s="986" t="s">
        <v>954</v>
      </c>
      <c r="B15" s="988"/>
      <c r="C15" s="988"/>
      <c r="D15" s="988"/>
      <c r="E15" s="988"/>
      <c r="F15" s="988"/>
      <c r="G15" s="988"/>
      <c r="H15" s="988"/>
      <c r="I15" s="988"/>
      <c r="J15" s="988"/>
      <c r="K15" s="2"/>
    </row>
    <row r="17" spans="1:11" ht="6.75" customHeight="1"/>
    <row r="26" spans="1:11" ht="24" customHeight="1"/>
    <row r="29" spans="1:11" ht="141.75" customHeight="1"/>
    <row r="30" spans="1:11" ht="39" customHeight="1">
      <c r="A30" s="987" t="s">
        <v>3231</v>
      </c>
      <c r="B30" s="988"/>
      <c r="C30" s="988"/>
      <c r="D30" s="988"/>
      <c r="E30" s="988"/>
      <c r="F30" s="988"/>
      <c r="G30" s="988"/>
      <c r="H30" s="988"/>
      <c r="I30" s="988"/>
      <c r="J30" s="988"/>
      <c r="K30" s="2"/>
    </row>
    <row r="31" spans="1:11">
      <c r="A31" s="985"/>
      <c r="B31" s="985"/>
      <c r="C31" s="985"/>
      <c r="D31" s="985"/>
      <c r="E31" s="985"/>
      <c r="F31" s="985"/>
      <c r="G31" s="985"/>
      <c r="H31" s="985"/>
      <c r="I31" s="985"/>
      <c r="J31" s="985"/>
    </row>
    <row r="34" spans="1:11">
      <c r="B34" s="40"/>
    </row>
    <row r="38" spans="1:11">
      <c r="A38" s="464"/>
      <c r="F38" s="463"/>
      <c r="G38" s="2"/>
      <c r="H38" s="2"/>
    </row>
    <row r="39" spans="1:11">
      <c r="A39" s="464"/>
      <c r="F39" s="464"/>
    </row>
    <row r="40" spans="1:11">
      <c r="A40" s="465"/>
      <c r="F40" s="217"/>
    </row>
    <row r="41" spans="1:11">
      <c r="A41" s="980"/>
      <c r="B41" s="882"/>
      <c r="C41" s="882"/>
      <c r="D41" s="882"/>
      <c r="E41" s="882"/>
      <c r="F41" s="882"/>
      <c r="G41" s="882"/>
      <c r="H41" s="882"/>
      <c r="I41" s="882"/>
      <c r="J41" s="882"/>
      <c r="K41" s="882"/>
    </row>
    <row r="42" spans="1:11">
      <c r="A42" s="1284"/>
      <c r="B42" s="1285"/>
      <c r="C42" s="1285"/>
      <c r="D42" s="1285"/>
      <c r="E42" s="1285"/>
      <c r="F42" s="1285"/>
      <c r="G42" s="1285"/>
      <c r="H42" s="1285"/>
      <c r="I42" s="1285"/>
      <c r="J42" s="1285"/>
      <c r="K42" s="882"/>
    </row>
    <row r="43" spans="1:11">
      <c r="A43" s="1286"/>
      <c r="B43" s="1287"/>
      <c r="C43" s="1287"/>
      <c r="D43" s="1287"/>
      <c r="E43" s="1288"/>
      <c r="F43" s="1288"/>
      <c r="G43" s="1286"/>
      <c r="H43" s="1287"/>
      <c r="I43" s="1287"/>
      <c r="J43" s="1287"/>
      <c r="K43" s="882"/>
    </row>
    <row r="44" spans="1:11" ht="15" customHeight="1">
      <c r="A44" s="1287"/>
      <c r="B44" s="1287"/>
      <c r="C44" s="1287"/>
      <c r="D44" s="1287"/>
      <c r="E44" s="1288"/>
      <c r="F44" s="1288"/>
      <c r="G44" s="1287"/>
      <c r="H44" s="1287"/>
      <c r="I44" s="1287"/>
      <c r="J44" s="1287"/>
      <c r="K44" s="882"/>
    </row>
    <row r="45" spans="1:11">
      <c r="A45" s="1287"/>
      <c r="B45" s="1287"/>
      <c r="C45" s="1287"/>
      <c r="D45" s="1287"/>
      <c r="E45" s="1288"/>
      <c r="F45" s="1288"/>
      <c r="G45" s="1287"/>
      <c r="H45" s="1287"/>
      <c r="I45" s="1287"/>
      <c r="J45" s="1287"/>
      <c r="K45" s="882"/>
    </row>
    <row r="46" spans="1:11">
      <c r="A46" s="1286"/>
      <c r="B46" s="1287"/>
      <c r="C46" s="1287"/>
      <c r="D46" s="1287"/>
      <c r="E46" s="1288"/>
      <c r="F46" s="1288"/>
      <c r="G46" s="1287"/>
      <c r="H46" s="1287"/>
      <c r="I46" s="1287"/>
      <c r="J46" s="1287"/>
      <c r="K46" s="882"/>
    </row>
    <row r="47" spans="1:11">
      <c r="A47" s="1287"/>
      <c r="B47" s="1287"/>
      <c r="C47" s="1287"/>
      <c r="D47" s="1287"/>
      <c r="E47" s="1288"/>
      <c r="F47" s="1288"/>
      <c r="G47" s="1287"/>
      <c r="H47" s="1287"/>
      <c r="I47" s="1287"/>
      <c r="J47" s="1287"/>
      <c r="K47" s="882"/>
    </row>
    <row r="48" spans="1:11">
      <c r="A48" s="1287"/>
      <c r="B48" s="1287"/>
      <c r="C48" s="1287"/>
      <c r="D48" s="1287"/>
      <c r="E48" s="1288"/>
      <c r="F48" s="1288"/>
      <c r="G48" s="1287"/>
      <c r="H48" s="1287"/>
      <c r="I48" s="1287"/>
      <c r="J48" s="1287"/>
      <c r="K48" s="882"/>
    </row>
    <row r="49" spans="1:10">
      <c r="B49" s="466"/>
      <c r="C49" s="217"/>
      <c r="D49" s="217"/>
      <c r="E49" s="217"/>
      <c r="F49" s="217"/>
      <c r="G49" s="217"/>
      <c r="H49" s="217"/>
      <c r="I49" s="217"/>
      <c r="J49" s="217"/>
    </row>
    <row r="51" spans="1:10" ht="59.25" customHeight="1">
      <c r="A51" s="996" t="s">
        <v>3232</v>
      </c>
    </row>
    <row r="52" spans="1:10">
      <c r="A52" s="40"/>
    </row>
  </sheetData>
  <sheetProtection algorithmName="SHA-512" hashValue="mRB7CtQikgSyrK2OrL4ijyAksbrgg8Ww78mmeJTjJcNlIppJZQ7O/W2Xpr7239mSgnkk9Bt3ZrtBArmTRgyetg==" saltValue="GVNcNBwjzGq42grL8i3C5w=="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4">
    <mergeCell ref="A10:J10"/>
    <mergeCell ref="A11:J11"/>
    <mergeCell ref="E7:G7"/>
    <mergeCell ref="B3:J3"/>
    <mergeCell ref="B4:J4"/>
    <mergeCell ref="B5:J5"/>
    <mergeCell ref="B7:D7"/>
    <mergeCell ref="A9:J9"/>
    <mergeCell ref="A42:J42"/>
    <mergeCell ref="A43:D45"/>
    <mergeCell ref="E43:F45"/>
    <mergeCell ref="G43:J48"/>
    <mergeCell ref="A46:D48"/>
    <mergeCell ref="E46:F48"/>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681C5B3-488F-42B5-B0E3-29766C3EB5C0}">
          <x14:formula1>
            <xm:f>'LedgerLoad Assist'!$A$185:$A$366</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98"/>
  <sheetViews>
    <sheetView topLeftCell="A67" zoomScale="90" zoomScaleNormal="90" workbookViewId="0">
      <selection activeCell="Q88" sqref="Q88"/>
    </sheetView>
  </sheetViews>
  <sheetFormatPr defaultRowHeight="15"/>
  <cols>
    <col min="1" max="1" width="63.28515625" style="473" bestFit="1" customWidth="1"/>
    <col min="2" max="2" width="21.7109375" style="473" customWidth="1"/>
    <col min="3" max="7" width="7.7109375" style="473" customWidth="1"/>
    <col min="8" max="16384" width="9.140625" style="473"/>
  </cols>
  <sheetData>
    <row r="1" spans="1:11" ht="18">
      <c r="A1" s="1369" t="s">
        <v>1235</v>
      </c>
      <c r="B1" s="1369"/>
      <c r="C1" s="1369"/>
      <c r="D1" s="1369"/>
      <c r="E1" s="1369"/>
      <c r="F1" s="1369"/>
      <c r="G1" s="1369"/>
      <c r="H1" s="472"/>
      <c r="I1" s="472"/>
      <c r="J1" s="472"/>
      <c r="K1" s="472"/>
    </row>
    <row r="2" spans="1:11" ht="15.75">
      <c r="A2" s="1370" t="str">
        <f>'COVER PAGE'!A30</f>
        <v>FISCAL YEAR ENDING JUNE 30, 2021</v>
      </c>
      <c r="B2" s="1370"/>
      <c r="C2" s="1370"/>
      <c r="D2" s="1370"/>
      <c r="E2" s="1370"/>
      <c r="F2" s="1370"/>
      <c r="G2" s="1370"/>
      <c r="H2" s="474"/>
      <c r="I2" s="474"/>
      <c r="J2" s="474"/>
      <c r="K2" s="474"/>
    </row>
    <row r="4" spans="1:11" ht="17.100000000000001" customHeight="1">
      <c r="A4" s="475"/>
      <c r="B4" s="1371" t="s">
        <v>1237</v>
      </c>
      <c r="C4" s="1372"/>
      <c r="D4" s="1372"/>
      <c r="E4" s="1372"/>
      <c r="F4" s="1372"/>
      <c r="G4" s="1372"/>
    </row>
    <row r="5" spans="1:11" ht="17.100000000000001" customHeight="1">
      <c r="A5" s="607" t="e">
        <f>'COVER PAGE'!E7</f>
        <v>#N/A</v>
      </c>
      <c r="B5" s="1371" t="s">
        <v>1238</v>
      </c>
      <c r="C5" s="1372"/>
      <c r="D5" s="1372"/>
      <c r="E5" s="1372"/>
      <c r="F5" s="1372"/>
      <c r="G5" s="1372"/>
    </row>
    <row r="6" spans="1:11" ht="17.100000000000001" customHeight="1">
      <c r="A6" s="476" t="str">
        <f>'COVER PAGE'!A9</f>
        <v>LOCAL GOVERNMENT NAME:</v>
      </c>
      <c r="B6" s="1371" t="s">
        <v>1239</v>
      </c>
      <c r="C6" s="1372"/>
      <c r="D6" s="1372"/>
      <c r="E6" s="1372"/>
      <c r="F6" s="1372"/>
      <c r="G6" s="1372"/>
    </row>
    <row r="7" spans="1:11" ht="17.100000000000001" customHeight="1">
      <c r="A7" s="476" t="str">
        <f>'COVER PAGE'!A10:K10</f>
        <v>ADDRESS</v>
      </c>
      <c r="B7" s="1373"/>
      <c r="C7" s="1374"/>
      <c r="D7" s="1374"/>
      <c r="E7" s="1374"/>
      <c r="F7" s="1374"/>
      <c r="G7" s="1374"/>
    </row>
    <row r="8" spans="1:11" ht="17.100000000000001" customHeight="1">
      <c r="A8" s="476" t="str">
        <f>'COVER PAGE'!A11:K11</f>
        <v>CITY, STATE ZIP</v>
      </c>
      <c r="B8" s="1378"/>
      <c r="C8" s="1379"/>
      <c r="D8" s="1379"/>
      <c r="E8" s="1379"/>
      <c r="F8" s="1379"/>
      <c r="G8" s="1379"/>
    </row>
    <row r="9" spans="1:11" ht="17.100000000000001" customHeight="1">
      <c r="A9" s="477"/>
      <c r="B9" s="1378"/>
      <c r="C9" s="1379"/>
      <c r="D9" s="1379"/>
      <c r="E9" s="1379"/>
      <c r="F9" s="1379"/>
      <c r="G9" s="1379"/>
    </row>
    <row r="10" spans="1:11" ht="17.100000000000001" customHeight="1">
      <c r="A10" s="478"/>
      <c r="B10" s="479"/>
      <c r="C10" s="479"/>
      <c r="D10" s="479"/>
      <c r="E10" s="479"/>
      <c r="F10" s="479"/>
      <c r="G10" s="479"/>
    </row>
    <row r="11" spans="1:11" ht="6.75" customHeight="1">
      <c r="A11" s="803"/>
    </row>
    <row r="12" spans="1:11">
      <c r="A12" s="804" t="s">
        <v>2515</v>
      </c>
    </row>
    <row r="13" spans="1:11" ht="7.5" customHeight="1">
      <c r="A13" s="480"/>
    </row>
    <row r="14" spans="1:11" ht="15.75">
      <c r="B14" s="481" t="s">
        <v>1236</v>
      </c>
      <c r="C14" s="482"/>
      <c r="D14" s="482"/>
      <c r="E14" s="482"/>
      <c r="F14" s="482"/>
      <c r="G14" s="482"/>
    </row>
    <row r="15" spans="1:11" ht="15.75">
      <c r="B15" s="481" t="s">
        <v>2749</v>
      </c>
      <c r="C15" s="482"/>
      <c r="D15" s="482"/>
      <c r="E15" s="482"/>
      <c r="F15" s="482"/>
      <c r="G15" s="482"/>
    </row>
    <row r="16" spans="1:11" ht="15.75">
      <c r="B16" s="481" t="s">
        <v>2364</v>
      </c>
      <c r="C16" s="482"/>
      <c r="D16" s="482"/>
      <c r="E16" s="482"/>
      <c r="F16" s="482"/>
      <c r="G16" s="482"/>
    </row>
    <row r="17" spans="1:7" ht="15.75">
      <c r="B17" s="481" t="s">
        <v>1240</v>
      </c>
      <c r="C17" s="482"/>
      <c r="D17" s="482"/>
      <c r="E17" s="482"/>
      <c r="F17" s="482"/>
      <c r="G17" s="482"/>
    </row>
    <row r="18" spans="1:7" ht="15.75">
      <c r="B18" s="481" t="s">
        <v>1241</v>
      </c>
      <c r="C18" s="482"/>
      <c r="D18" s="482"/>
      <c r="E18" s="482"/>
      <c r="F18" s="482"/>
      <c r="G18" s="482"/>
    </row>
    <row r="19" spans="1:7" ht="10.5" customHeight="1" thickBot="1">
      <c r="B19" s="481"/>
      <c r="C19" s="482"/>
      <c r="D19" s="482"/>
      <c r="E19" s="482"/>
      <c r="F19" s="482"/>
      <c r="G19" s="482"/>
    </row>
    <row r="20" spans="1:7" ht="64.5" customHeight="1" thickBot="1">
      <c r="A20" s="1382" t="s">
        <v>2732</v>
      </c>
      <c r="B20" s="1383"/>
      <c r="C20" s="1383"/>
      <c r="D20" s="1383"/>
      <c r="E20" s="1383"/>
      <c r="F20" s="1383"/>
      <c r="G20" s="1384"/>
    </row>
    <row r="21" spans="1:7" ht="10.5" customHeight="1">
      <c r="B21" s="481"/>
      <c r="C21" s="482"/>
      <c r="D21" s="482"/>
      <c r="E21" s="482"/>
      <c r="F21" s="482"/>
      <c r="G21" s="482"/>
    </row>
    <row r="22" spans="1:7" ht="10.5" customHeight="1" thickBot="1"/>
    <row r="23" spans="1:7" ht="63.75" customHeight="1" thickBot="1">
      <c r="A23" s="1375" t="s">
        <v>2734</v>
      </c>
      <c r="B23" s="1376"/>
      <c r="C23" s="1376"/>
      <c r="D23" s="1376"/>
      <c r="E23" s="1376"/>
      <c r="F23" s="1376"/>
      <c r="G23" s="1377"/>
    </row>
    <row r="24" spans="1:7" ht="12.75" customHeight="1">
      <c r="A24" s="1309"/>
      <c r="B24" s="1309"/>
      <c r="C24" s="1309"/>
      <c r="D24" s="1309"/>
      <c r="E24" s="1309"/>
      <c r="F24" s="1309"/>
      <c r="G24" s="1309"/>
    </row>
    <row r="25" spans="1:7">
      <c r="A25" s="483"/>
      <c r="B25" s="484"/>
      <c r="C25" s="484"/>
      <c r="D25" s="484"/>
      <c r="E25" s="484"/>
      <c r="F25" s="484"/>
      <c r="G25" s="484"/>
    </row>
    <row r="26" spans="1:7">
      <c r="A26" s="1380" t="s">
        <v>1509</v>
      </c>
      <c r="B26" s="1380"/>
      <c r="C26" s="1380"/>
      <c r="D26" s="1380"/>
      <c r="E26" s="1380"/>
      <c r="F26" s="1380"/>
      <c r="G26" s="1380"/>
    </row>
    <row r="27" spans="1:7">
      <c r="A27" s="1380"/>
      <c r="B27" s="1380"/>
      <c r="C27" s="1380"/>
      <c r="D27" s="1380"/>
      <c r="E27" s="1380"/>
      <c r="F27" s="1380"/>
      <c r="G27" s="1380"/>
    </row>
    <row r="28" spans="1:7">
      <c r="A28" s="483"/>
      <c r="B28" s="484"/>
      <c r="C28" s="484"/>
      <c r="D28" s="484"/>
      <c r="E28" s="484"/>
      <c r="F28" s="484"/>
      <c r="G28" s="484"/>
    </row>
    <row r="29" spans="1:7">
      <c r="A29" s="483"/>
      <c r="B29" s="484"/>
      <c r="C29" s="484"/>
      <c r="D29" s="484"/>
      <c r="E29" s="484"/>
      <c r="F29" s="484"/>
      <c r="G29" s="484"/>
    </row>
    <row r="30" spans="1:7">
      <c r="A30" s="1381" t="s">
        <v>1246</v>
      </c>
      <c r="B30" s="1381"/>
      <c r="C30" s="1381"/>
      <c r="D30" s="1381"/>
      <c r="E30" s="1381"/>
      <c r="F30" s="1381"/>
      <c r="G30" s="1381"/>
    </row>
    <row r="31" spans="1:7">
      <c r="A31" s="1368" t="s">
        <v>1510</v>
      </c>
      <c r="B31" s="1368"/>
      <c r="C31" s="1368"/>
      <c r="D31" s="1368"/>
      <c r="E31" s="1368"/>
      <c r="F31" s="1368"/>
      <c r="G31" s="1368"/>
    </row>
    <row r="32" spans="1:7">
      <c r="A32" s="1368"/>
      <c r="B32" s="1368"/>
      <c r="C32" s="1368"/>
      <c r="D32" s="1368"/>
      <c r="E32" s="1368"/>
      <c r="F32" s="1368"/>
      <c r="G32" s="1368"/>
    </row>
    <row r="33" spans="1:11">
      <c r="A33" s="485"/>
      <c r="B33" s="485"/>
      <c r="C33" s="485"/>
      <c r="D33" s="485"/>
      <c r="E33" s="485"/>
      <c r="F33" s="485"/>
      <c r="G33" s="485"/>
    </row>
    <row r="34" spans="1:11">
      <c r="A34" s="486" t="s">
        <v>2388</v>
      </c>
      <c r="B34" s="1361" t="s">
        <v>2388</v>
      </c>
      <c r="C34" s="1361"/>
      <c r="D34" s="1361" t="s">
        <v>1248</v>
      </c>
      <c r="E34" s="1361"/>
      <c r="F34" s="1361"/>
      <c r="G34" s="1362"/>
    </row>
    <row r="35" spans="1:11">
      <c r="A35" s="487" t="s">
        <v>3222</v>
      </c>
      <c r="B35" s="1363" t="s">
        <v>2401</v>
      </c>
      <c r="C35" s="1363"/>
      <c r="D35" s="1363" t="s">
        <v>1247</v>
      </c>
      <c r="E35" s="1363"/>
      <c r="F35" s="1363"/>
      <c r="G35" s="1364"/>
    </row>
    <row r="36" spans="1:11">
      <c r="A36" s="488">
        <v>0</v>
      </c>
      <c r="B36" s="1365">
        <v>750000</v>
      </c>
      <c r="C36" s="1365"/>
      <c r="D36" s="1366">
        <v>0</v>
      </c>
      <c r="E36" s="1366"/>
      <c r="F36" s="1366"/>
      <c r="G36" s="1367"/>
    </row>
    <row r="37" spans="1:11">
      <c r="A37" s="489">
        <v>750000</v>
      </c>
      <c r="B37" s="1360">
        <v>1000000</v>
      </c>
      <c r="C37" s="1357"/>
      <c r="D37" s="1358">
        <v>550</v>
      </c>
      <c r="E37" s="1358"/>
      <c r="F37" s="1358"/>
      <c r="G37" s="1359"/>
    </row>
    <row r="38" spans="1:11">
      <c r="A38" s="490">
        <v>1000000</v>
      </c>
      <c r="B38" s="1354">
        <v>1500000</v>
      </c>
      <c r="C38" s="1354">
        <v>1500000</v>
      </c>
      <c r="D38" s="1355">
        <v>800</v>
      </c>
      <c r="E38" s="1355"/>
      <c r="F38" s="1355"/>
      <c r="G38" s="1356"/>
    </row>
    <row r="39" spans="1:11">
      <c r="A39" s="489">
        <v>1500000</v>
      </c>
      <c r="B39" s="1357">
        <v>2500000</v>
      </c>
      <c r="C39" s="1357">
        <v>2500000</v>
      </c>
      <c r="D39" s="1358">
        <v>950</v>
      </c>
      <c r="E39" s="1358"/>
      <c r="F39" s="1358"/>
      <c r="G39" s="1359"/>
    </row>
    <row r="40" spans="1:11">
      <c r="A40" s="491">
        <v>2500000</v>
      </c>
      <c r="B40" s="1354">
        <v>5000000</v>
      </c>
      <c r="C40" s="1354">
        <v>5000000</v>
      </c>
      <c r="D40" s="1355">
        <v>1300</v>
      </c>
      <c r="E40" s="1355"/>
      <c r="F40" s="1355"/>
      <c r="G40" s="1356"/>
    </row>
    <row r="41" spans="1:11">
      <c r="A41" s="489">
        <v>5000000</v>
      </c>
      <c r="B41" s="1357">
        <v>10000000</v>
      </c>
      <c r="C41" s="1357">
        <v>10000000</v>
      </c>
      <c r="D41" s="1358">
        <v>1700</v>
      </c>
      <c r="E41" s="1358"/>
      <c r="F41" s="1358"/>
      <c r="G41" s="1359"/>
    </row>
    <row r="42" spans="1:11">
      <c r="A42" s="491">
        <v>10000000</v>
      </c>
      <c r="B42" s="1354">
        <v>50000000</v>
      </c>
      <c r="C42" s="1354">
        <v>50000000</v>
      </c>
      <c r="D42" s="1355">
        <v>2500</v>
      </c>
      <c r="E42" s="1355"/>
      <c r="F42" s="1355"/>
      <c r="G42" s="1356"/>
    </row>
    <row r="43" spans="1:11">
      <c r="A43" s="492">
        <v>50000000</v>
      </c>
      <c r="B43" s="493"/>
      <c r="C43" s="493"/>
      <c r="D43" s="1345">
        <v>3000</v>
      </c>
      <c r="E43" s="1345"/>
      <c r="F43" s="1345"/>
      <c r="G43" s="1346"/>
    </row>
    <row r="44" spans="1:11">
      <c r="A44" s="494"/>
      <c r="B44" s="494"/>
      <c r="C44" s="494"/>
      <c r="D44" s="494"/>
      <c r="E44" s="494"/>
      <c r="F44" s="494"/>
      <c r="G44" s="494"/>
    </row>
    <row r="45" spans="1:11" ht="6.75" customHeight="1">
      <c r="A45" s="494"/>
      <c r="B45" s="494"/>
      <c r="C45" s="494"/>
      <c r="D45" s="494"/>
      <c r="E45" s="494"/>
      <c r="F45" s="494"/>
      <c r="G45" s="494"/>
    </row>
    <row r="46" spans="1:11" ht="15.75" thickBot="1">
      <c r="A46" s="1347" t="s">
        <v>1441</v>
      </c>
      <c r="B46" s="1347"/>
      <c r="C46" s="1347"/>
      <c r="D46" s="1347"/>
      <c r="E46" s="1347"/>
      <c r="F46" s="1347"/>
      <c r="G46" s="1347"/>
      <c r="H46" s="495"/>
      <c r="I46" s="495"/>
      <c r="J46" s="495"/>
      <c r="K46" s="495"/>
    </row>
    <row r="47" spans="1:11">
      <c r="A47" s="1348" t="s">
        <v>1511</v>
      </c>
      <c r="B47" s="1350" t="s">
        <v>1242</v>
      </c>
      <c r="C47" s="1351"/>
      <c r="D47" s="496"/>
      <c r="E47" s="496"/>
      <c r="F47" s="496"/>
      <c r="G47" s="497"/>
    </row>
    <row r="48" spans="1:11">
      <c r="A48" s="1349"/>
      <c r="B48" s="498"/>
      <c r="C48" s="495"/>
      <c r="D48" s="495"/>
      <c r="E48" s="495"/>
      <c r="F48" s="495"/>
      <c r="G48" s="499"/>
    </row>
    <row r="49" spans="1:11" ht="5.25" customHeight="1">
      <c r="A49" s="1349"/>
      <c r="B49" s="498"/>
      <c r="C49" s="495"/>
      <c r="D49" s="495"/>
      <c r="E49" s="495"/>
      <c r="F49" s="495"/>
      <c r="G49" s="499"/>
    </row>
    <row r="50" spans="1:11" ht="15.75" thickBot="1">
      <c r="A50" s="1349"/>
      <c r="B50" s="1335" t="s">
        <v>281</v>
      </c>
      <c r="C50" s="1336"/>
      <c r="D50" s="500" t="s">
        <v>1244</v>
      </c>
      <c r="E50" s="1352"/>
      <c r="F50" s="1352"/>
      <c r="G50" s="1353"/>
    </row>
    <row r="51" spans="1:11">
      <c r="A51" s="1333" t="s">
        <v>1512</v>
      </c>
      <c r="B51" s="498"/>
      <c r="C51" s="495"/>
      <c r="D51" s="495"/>
      <c r="E51" s="495"/>
      <c r="F51" s="495"/>
      <c r="G51" s="499"/>
    </row>
    <row r="52" spans="1:11" ht="7.5" customHeight="1">
      <c r="A52" s="1334"/>
      <c r="B52" s="498"/>
      <c r="C52" s="495"/>
      <c r="D52" s="495"/>
      <c r="E52" s="495"/>
      <c r="F52" s="495"/>
      <c r="G52" s="499"/>
    </row>
    <row r="53" spans="1:11">
      <c r="A53" s="1334"/>
      <c r="B53" s="1335" t="s">
        <v>1243</v>
      </c>
      <c r="C53" s="1336"/>
      <c r="D53" s="1336"/>
      <c r="E53" s="1336"/>
      <c r="F53" s="1336"/>
      <c r="G53" s="1337"/>
    </row>
    <row r="54" spans="1:11" ht="15.75" thickBot="1">
      <c r="A54" s="501"/>
      <c r="B54" s="502"/>
      <c r="C54" s="503"/>
      <c r="D54" s="503"/>
      <c r="E54" s="503"/>
      <c r="F54" s="503"/>
      <c r="G54" s="504"/>
    </row>
    <row r="55" spans="1:11" ht="10.5" customHeight="1"/>
    <row r="56" spans="1:11">
      <c r="A56" s="505" t="s">
        <v>2644</v>
      </c>
    </row>
    <row r="57" spans="1:11" ht="18" customHeight="1">
      <c r="A57" s="1308" t="s">
        <v>1245</v>
      </c>
      <c r="B57" s="1308"/>
      <c r="C57" s="1308"/>
      <c r="D57" s="1308"/>
      <c r="E57" s="1308"/>
      <c r="F57" s="1308"/>
      <c r="G57" s="1308"/>
      <c r="H57" s="505"/>
      <c r="I57" s="505"/>
      <c r="J57" s="505"/>
      <c r="K57" s="505"/>
    </row>
    <row r="58" spans="1:11" ht="3.75" customHeight="1">
      <c r="A58" s="805"/>
      <c r="B58" s="805"/>
      <c r="C58" s="805"/>
      <c r="D58" s="805"/>
      <c r="E58" s="805"/>
      <c r="F58" s="805"/>
      <c r="G58" s="805"/>
      <c r="H58" s="505"/>
      <c r="I58" s="505"/>
      <c r="J58" s="505"/>
      <c r="K58" s="505"/>
    </row>
    <row r="59" spans="1:11" ht="16.5" customHeight="1">
      <c r="A59" s="1338" t="s">
        <v>1513</v>
      </c>
      <c r="B59" s="1338"/>
      <c r="C59" s="1338"/>
      <c r="D59" s="1338"/>
      <c r="E59" s="1338"/>
      <c r="F59" s="1338"/>
      <c r="G59" s="1338"/>
    </row>
    <row r="60" spans="1:11">
      <c r="A60" s="1339" t="s">
        <v>2514</v>
      </c>
      <c r="B60" s="1340"/>
      <c r="C60" s="1340"/>
      <c r="D60" s="1340"/>
      <c r="E60" s="1340"/>
      <c r="F60" s="1340"/>
      <c r="G60" s="1340"/>
    </row>
    <row r="61" spans="1:11" ht="16.5" customHeight="1" thickBot="1">
      <c r="A61" s="1341"/>
      <c r="B61" s="1341"/>
      <c r="C61" s="1341"/>
      <c r="D61" s="1341"/>
      <c r="E61" s="1341"/>
      <c r="F61" s="1341"/>
      <c r="G61" s="1341"/>
    </row>
    <row r="62" spans="1:11" ht="138" customHeight="1" thickBot="1">
      <c r="A62" s="1342" t="s">
        <v>3223</v>
      </c>
      <c r="B62" s="1343"/>
      <c r="C62" s="1343"/>
      <c r="D62" s="1343"/>
      <c r="E62" s="1343"/>
      <c r="F62" s="1343"/>
      <c r="G62" s="1344"/>
    </row>
    <row r="63" spans="1:11" ht="9" customHeight="1">
      <c r="A63" s="506"/>
    </row>
    <row r="64" spans="1:11" ht="18.75">
      <c r="A64" s="1310" t="s">
        <v>1514</v>
      </c>
      <c r="B64" s="1310"/>
      <c r="C64" s="1310"/>
      <c r="D64" s="1310"/>
      <c r="E64" s="1310"/>
      <c r="F64" s="1310"/>
      <c r="G64" s="1310"/>
    </row>
    <row r="65" spans="1:7" ht="18.75" customHeight="1">
      <c r="A65" s="507" t="s">
        <v>1515</v>
      </c>
      <c r="B65" s="508">
        <f>'GOVERMENTAL FUNDS-OPERATING(16)'!M19</f>
        <v>0</v>
      </c>
    </row>
    <row r="66" spans="1:7" ht="18.75" customHeight="1">
      <c r="A66" s="509" t="s">
        <v>1516</v>
      </c>
      <c r="B66" s="508">
        <f>'GOVERMENTAL FUNDS-OPERATING(16)'!M45</f>
        <v>0</v>
      </c>
    </row>
    <row r="67" spans="1:7" ht="18.75" customHeight="1">
      <c r="A67" s="509" t="s">
        <v>1517</v>
      </c>
      <c r="B67" s="508">
        <f>'GOVERMENTAL FUNDS-OPERATING(16)'!M48+'GOVERMENTAL FUNDS-OPERATING(16)'!M49</f>
        <v>0</v>
      </c>
    </row>
    <row r="68" spans="1:7" ht="18.75">
      <c r="A68" s="1311" t="s">
        <v>2513</v>
      </c>
      <c r="B68" s="1311"/>
      <c r="C68" s="1311"/>
      <c r="D68" s="1311"/>
      <c r="E68" s="1311"/>
      <c r="F68" s="1311"/>
      <c r="G68" s="1311"/>
    </row>
    <row r="69" spans="1:7" ht="16.5" thickBot="1">
      <c r="A69" s="1312" t="s">
        <v>1518</v>
      </c>
      <c r="B69" s="1312"/>
      <c r="C69" s="1312"/>
      <c r="D69" s="1312"/>
      <c r="E69" s="1312"/>
      <c r="F69" s="1312"/>
      <c r="G69" s="1312"/>
    </row>
    <row r="70" spans="1:7" ht="18.75" customHeight="1" thickBot="1">
      <c r="A70" s="507" t="s">
        <v>720</v>
      </c>
      <c r="B70" s="510">
        <f>'CHANGE NET POSITION-PROP.(19)'!H16</f>
        <v>0</v>
      </c>
      <c r="C70" s="1318" t="s">
        <v>1519</v>
      </c>
      <c r="D70" s="1319"/>
      <c r="E70" s="1319"/>
      <c r="F70" s="1319"/>
      <c r="G70" s="1320"/>
    </row>
    <row r="71" spans="1:7" ht="31.5" customHeight="1">
      <c r="A71" s="511" t="s">
        <v>1520</v>
      </c>
      <c r="B71" s="512"/>
      <c r="C71" s="1321" t="s">
        <v>1521</v>
      </c>
      <c r="D71" s="1322"/>
      <c r="E71" s="1322"/>
      <c r="F71" s="1327" t="str">
        <f>IF(B84&lt;750001,"0",IF(B84&lt;1000001,"$550.00",IF(B84&lt;1500001,"$800.00",IF(B84&lt;2500001,"$950.00", IF(B84&lt;5000001,"$1300.00", IF(B84&lt;10000001,"$1700.00", IF(B84&lt;50000001,"$2500.00", IF(B84&gt;50000000,"$3000.00"))))))))</f>
        <v>0</v>
      </c>
      <c r="G71" s="1328"/>
    </row>
    <row r="72" spans="1:7" ht="18.75" customHeight="1">
      <c r="A72" s="513" t="s">
        <v>1522</v>
      </c>
      <c r="B72" s="510">
        <f>'CHANGE NET POSITION-PROP.(19)'!H30</f>
        <v>0</v>
      </c>
      <c r="C72" s="1323"/>
      <c r="D72" s="1324"/>
      <c r="E72" s="1324"/>
      <c r="F72" s="1329"/>
      <c r="G72" s="1330"/>
    </row>
    <row r="73" spans="1:7" ht="18.75" customHeight="1">
      <c r="A73" s="513" t="s">
        <v>262</v>
      </c>
      <c r="B73" s="510">
        <f>'CHANGE NET POSITION-PROP.(19)'!H31</f>
        <v>0</v>
      </c>
      <c r="C73" s="1323"/>
      <c r="D73" s="1324"/>
      <c r="E73" s="1324"/>
      <c r="F73" s="1329"/>
      <c r="G73" s="1330"/>
    </row>
    <row r="74" spans="1:7" ht="18.75" customHeight="1">
      <c r="A74" s="513" t="s">
        <v>1523</v>
      </c>
      <c r="B74" s="510">
        <f>'CHANGE NET POSITION-PROP.(19)'!H32</f>
        <v>0</v>
      </c>
      <c r="C74" s="1323"/>
      <c r="D74" s="1324"/>
      <c r="E74" s="1324"/>
      <c r="F74" s="1329"/>
      <c r="G74" s="1330"/>
    </row>
    <row r="75" spans="1:7" ht="18.75" customHeight="1">
      <c r="A75" s="513" t="s">
        <v>1524</v>
      </c>
      <c r="B75" s="510">
        <f>'CHANGE NET POSITION-PROP.(19)'!H33</f>
        <v>0</v>
      </c>
      <c r="C75" s="1323"/>
      <c r="D75" s="1324"/>
      <c r="E75" s="1324"/>
      <c r="F75" s="1329"/>
      <c r="G75" s="1330"/>
    </row>
    <row r="76" spans="1:7" ht="18.75" customHeight="1">
      <c r="A76" s="513" t="s">
        <v>1525</v>
      </c>
      <c r="B76" s="600"/>
      <c r="C76" s="1323"/>
      <c r="D76" s="1324"/>
      <c r="E76" s="1324"/>
      <c r="F76" s="1329"/>
      <c r="G76" s="1330"/>
    </row>
    <row r="77" spans="1:7" ht="18.75" customHeight="1">
      <c r="A77" s="507" t="s">
        <v>1526</v>
      </c>
      <c r="B77" s="510">
        <f>'CHANGE NET POSITION-PROP.(19)'!H42</f>
        <v>0</v>
      </c>
      <c r="C77" s="1323"/>
      <c r="D77" s="1324"/>
      <c r="E77" s="1324"/>
      <c r="F77" s="1329"/>
      <c r="G77" s="1330"/>
    </row>
    <row r="78" spans="1:7" ht="18.75" customHeight="1" thickBot="1">
      <c r="A78" s="507" t="s">
        <v>1517</v>
      </c>
      <c r="B78" s="510">
        <f>'CHANGE NET POSITION-PROP.(19)'!H36+'CHANGE NET POSITION-PROP.(19)'!H37</f>
        <v>0</v>
      </c>
      <c r="C78" s="1325"/>
      <c r="D78" s="1326"/>
      <c r="E78" s="1326"/>
      <c r="F78" s="1331"/>
      <c r="G78" s="1332"/>
    </row>
    <row r="79" spans="1:7" ht="18.75" customHeight="1">
      <c r="A79" s="1310" t="s">
        <v>1527</v>
      </c>
      <c r="B79" s="1310"/>
      <c r="C79" s="1310"/>
      <c r="D79" s="1310"/>
      <c r="E79" s="1310"/>
      <c r="F79" s="1310"/>
      <c r="G79" s="1310"/>
    </row>
    <row r="80" spans="1:7" ht="18.75" customHeight="1">
      <c r="A80" s="514" t="s">
        <v>1528</v>
      </c>
      <c r="B80" s="508">
        <f>'ST. OF CASH FLOWS-PROP.(20)'!G30</f>
        <v>0</v>
      </c>
    </row>
    <row r="81" spans="1:11" ht="18.75">
      <c r="A81" s="1311" t="s">
        <v>1529</v>
      </c>
      <c r="B81" s="1311"/>
      <c r="C81" s="1311"/>
      <c r="D81" s="1311"/>
      <c r="E81" s="1311"/>
      <c r="F81" s="1311"/>
      <c r="G81" s="1311"/>
    </row>
    <row r="82" spans="1:11" ht="15.75">
      <c r="A82" s="1312" t="s">
        <v>1530</v>
      </c>
      <c r="B82" s="1312"/>
      <c r="C82" s="1312"/>
      <c r="D82" s="1312"/>
      <c r="E82" s="1312"/>
      <c r="F82" s="1312"/>
      <c r="G82" s="1312"/>
    </row>
    <row r="83" spans="1:11" ht="18.75" customHeight="1">
      <c r="A83" s="507" t="s">
        <v>1531</v>
      </c>
      <c r="B83" s="508">
        <f>'CHANGE NET POSITION-FIDUC(22)'!D20+'CHANGE NET POSITION-FIDUC(22)'!F20</f>
        <v>0</v>
      </c>
      <c r="J83" s="520"/>
    </row>
    <row r="84" spans="1:11" ht="18.75" customHeight="1" thickBot="1">
      <c r="A84" s="522" t="s">
        <v>1532</v>
      </c>
      <c r="B84" s="629">
        <f>B65+B66+B67+B70+B72+B73+B74+B75+B76+B77+B78+B80+B83</f>
        <v>0</v>
      </c>
    </row>
    <row r="85" spans="1:11" ht="125.25" customHeight="1" thickTop="1">
      <c r="A85" s="516"/>
      <c r="B85" s="1313" t="s">
        <v>3224</v>
      </c>
      <c r="C85" s="1314"/>
      <c r="D85" s="1314"/>
      <c r="E85" s="1314"/>
      <c r="F85" s="1314"/>
      <c r="G85" s="1314"/>
    </row>
    <row r="86" spans="1:11" ht="19.5" thickBot="1">
      <c r="A86" s="1311" t="s">
        <v>2746</v>
      </c>
      <c r="B86" s="1311"/>
      <c r="C86" s="1311"/>
      <c r="D86" s="1311"/>
      <c r="E86" s="1311"/>
      <c r="F86" s="1311"/>
      <c r="G86" s="1311"/>
    </row>
    <row r="87" spans="1:11" ht="32.25" customHeight="1" thickBot="1">
      <c r="A87" s="517" t="s">
        <v>2744</v>
      </c>
      <c r="B87" s="510"/>
      <c r="C87" s="1315" t="s">
        <v>1533</v>
      </c>
      <c r="D87" s="1316"/>
      <c r="E87" s="1316"/>
      <c r="F87" s="1316"/>
      <c r="G87" s="1317"/>
    </row>
    <row r="88" spans="1:11" ht="47.25" customHeight="1">
      <c r="A88" s="518" t="s">
        <v>2737</v>
      </c>
      <c r="B88" s="510">
        <f>'GOVERMENTAL FUNDS-OPERATING(16)'!M41+'GOVERMENTAL FUNDS-OPERATING(16)'!M42+'GOVERMENTAL FUNDS-OPERATING(16)'!M43+'GOVERMENTAL FUNDS-OPERATING(16)'!M44</f>
        <v>0</v>
      </c>
      <c r="C88" s="1295" t="s">
        <v>1534</v>
      </c>
      <c r="D88" s="1296"/>
      <c r="E88" s="1296"/>
      <c r="F88" s="1301" t="str">
        <f>IF(B95&gt;750000,"YES","NO")</f>
        <v>NO</v>
      </c>
      <c r="G88" s="1302"/>
    </row>
    <row r="89" spans="1:11" ht="33.75" customHeight="1">
      <c r="A89" s="518" t="s">
        <v>2738</v>
      </c>
      <c r="B89" s="510">
        <f>'ST. OF CASH FLOWS-PROP.(20)'!G24</f>
        <v>0</v>
      </c>
      <c r="C89" s="1297"/>
      <c r="D89" s="1298"/>
      <c r="E89" s="1298"/>
      <c r="F89" s="1303"/>
      <c r="G89" s="1304"/>
      <c r="K89" s="516"/>
    </row>
    <row r="90" spans="1:11" ht="48.75" customHeight="1">
      <c r="A90" s="846" t="s">
        <v>2745</v>
      </c>
      <c r="B90" s="812"/>
      <c r="C90" s="1297"/>
      <c r="D90" s="1298"/>
      <c r="E90" s="1298"/>
      <c r="F90" s="1303"/>
      <c r="G90" s="1304"/>
    </row>
    <row r="91" spans="1:11" ht="18.75" customHeight="1">
      <c r="A91" s="807" t="s">
        <v>2735</v>
      </c>
      <c r="B91" s="510">
        <f>B88+B89+B90</f>
        <v>0</v>
      </c>
      <c r="C91" s="1297"/>
      <c r="D91" s="1298"/>
      <c r="E91" s="1298"/>
      <c r="F91" s="1303"/>
      <c r="G91" s="1304"/>
    </row>
    <row r="92" spans="1:11" ht="33" customHeight="1">
      <c r="A92" s="809" t="s">
        <v>2747</v>
      </c>
      <c r="B92" s="810"/>
      <c r="C92" s="1297"/>
      <c r="D92" s="1298"/>
      <c r="E92" s="1298"/>
      <c r="F92" s="1303"/>
      <c r="G92" s="1304"/>
    </row>
    <row r="93" spans="1:11" ht="18.75" customHeight="1">
      <c r="A93" s="515" t="s">
        <v>2736</v>
      </c>
      <c r="B93" s="808">
        <f>B91+B92</f>
        <v>0</v>
      </c>
      <c r="C93" s="1297"/>
      <c r="D93" s="1298"/>
      <c r="E93" s="1298"/>
      <c r="F93" s="1303"/>
      <c r="G93" s="1304"/>
    </row>
    <row r="94" spans="1:11" ht="10.5" customHeight="1">
      <c r="A94" s="519"/>
      <c r="B94" s="806"/>
      <c r="C94" s="1297"/>
      <c r="D94" s="1298"/>
      <c r="E94" s="1298"/>
      <c r="F94" s="1303"/>
      <c r="G94" s="1304"/>
    </row>
    <row r="95" spans="1:11" ht="18.75" customHeight="1" thickBot="1">
      <c r="A95" s="521" t="s">
        <v>2739</v>
      </c>
      <c r="B95" s="811">
        <f>B84+B93</f>
        <v>0</v>
      </c>
      <c r="C95" s="1299"/>
      <c r="D95" s="1300"/>
      <c r="E95" s="1300"/>
      <c r="F95" s="1305"/>
      <c r="G95" s="1306"/>
    </row>
    <row r="96" spans="1:11" ht="19.5" customHeight="1" thickTop="1">
      <c r="A96" s="520"/>
      <c r="B96" s="1307" t="s">
        <v>3225</v>
      </c>
      <c r="C96" s="1307"/>
      <c r="D96" s="1307"/>
      <c r="E96" s="1307"/>
      <c r="F96" s="1307"/>
      <c r="G96" s="1307"/>
    </row>
    <row r="97" spans="1:7" ht="18.75">
      <c r="A97" s="520"/>
      <c r="B97" s="1307"/>
      <c r="C97" s="1307"/>
      <c r="D97" s="1307"/>
      <c r="E97" s="1307"/>
      <c r="F97" s="1307"/>
      <c r="G97" s="1307"/>
    </row>
    <row r="98" spans="1:7">
      <c r="A98" s="1308" t="s">
        <v>1249</v>
      </c>
      <c r="B98" s="1308"/>
      <c r="C98" s="1308"/>
      <c r="D98" s="1308"/>
      <c r="E98" s="1308"/>
      <c r="F98" s="1308"/>
      <c r="G98" s="1308"/>
    </row>
  </sheetData>
  <sheetProtection algorithmName="SHA-512" hashValue="/JgScneTFJK4YIL/0hqajuKtNpTfQhiK7mpgIGjMthUogyYIwx/bG7l/PhLzgtCwEGe7mfjhLZ4IENtONzcimQ==" saltValue="9u6fDxYFZPSMtzrwRN/Njw==" spinCount="100000" sheet="1" objects="1" scenarios="1"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60">
    <mergeCell ref="A31:G32"/>
    <mergeCell ref="A1:G1"/>
    <mergeCell ref="A2:G2"/>
    <mergeCell ref="B4:G4"/>
    <mergeCell ref="B5:G5"/>
    <mergeCell ref="B6:G6"/>
    <mergeCell ref="B7:G7"/>
    <mergeCell ref="A23:G23"/>
    <mergeCell ref="B8:G8"/>
    <mergeCell ref="B9:G9"/>
    <mergeCell ref="A26:G27"/>
    <mergeCell ref="A30:G30"/>
    <mergeCell ref="A20:G20"/>
    <mergeCell ref="B34:C34"/>
    <mergeCell ref="D34:G34"/>
    <mergeCell ref="B35:C35"/>
    <mergeCell ref="D35:G35"/>
    <mergeCell ref="B36:C36"/>
    <mergeCell ref="D36:G36"/>
    <mergeCell ref="B37:C37"/>
    <mergeCell ref="D37:G37"/>
    <mergeCell ref="B38:C38"/>
    <mergeCell ref="D38:G38"/>
    <mergeCell ref="B39:C39"/>
    <mergeCell ref="D39:G39"/>
    <mergeCell ref="B40:C40"/>
    <mergeCell ref="D40:G40"/>
    <mergeCell ref="B41:C41"/>
    <mergeCell ref="D41:G41"/>
    <mergeCell ref="B42:C42"/>
    <mergeCell ref="D42:G42"/>
    <mergeCell ref="D43:G43"/>
    <mergeCell ref="A46:G46"/>
    <mergeCell ref="A47:A50"/>
    <mergeCell ref="B47:C47"/>
    <mergeCell ref="B50:C50"/>
    <mergeCell ref="E50:G50"/>
    <mergeCell ref="F71:G78"/>
    <mergeCell ref="A51:A53"/>
    <mergeCell ref="B53:G53"/>
    <mergeCell ref="A57:G57"/>
    <mergeCell ref="A59:G59"/>
    <mergeCell ref="A60:G61"/>
    <mergeCell ref="A62:G62"/>
    <mergeCell ref="C88:E95"/>
    <mergeCell ref="F88:G95"/>
    <mergeCell ref="B96:G97"/>
    <mergeCell ref="A98:G98"/>
    <mergeCell ref="A24:G24"/>
    <mergeCell ref="A79:G79"/>
    <mergeCell ref="A81:G81"/>
    <mergeCell ref="A82:G82"/>
    <mergeCell ref="B85:G85"/>
    <mergeCell ref="A86:G86"/>
    <mergeCell ref="C87:G87"/>
    <mergeCell ref="A64:G64"/>
    <mergeCell ref="A68:G68"/>
    <mergeCell ref="A69:G69"/>
    <mergeCell ref="C70:G70"/>
    <mergeCell ref="C71:E78"/>
  </mergeCells>
  <printOptions horizontalCentered="1" verticalCentered="1"/>
  <pageMargins left="0.25" right="0.25" top="0.5" bottom="0.5" header="0" footer="0"/>
  <pageSetup scale="70" fitToWidth="0" fitToHeight="0" orientation="portrait" r:id="rId2"/>
  <rowBreaks count="1" manualBreakCount="1">
    <brk id="57" max="6"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2"/>
  <sheetViews>
    <sheetView zoomScaleNormal="100" workbookViewId="0"/>
  </sheetViews>
  <sheetFormatPr defaultRowHeight="12.75"/>
  <cols>
    <col min="1" max="1" width="100.7109375" customWidth="1"/>
  </cols>
  <sheetData>
    <row r="1" spans="1:3" ht="18">
      <c r="A1" s="4" t="str">
        <f>'COVER PAGE'!A9</f>
        <v>LOCAL GOVERNMENT NAME:</v>
      </c>
      <c r="B1" s="2"/>
    </row>
    <row r="2" spans="1:3" ht="18">
      <c r="A2" s="4" t="s">
        <v>3230</v>
      </c>
      <c r="B2" s="2"/>
    </row>
    <row r="3" spans="1:3" ht="18">
      <c r="A3" s="4" t="s">
        <v>252</v>
      </c>
      <c r="B3" s="2"/>
    </row>
    <row r="4" spans="1:3" ht="18">
      <c r="A4" s="5" t="str">
        <f>'COVER PAGE'!A30</f>
        <v>FISCAL YEAR ENDING JUNE 30, 2021</v>
      </c>
      <c r="B4" s="2"/>
    </row>
    <row r="6" spans="1:3" ht="15.75">
      <c r="B6" s="9" t="s">
        <v>232</v>
      </c>
    </row>
    <row r="7" spans="1:3" ht="15.75">
      <c r="B7" s="102" t="s">
        <v>233</v>
      </c>
    </row>
    <row r="8" spans="1:3" ht="15.75">
      <c r="A8" s="103" t="s">
        <v>240</v>
      </c>
    </row>
    <row r="9" spans="1:3" ht="14.25">
      <c r="A9" s="350" t="s">
        <v>385</v>
      </c>
      <c r="B9" s="609" t="s">
        <v>253</v>
      </c>
    </row>
    <row r="10" spans="1:3" ht="14.25">
      <c r="A10" s="350" t="s">
        <v>1545</v>
      </c>
      <c r="B10" s="277">
        <v>3</v>
      </c>
      <c r="C10" s="17"/>
    </row>
    <row r="11" spans="1:3" ht="15">
      <c r="A11" s="240"/>
      <c r="B11" s="276"/>
    </row>
    <row r="12" spans="1:3" ht="15.75">
      <c r="A12" s="384" t="s">
        <v>254</v>
      </c>
      <c r="B12" s="276"/>
    </row>
    <row r="13" spans="1:3" ht="14.25">
      <c r="A13" s="350" t="s">
        <v>6</v>
      </c>
      <c r="B13" s="609" t="s">
        <v>255</v>
      </c>
    </row>
    <row r="14" spans="1:3" ht="14.25">
      <c r="A14" s="350" t="s">
        <v>256</v>
      </c>
      <c r="B14" s="277"/>
    </row>
    <row r="15" spans="1:3" ht="14.25">
      <c r="A15" s="350" t="s">
        <v>257</v>
      </c>
      <c r="B15" s="277"/>
    </row>
    <row r="16" spans="1:3" ht="14.25">
      <c r="A16" s="350" t="s">
        <v>1491</v>
      </c>
      <c r="B16" s="277">
        <v>13</v>
      </c>
      <c r="C16" s="40"/>
    </row>
    <row r="17" spans="1:3" ht="14.25">
      <c r="A17" s="350" t="s">
        <v>7</v>
      </c>
      <c r="B17" s="277">
        <v>14</v>
      </c>
      <c r="C17" s="40"/>
    </row>
    <row r="18" spans="1:3" ht="14.25">
      <c r="A18" s="350" t="s">
        <v>1066</v>
      </c>
      <c r="B18" s="277"/>
    </row>
    <row r="19" spans="1:3" ht="14.25">
      <c r="A19" s="350" t="s">
        <v>8</v>
      </c>
      <c r="B19" s="277">
        <v>15</v>
      </c>
    </row>
    <row r="20" spans="1:3" ht="14.25">
      <c r="A20" s="350" t="s">
        <v>9</v>
      </c>
      <c r="B20" s="277">
        <v>16</v>
      </c>
    </row>
    <row r="21" spans="1:3" ht="14.25">
      <c r="A21" s="350" t="s">
        <v>1067</v>
      </c>
      <c r="B21" s="277"/>
    </row>
    <row r="22" spans="1:3" ht="14.25">
      <c r="A22" s="350" t="s">
        <v>10</v>
      </c>
      <c r="B22" s="277">
        <v>17</v>
      </c>
    </row>
    <row r="23" spans="1:3" ht="14.25">
      <c r="A23" s="350" t="s">
        <v>1492</v>
      </c>
      <c r="B23" s="277">
        <v>18</v>
      </c>
    </row>
    <row r="24" spans="1:3" ht="14.25">
      <c r="A24" s="350" t="s">
        <v>1493</v>
      </c>
      <c r="B24" s="277">
        <v>19</v>
      </c>
    </row>
    <row r="25" spans="1:3" ht="14.25">
      <c r="A25" s="350" t="s">
        <v>1204</v>
      </c>
      <c r="B25" s="277">
        <v>20</v>
      </c>
    </row>
    <row r="26" spans="1:3" ht="14.25">
      <c r="A26" s="350" t="s">
        <v>1494</v>
      </c>
      <c r="B26" s="277">
        <v>21</v>
      </c>
    </row>
    <row r="27" spans="1:3" ht="14.25">
      <c r="A27" s="350" t="s">
        <v>1495</v>
      </c>
      <c r="B27" s="277">
        <v>22</v>
      </c>
    </row>
    <row r="28" spans="1:3" ht="14.25">
      <c r="A28" s="350" t="s">
        <v>1206</v>
      </c>
      <c r="B28" s="609" t="s">
        <v>2470</v>
      </c>
      <c r="C28" s="17"/>
    </row>
    <row r="29" spans="1:3" ht="14.25">
      <c r="A29" s="350" t="s">
        <v>980</v>
      </c>
      <c r="B29" s="277"/>
    </row>
    <row r="30" spans="1:3" ht="14.25">
      <c r="A30" s="350" t="s">
        <v>400</v>
      </c>
      <c r="B30" s="277"/>
    </row>
    <row r="31" spans="1:3" ht="14.25">
      <c r="A31" s="350" t="s">
        <v>1207</v>
      </c>
      <c r="B31" s="609" t="s">
        <v>2471</v>
      </c>
    </row>
    <row r="32" spans="1:3" ht="14.25">
      <c r="A32" s="350" t="s">
        <v>1137</v>
      </c>
      <c r="B32" s="277"/>
    </row>
    <row r="33" spans="1:2" ht="14.25">
      <c r="A33" s="350" t="s">
        <v>639</v>
      </c>
      <c r="B33" s="609" t="s">
        <v>2472</v>
      </c>
    </row>
    <row r="34" spans="1:2" ht="14.25">
      <c r="A34" s="350" t="s">
        <v>2394</v>
      </c>
      <c r="B34" s="609">
        <v>60</v>
      </c>
    </row>
    <row r="35" spans="1:2" ht="14.25">
      <c r="A35" s="350" t="s">
        <v>2544</v>
      </c>
      <c r="B35" s="609" t="s">
        <v>4</v>
      </c>
    </row>
    <row r="36" spans="1:2" ht="14.25">
      <c r="A36" s="350" t="s">
        <v>473</v>
      </c>
      <c r="B36" s="609"/>
    </row>
    <row r="37" spans="1:2" ht="14.25">
      <c r="A37" s="350" t="s">
        <v>111</v>
      </c>
      <c r="B37" s="277"/>
    </row>
    <row r="38" spans="1:2" ht="14.25">
      <c r="A38" s="350" t="s">
        <v>640</v>
      </c>
      <c r="B38" s="609" t="s">
        <v>2473</v>
      </c>
    </row>
    <row r="39" spans="1:2" ht="14.25">
      <c r="A39" s="350" t="s">
        <v>112</v>
      </c>
      <c r="B39" s="277"/>
    </row>
    <row r="40" spans="1:2" ht="14.25">
      <c r="A40" s="350" t="s">
        <v>641</v>
      </c>
      <c r="B40" s="609" t="s">
        <v>2480</v>
      </c>
    </row>
    <row r="41" spans="1:2" ht="14.25">
      <c r="A41" s="350" t="s">
        <v>642</v>
      </c>
      <c r="B41" s="609" t="s">
        <v>2474</v>
      </c>
    </row>
    <row r="42" spans="1:2" ht="14.25">
      <c r="A42" s="350" t="s">
        <v>112</v>
      </c>
      <c r="B42" s="277"/>
    </row>
    <row r="43" spans="1:2" ht="14.25">
      <c r="A43" s="350" t="s">
        <v>643</v>
      </c>
      <c r="B43" s="609" t="s">
        <v>2475</v>
      </c>
    </row>
    <row r="44" spans="1:2" ht="14.25">
      <c r="A44" s="350" t="s">
        <v>644</v>
      </c>
      <c r="B44" s="609" t="s">
        <v>2476</v>
      </c>
    </row>
    <row r="45" spans="1:2" ht="14.25">
      <c r="A45" s="350" t="s">
        <v>112</v>
      </c>
      <c r="B45" s="277"/>
    </row>
    <row r="46" spans="1:2" ht="14.25">
      <c r="A46" s="350" t="s">
        <v>645</v>
      </c>
      <c r="B46" s="609" t="s">
        <v>2477</v>
      </c>
    </row>
    <row r="47" spans="1:2" ht="14.25">
      <c r="A47" s="350" t="s">
        <v>646</v>
      </c>
      <c r="B47" s="609" t="s">
        <v>2478</v>
      </c>
    </row>
    <row r="48" spans="1:2" ht="14.25">
      <c r="A48" s="350" t="s">
        <v>112</v>
      </c>
      <c r="B48" s="277"/>
    </row>
    <row r="49" spans="1:3" ht="14.25">
      <c r="A49" s="350" t="s">
        <v>1250</v>
      </c>
      <c r="B49" s="609" t="s">
        <v>2479</v>
      </c>
    </row>
    <row r="50" spans="1:3" ht="14.25">
      <c r="A50" s="350" t="s">
        <v>1496</v>
      </c>
      <c r="B50" s="609">
        <v>79</v>
      </c>
    </row>
    <row r="51" spans="1:3" ht="14.25">
      <c r="A51" s="350" t="s">
        <v>1497</v>
      </c>
      <c r="B51" s="277"/>
    </row>
    <row r="52" spans="1:3" ht="14.25">
      <c r="A52" s="350" t="s">
        <v>627</v>
      </c>
      <c r="B52" s="277">
        <v>80</v>
      </c>
    </row>
    <row r="53" spans="1:3" ht="14.25">
      <c r="A53" s="350" t="s">
        <v>626</v>
      </c>
      <c r="B53" s="277">
        <v>81</v>
      </c>
    </row>
    <row r="54" spans="1:3" ht="14.25">
      <c r="A54" s="350" t="s">
        <v>1498</v>
      </c>
      <c r="B54" s="277">
        <v>82</v>
      </c>
    </row>
    <row r="55" spans="1:3" ht="14.25">
      <c r="A55" s="350" t="s">
        <v>1499</v>
      </c>
      <c r="B55" s="277"/>
    </row>
    <row r="56" spans="1:3" ht="14.25">
      <c r="A56" s="350" t="s">
        <v>647</v>
      </c>
      <c r="B56" s="277">
        <v>83</v>
      </c>
    </row>
    <row r="57" spans="1:3" ht="14.25">
      <c r="A57" s="350" t="s">
        <v>648</v>
      </c>
      <c r="B57" s="277">
        <v>84</v>
      </c>
    </row>
    <row r="58" spans="1:3" ht="14.25">
      <c r="A58" s="350" t="s">
        <v>1131</v>
      </c>
      <c r="B58" s="277">
        <v>85</v>
      </c>
      <c r="C58" s="17"/>
    </row>
    <row r="59" spans="1:3" ht="14.25">
      <c r="A59" s="350" t="s">
        <v>2858</v>
      </c>
      <c r="B59" s="609" t="s">
        <v>2481</v>
      </c>
    </row>
    <row r="60" spans="1:3" ht="14.25">
      <c r="A60" s="350" t="s">
        <v>649</v>
      </c>
      <c r="B60" s="277">
        <v>89</v>
      </c>
      <c r="C60" s="40"/>
    </row>
    <row r="61" spans="1:3" ht="15">
      <c r="A61" s="240" t="s">
        <v>1437</v>
      </c>
      <c r="B61" s="304"/>
    </row>
    <row r="62" spans="1:3" ht="15.75">
      <c r="A62" s="384" t="s">
        <v>49</v>
      </c>
      <c r="B62" s="304"/>
    </row>
    <row r="63" spans="1:3" ht="14.25">
      <c r="A63" s="350" t="s">
        <v>50</v>
      </c>
      <c r="B63" s="277">
        <v>90</v>
      </c>
      <c r="C63" s="17"/>
    </row>
    <row r="64" spans="1:3" ht="15">
      <c r="A64" s="6"/>
      <c r="B64" s="32"/>
    </row>
    <row r="65" spans="1:3" ht="65.25" hidden="1" customHeight="1">
      <c r="A65" s="1386" t="s">
        <v>2997</v>
      </c>
      <c r="B65" s="1386"/>
      <c r="C65" s="40"/>
    </row>
    <row r="66" spans="1:3" s="966" customFormat="1" ht="15.75">
      <c r="A66" s="8"/>
      <c r="B66" s="967"/>
      <c r="C66" s="40"/>
    </row>
    <row r="67" spans="1:3" ht="15.75" hidden="1" thickBot="1">
      <c r="A67" s="529"/>
      <c r="B67" s="530"/>
    </row>
    <row r="68" spans="1:3" ht="18.75" hidden="1" thickBot="1">
      <c r="A68" s="531" t="s">
        <v>3031</v>
      </c>
      <c r="B68" s="532"/>
    </row>
    <row r="69" spans="1:3" ht="15" hidden="1">
      <c r="A69" s="6"/>
      <c r="B69" s="32"/>
    </row>
    <row r="70" spans="1:3" ht="34.5" hidden="1" customHeight="1">
      <c r="A70" s="1385" t="s">
        <v>2993</v>
      </c>
      <c r="B70" s="1385"/>
    </row>
    <row r="71" spans="1:3" ht="60.75" hidden="1" customHeight="1">
      <c r="A71" s="970" t="s">
        <v>2992</v>
      </c>
      <c r="B71" s="32"/>
    </row>
    <row r="72" spans="1:3" ht="15" hidden="1">
      <c r="A72" s="608" t="s">
        <v>2824</v>
      </c>
      <c r="B72" s="32"/>
    </row>
    <row r="73" spans="1:3" ht="14.25" hidden="1">
      <c r="A73" s="104"/>
      <c r="B73" s="32"/>
    </row>
    <row r="74" spans="1:3" ht="15" hidden="1">
      <c r="A74" s="6" t="s">
        <v>2406</v>
      </c>
      <c r="B74" s="32"/>
    </row>
    <row r="75" spans="1:3" ht="15.75" hidden="1">
      <c r="A75" s="103" t="s">
        <v>1551</v>
      </c>
      <c r="B75" s="32"/>
    </row>
    <row r="76" spans="1:3" ht="15.75" hidden="1">
      <c r="A76" s="8" t="s">
        <v>2994</v>
      </c>
      <c r="B76" s="32"/>
    </row>
    <row r="77" spans="1:3" ht="15" hidden="1">
      <c r="A77" s="6" t="s">
        <v>1552</v>
      </c>
      <c r="B77" s="32"/>
    </row>
    <row r="78" spans="1:3" ht="15" hidden="1">
      <c r="A78" s="6"/>
      <c r="B78" s="32"/>
    </row>
    <row r="79" spans="1:3" ht="15.75" hidden="1">
      <c r="A79" s="8" t="s">
        <v>1378</v>
      </c>
      <c r="B79" s="32"/>
    </row>
    <row r="80" spans="1:3" ht="15" hidden="1">
      <c r="A80" s="6" t="s">
        <v>1553</v>
      </c>
      <c r="B80" s="32"/>
    </row>
    <row r="81" spans="1:1" ht="15" hidden="1">
      <c r="A81" s="6" t="s">
        <v>1554</v>
      </c>
    </row>
    <row r="82" spans="1:1" ht="15" hidden="1">
      <c r="A82" s="6" t="s">
        <v>1555</v>
      </c>
    </row>
    <row r="83" spans="1:1" ht="15" hidden="1">
      <c r="A83" s="6" t="s">
        <v>1556</v>
      </c>
    </row>
    <row r="84" spans="1:1" ht="15" hidden="1">
      <c r="A84" s="6" t="s">
        <v>1557</v>
      </c>
    </row>
    <row r="85" spans="1:1" ht="15" hidden="1">
      <c r="A85" s="6" t="s">
        <v>1558</v>
      </c>
    </row>
    <row r="86" spans="1:1" ht="15" hidden="1">
      <c r="A86" s="6" t="s">
        <v>1559</v>
      </c>
    </row>
    <row r="87" spans="1:1" ht="15" hidden="1">
      <c r="A87" s="6" t="s">
        <v>1560</v>
      </c>
    </row>
    <row r="88" spans="1:1" ht="15" hidden="1">
      <c r="A88" s="6" t="s">
        <v>1561</v>
      </c>
    </row>
    <row r="89" spans="1:1" ht="15.75" hidden="1">
      <c r="A89" s="8" t="s">
        <v>2048</v>
      </c>
    </row>
    <row r="90" spans="1:1" ht="15" hidden="1">
      <c r="A90" s="6" t="s">
        <v>1562</v>
      </c>
    </row>
    <row r="91" spans="1:1" ht="15" hidden="1">
      <c r="A91" s="6" t="s">
        <v>1563</v>
      </c>
    </row>
    <row r="92" spans="1:1" ht="15" hidden="1">
      <c r="A92" s="6" t="s">
        <v>1564</v>
      </c>
    </row>
    <row r="93" spans="1:1" ht="15" hidden="1">
      <c r="A93" s="6" t="s">
        <v>1565</v>
      </c>
    </row>
    <row r="94" spans="1:1" ht="15" hidden="1">
      <c r="A94" s="6"/>
    </row>
    <row r="95" spans="1:1" ht="15.75" hidden="1">
      <c r="A95" s="8" t="s">
        <v>1566</v>
      </c>
    </row>
    <row r="96" spans="1:1" ht="15" hidden="1">
      <c r="A96" s="6" t="s">
        <v>1580</v>
      </c>
    </row>
    <row r="97" spans="1:1" ht="14.25" hidden="1">
      <c r="A97" s="104"/>
    </row>
    <row r="98" spans="1:1" ht="15.75" hidden="1">
      <c r="A98" s="8" t="s">
        <v>1567</v>
      </c>
    </row>
    <row r="99" spans="1:1" ht="15" hidden="1">
      <c r="A99" s="6" t="s">
        <v>1568</v>
      </c>
    </row>
    <row r="100" spans="1:1" ht="15" hidden="1">
      <c r="A100" s="6" t="s">
        <v>1569</v>
      </c>
    </row>
    <row r="101" spans="1:1" ht="15" hidden="1">
      <c r="A101" s="6" t="s">
        <v>1570</v>
      </c>
    </row>
    <row r="102" spans="1:1" ht="15" hidden="1">
      <c r="A102" s="6" t="s">
        <v>2379</v>
      </c>
    </row>
    <row r="103" spans="1:1" ht="15" hidden="1">
      <c r="A103" s="6" t="s">
        <v>2378</v>
      </c>
    </row>
    <row r="104" spans="1:1" ht="15" hidden="1">
      <c r="A104" s="6"/>
    </row>
    <row r="105" spans="1:1" ht="15.75" hidden="1">
      <c r="A105" s="103" t="s">
        <v>1571</v>
      </c>
    </row>
    <row r="106" spans="1:1" ht="15.75" hidden="1">
      <c r="A106" s="6" t="s">
        <v>2995</v>
      </c>
    </row>
    <row r="107" spans="1:1" ht="15" hidden="1">
      <c r="A107" s="6" t="s">
        <v>1572</v>
      </c>
    </row>
    <row r="108" spans="1:1" ht="15" hidden="1">
      <c r="A108" s="6" t="s">
        <v>1573</v>
      </c>
    </row>
    <row r="109" spans="1:1" ht="15" hidden="1">
      <c r="A109" s="6" t="s">
        <v>1574</v>
      </c>
    </row>
    <row r="110" spans="1:1" ht="15" hidden="1">
      <c r="A110" s="6" t="s">
        <v>1575</v>
      </c>
    </row>
    <row r="111" spans="1:1" ht="15.75" hidden="1">
      <c r="A111" s="6" t="s">
        <v>2996</v>
      </c>
    </row>
    <row r="112" spans="1:1" ht="15" hidden="1">
      <c r="A112" s="6" t="s">
        <v>1576</v>
      </c>
    </row>
    <row r="113" spans="1:1" ht="15" hidden="1">
      <c r="A113" s="6" t="s">
        <v>1577</v>
      </c>
    </row>
    <row r="114" spans="1:1" s="886" customFormat="1" ht="15.75" hidden="1">
      <c r="A114" s="6" t="s">
        <v>3030</v>
      </c>
    </row>
    <row r="115" spans="1:1" s="886" customFormat="1" ht="15" hidden="1">
      <c r="A115" s="6" t="s">
        <v>3682</v>
      </c>
    </row>
    <row r="116" spans="1:1" s="886" customFormat="1" ht="15" hidden="1">
      <c r="A116" s="6" t="s">
        <v>2860</v>
      </c>
    </row>
    <row r="117" spans="1:1" ht="15.75" hidden="1">
      <c r="A117" s="6" t="s">
        <v>1578</v>
      </c>
    </row>
    <row r="118" spans="1:1" ht="15" hidden="1">
      <c r="A118" s="6" t="s">
        <v>1579</v>
      </c>
    </row>
    <row r="119" spans="1:1" ht="15" hidden="1">
      <c r="A119" s="6"/>
    </row>
    <row r="120" spans="1:1" ht="15" hidden="1">
      <c r="A120" s="6"/>
    </row>
    <row r="121" spans="1:1" ht="15" hidden="1">
      <c r="A121" s="6"/>
    </row>
    <row r="122" spans="1:1" ht="15">
      <c r="A122" s="6"/>
    </row>
    <row r="123" spans="1:1" ht="15">
      <c r="A123" s="6"/>
    </row>
    <row r="124" spans="1:1" ht="15">
      <c r="A124" s="6"/>
    </row>
    <row r="125" spans="1:1" ht="15">
      <c r="A125" s="6"/>
    </row>
    <row r="126" spans="1:1" ht="15">
      <c r="A126" s="6"/>
    </row>
    <row r="127" spans="1:1" ht="15">
      <c r="A127" s="6"/>
    </row>
    <row r="128" spans="1:1" ht="15">
      <c r="A128" s="6"/>
    </row>
    <row r="129" spans="1:1" ht="15">
      <c r="A129" s="6"/>
    </row>
    <row r="130" spans="1:1" ht="15">
      <c r="A130" s="6"/>
    </row>
    <row r="131" spans="1:1" ht="15">
      <c r="A131" s="6"/>
    </row>
    <row r="132" spans="1:1" ht="15">
      <c r="A132" s="6"/>
    </row>
    <row r="133" spans="1:1" ht="15">
      <c r="A133" s="6"/>
    </row>
    <row r="134" spans="1:1" ht="15">
      <c r="A134" s="6"/>
    </row>
    <row r="135" spans="1:1" ht="15">
      <c r="A135" s="6"/>
    </row>
    <row r="136" spans="1:1" ht="15">
      <c r="A136" s="6"/>
    </row>
    <row r="137" spans="1:1" ht="15">
      <c r="A137" s="6"/>
    </row>
    <row r="138" spans="1:1" ht="15">
      <c r="A138" s="6"/>
    </row>
    <row r="139" spans="1:1" ht="15">
      <c r="A139" s="6"/>
    </row>
    <row r="140" spans="1:1" ht="15">
      <c r="A140" s="6"/>
    </row>
    <row r="141" spans="1:1" ht="15">
      <c r="A141" s="6"/>
    </row>
    <row r="142" spans="1:1" ht="15">
      <c r="A142" s="6"/>
    </row>
    <row r="143" spans="1:1" ht="15">
      <c r="A143" s="6"/>
    </row>
    <row r="144" spans="1:1" ht="15">
      <c r="A144" s="6"/>
    </row>
    <row r="145" spans="1:1" ht="15">
      <c r="A145" s="6"/>
    </row>
    <row r="146" spans="1:1" ht="15">
      <c r="A146" s="6"/>
    </row>
    <row r="147" spans="1:1" ht="15">
      <c r="A147" s="6"/>
    </row>
    <row r="148" spans="1:1" ht="15">
      <c r="A148" s="6"/>
    </row>
    <row r="149" spans="1:1" ht="15">
      <c r="A149" s="6"/>
    </row>
    <row r="150" spans="1:1" ht="15">
      <c r="A150" s="6"/>
    </row>
    <row r="151" spans="1:1" ht="15">
      <c r="A151" s="6"/>
    </row>
    <row r="152" spans="1:1" ht="15">
      <c r="A152" s="6"/>
    </row>
    <row r="153" spans="1:1" ht="15">
      <c r="A153" s="6"/>
    </row>
    <row r="154" spans="1:1" ht="15">
      <c r="A154" s="6"/>
    </row>
    <row r="155" spans="1:1" ht="15">
      <c r="A155" s="6"/>
    </row>
    <row r="156" spans="1:1" ht="15">
      <c r="A156" s="6"/>
    </row>
    <row r="157" spans="1:1" ht="15">
      <c r="A157" s="6"/>
    </row>
    <row r="158" spans="1:1" ht="15">
      <c r="A158" s="6"/>
    </row>
    <row r="159" spans="1:1" ht="15">
      <c r="A159" s="6"/>
    </row>
    <row r="160" spans="1:1" ht="15">
      <c r="A160" s="6"/>
    </row>
    <row r="161" spans="1:1" ht="15">
      <c r="A161" s="6"/>
    </row>
    <row r="162" spans="1:1" ht="15">
      <c r="A162"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70:B70"/>
    <mergeCell ref="A65:B65"/>
  </mergeCells>
  <phoneticPr fontId="0" type="noConversion"/>
  <hyperlinks>
    <hyperlink ref="A72"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J26" sqref="J26"/>
    </sheetView>
  </sheetViews>
  <sheetFormatPr defaultRowHeight="12.75"/>
  <sheetData>
    <row r="1" spans="1:11" ht="60">
      <c r="A1" s="1387" t="s">
        <v>856</v>
      </c>
      <c r="B1" s="1388"/>
      <c r="C1" s="1388"/>
      <c r="D1" s="1388"/>
      <c r="E1" s="1388"/>
      <c r="F1" s="1388"/>
      <c r="G1" s="1388"/>
      <c r="H1" s="1388"/>
      <c r="I1" s="1388"/>
      <c r="J1" s="1388"/>
      <c r="K1" s="1388"/>
    </row>
    <row r="8" spans="1:11" ht="60">
      <c r="A8" s="1387" t="s">
        <v>857</v>
      </c>
      <c r="B8" s="1293"/>
      <c r="C8" s="1293"/>
      <c r="D8" s="1293"/>
      <c r="E8" s="1293"/>
      <c r="F8" s="1293"/>
      <c r="G8" s="1293"/>
      <c r="H8" s="1293"/>
      <c r="I8" s="1293"/>
      <c r="J8" s="1293"/>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2.75"/>
  <cols>
    <col min="1" max="1" width="120.7109375" customWidth="1"/>
  </cols>
  <sheetData>
    <row r="3" spans="1:1" ht="18">
      <c r="A3" s="7" t="s">
        <v>611</v>
      </c>
    </row>
    <row r="5" spans="1:1" ht="408.95" customHeight="1"/>
    <row r="6" spans="1:1" ht="12.75" customHeight="1"/>
    <row r="16" spans="1:1" ht="15.75">
      <c r="A16" s="110" t="s">
        <v>612</v>
      </c>
    </row>
    <row r="20" spans="1:1" ht="18">
      <c r="A20" s="7" t="s">
        <v>613</v>
      </c>
    </row>
    <row r="22" spans="1:1" ht="408.95" customHeight="1"/>
    <row r="34" spans="1:1" ht="15.75">
      <c r="A34" s="110" t="s">
        <v>614</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zoomScaleNormal="100" workbookViewId="0">
      <selection activeCell="F65" sqref="F65"/>
    </sheetView>
  </sheetViews>
  <sheetFormatPr defaultRowHeight="12.75"/>
  <cols>
    <col min="1" max="1" width="30.7109375" customWidth="1"/>
    <col min="2" max="2" width="60.7109375" customWidth="1"/>
    <col min="3" max="3" width="20.7109375" customWidth="1"/>
  </cols>
  <sheetData>
    <row r="1" spans="1:15" ht="18">
      <c r="A1" s="1392" t="str">
        <f>+'TABLE OF CONTENTS'!A1</f>
        <v>LOCAL GOVERNMENT NAME:</v>
      </c>
      <c r="B1" s="1393"/>
      <c r="C1" s="1394"/>
      <c r="D1" s="2"/>
      <c r="E1" s="2"/>
      <c r="F1" s="2"/>
      <c r="G1" s="2"/>
      <c r="H1" s="2"/>
      <c r="I1" s="2"/>
      <c r="J1" s="2"/>
      <c r="K1" s="2"/>
      <c r="L1" s="2"/>
      <c r="M1" s="2"/>
      <c r="N1" s="2"/>
      <c r="O1" s="2"/>
    </row>
    <row r="2" spans="1:15" ht="18.75" thickBot="1">
      <c r="A2" s="1395" t="s">
        <v>839</v>
      </c>
      <c r="B2" s="1396"/>
      <c r="C2" s="1397"/>
      <c r="D2" s="2"/>
      <c r="E2" s="2"/>
      <c r="F2" s="2"/>
      <c r="G2" s="2"/>
      <c r="H2" s="2"/>
      <c r="I2" s="2"/>
      <c r="J2" s="2"/>
      <c r="K2" s="2"/>
      <c r="L2" s="2"/>
      <c r="M2" s="2"/>
      <c r="N2" s="2"/>
      <c r="O2" s="2"/>
    </row>
    <row r="3" spans="1:15">
      <c r="A3" s="619"/>
      <c r="B3" s="619"/>
      <c r="C3" s="619"/>
    </row>
    <row r="4" spans="1:15">
      <c r="A4" s="620" t="s">
        <v>840</v>
      </c>
      <c r="B4" s="302" t="s">
        <v>845</v>
      </c>
      <c r="C4" s="620" t="s">
        <v>849</v>
      </c>
    </row>
    <row r="5" spans="1:15" ht="13.5" thickBot="1">
      <c r="A5" s="621"/>
      <c r="B5" s="630"/>
      <c r="C5" s="620" t="s">
        <v>850</v>
      </c>
    </row>
    <row r="6" spans="1:15">
      <c r="A6" s="613" t="s">
        <v>841</v>
      </c>
      <c r="B6" s="614"/>
      <c r="C6" s="613"/>
    </row>
    <row r="7" spans="1:15">
      <c r="A7" s="615" t="s">
        <v>842</v>
      </c>
      <c r="B7" s="317"/>
      <c r="C7" s="615"/>
    </row>
    <row r="8" spans="1:15">
      <c r="A8" s="615" t="s">
        <v>842</v>
      </c>
      <c r="B8" s="317"/>
      <c r="C8" s="615"/>
    </row>
    <row r="9" spans="1:15">
      <c r="A9" s="615" t="s">
        <v>615</v>
      </c>
      <c r="B9" s="306"/>
      <c r="C9" s="616"/>
    </row>
    <row r="10" spans="1:15">
      <c r="A10" s="615" t="s">
        <v>617</v>
      </c>
      <c r="B10" s="306"/>
      <c r="C10" s="616"/>
    </row>
    <row r="11" spans="1:15">
      <c r="A11" s="615" t="s">
        <v>616</v>
      </c>
      <c r="B11" s="317"/>
      <c r="C11" s="615"/>
    </row>
    <row r="12" spans="1:15">
      <c r="A12" s="615" t="s">
        <v>834</v>
      </c>
      <c r="B12" s="317"/>
      <c r="C12" s="615"/>
    </row>
    <row r="13" spans="1:15">
      <c r="A13" s="1014" t="s">
        <v>833</v>
      </c>
      <c r="B13" s="317"/>
      <c r="C13" s="615"/>
    </row>
    <row r="14" spans="1:15">
      <c r="A14" s="615" t="s">
        <v>375</v>
      </c>
      <c r="B14" s="317"/>
      <c r="C14" s="615"/>
    </row>
    <row r="15" spans="1:15">
      <c r="A15" s="615" t="s">
        <v>618</v>
      </c>
      <c r="B15" s="317"/>
      <c r="C15" s="615"/>
    </row>
    <row r="16" spans="1:15">
      <c r="A16" s="615" t="s">
        <v>843</v>
      </c>
      <c r="B16" s="317"/>
      <c r="C16" s="615"/>
    </row>
    <row r="17" spans="1:3">
      <c r="A17" s="615" t="s">
        <v>843</v>
      </c>
      <c r="B17" s="317"/>
      <c r="C17" s="615"/>
    </row>
    <row r="18" spans="1:3">
      <c r="A18" s="615" t="s">
        <v>373</v>
      </c>
      <c r="B18" s="317"/>
      <c r="C18" s="615"/>
    </row>
    <row r="19" spans="1:3">
      <c r="A19" s="615" t="s">
        <v>832</v>
      </c>
      <c r="B19" s="317"/>
      <c r="C19" s="615"/>
    </row>
    <row r="20" spans="1:3">
      <c r="A20" s="615"/>
      <c r="B20" s="317"/>
      <c r="C20" s="615"/>
    </row>
    <row r="21" spans="1:3">
      <c r="A21" s="615"/>
      <c r="B21" s="317"/>
      <c r="C21" s="615"/>
    </row>
    <row r="22" spans="1:3" ht="13.5" thickBot="1">
      <c r="A22" s="617"/>
      <c r="B22" s="618"/>
      <c r="C22" s="617"/>
    </row>
    <row r="23" spans="1:3">
      <c r="A23" s="619"/>
      <c r="B23" s="619"/>
      <c r="C23" s="619"/>
    </row>
    <row r="24" spans="1:3">
      <c r="A24" s="620" t="s">
        <v>840</v>
      </c>
      <c r="B24" s="302" t="s">
        <v>844</v>
      </c>
      <c r="C24" s="620" t="s">
        <v>849</v>
      </c>
    </row>
    <row r="25" spans="1:3" ht="13.5" thickBot="1">
      <c r="A25" s="621"/>
      <c r="B25" s="621"/>
      <c r="C25" s="620" t="s">
        <v>850</v>
      </c>
    </row>
    <row r="26" spans="1:3">
      <c r="A26" s="622" t="s">
        <v>835</v>
      </c>
      <c r="B26" s="613"/>
      <c r="C26" s="623"/>
    </row>
    <row r="27" spans="1:3">
      <c r="A27" s="324" t="s">
        <v>846</v>
      </c>
      <c r="B27" s="616"/>
      <c r="C27" s="325"/>
    </row>
    <row r="28" spans="1:3">
      <c r="A28" s="324" t="s">
        <v>846</v>
      </c>
      <c r="B28" s="616"/>
      <c r="C28" s="325"/>
    </row>
    <row r="29" spans="1:3">
      <c r="A29" s="324" t="s">
        <v>846</v>
      </c>
      <c r="B29" s="616"/>
      <c r="C29" s="325"/>
    </row>
    <row r="30" spans="1:3">
      <c r="A30" s="324" t="s">
        <v>846</v>
      </c>
      <c r="B30" s="616"/>
      <c r="C30" s="325"/>
    </row>
    <row r="31" spans="1:3">
      <c r="A31" s="324" t="s">
        <v>846</v>
      </c>
      <c r="B31" s="616"/>
      <c r="C31" s="325"/>
    </row>
    <row r="32" spans="1:3">
      <c r="A32" s="324" t="s">
        <v>846</v>
      </c>
      <c r="B32" s="616"/>
      <c r="C32" s="325"/>
    </row>
    <row r="33" spans="1:3">
      <c r="A33" s="324" t="s">
        <v>846</v>
      </c>
      <c r="B33" s="616"/>
      <c r="C33" s="325"/>
    </row>
    <row r="34" spans="1:3">
      <c r="A34" s="324" t="s">
        <v>846</v>
      </c>
      <c r="B34" s="616"/>
      <c r="C34" s="325"/>
    </row>
    <row r="35" spans="1:3">
      <c r="A35" s="324" t="s">
        <v>836</v>
      </c>
      <c r="B35" s="616"/>
      <c r="C35" s="325"/>
    </row>
    <row r="36" spans="1:3">
      <c r="A36" s="324" t="s">
        <v>615</v>
      </c>
      <c r="B36" s="616"/>
      <c r="C36" s="325"/>
    </row>
    <row r="37" spans="1:3">
      <c r="A37" s="324" t="s">
        <v>837</v>
      </c>
      <c r="B37" s="616"/>
      <c r="C37" s="325"/>
    </row>
    <row r="38" spans="1:3">
      <c r="A38" s="324" t="s">
        <v>838</v>
      </c>
      <c r="B38" s="616"/>
      <c r="C38" s="325"/>
    </row>
    <row r="39" spans="1:3">
      <c r="A39" s="324" t="s">
        <v>847</v>
      </c>
      <c r="B39" s="616"/>
      <c r="C39" s="325"/>
    </row>
    <row r="40" spans="1:3">
      <c r="A40" s="324" t="s">
        <v>848</v>
      </c>
      <c r="B40" s="616"/>
      <c r="C40" s="325"/>
    </row>
    <row r="41" spans="1:3">
      <c r="A41" s="324" t="s">
        <v>573</v>
      </c>
      <c r="B41" s="616"/>
      <c r="C41" s="325"/>
    </row>
    <row r="42" spans="1:3">
      <c r="A42" s="324" t="s">
        <v>834</v>
      </c>
      <c r="B42" s="616"/>
      <c r="C42" s="325"/>
    </row>
    <row r="43" spans="1:3">
      <c r="A43" s="624" t="s">
        <v>574</v>
      </c>
      <c r="B43" s="615"/>
      <c r="C43" s="625"/>
    </row>
    <row r="44" spans="1:3">
      <c r="A44" s="624"/>
      <c r="B44" s="615"/>
      <c r="C44" s="625"/>
    </row>
    <row r="45" spans="1:3" ht="13.5" thickBot="1">
      <c r="A45" s="626"/>
      <c r="B45" s="617"/>
      <c r="C45" s="627"/>
    </row>
    <row r="46" spans="1:3" ht="14.25">
      <c r="A46" s="1398" t="s">
        <v>3226</v>
      </c>
      <c r="B46" s="1399"/>
      <c r="C46" s="1400"/>
    </row>
    <row r="47" spans="1:3" ht="14.25">
      <c r="A47" s="1389" t="str">
        <f>A1</f>
        <v>LOCAL GOVERNMENT NAME:</v>
      </c>
      <c r="B47" s="1390"/>
      <c r="C47" s="1391"/>
    </row>
    <row r="48" spans="1:3" ht="14.25">
      <c r="A48" s="1389" t="s">
        <v>1257</v>
      </c>
      <c r="B48" s="1390"/>
      <c r="C48" s="1391"/>
    </row>
    <row r="49" spans="1:3" ht="14.25">
      <c r="A49" s="1389" t="str">
        <f>'COVER PAGE'!A30</f>
        <v>FISCAL YEAR ENDING JUNE 30, 2021</v>
      </c>
      <c r="B49" s="1390"/>
      <c r="C49" s="1391"/>
    </row>
    <row r="50" spans="1:3">
      <c r="A50" s="44"/>
      <c r="B50" s="32"/>
      <c r="C50" s="19"/>
    </row>
    <row r="51" spans="1:3">
      <c r="A51" s="44"/>
      <c r="C51" s="19"/>
    </row>
    <row r="52" spans="1:3">
      <c r="A52" s="44"/>
      <c r="B52" s="889" t="s">
        <v>3000</v>
      </c>
      <c r="C52" s="19"/>
    </row>
    <row r="53" spans="1:3">
      <c r="A53" s="44"/>
      <c r="C53" s="19"/>
    </row>
    <row r="54" spans="1:3">
      <c r="A54" s="44"/>
      <c r="B54" s="889"/>
      <c r="C54" s="19"/>
    </row>
    <row r="55" spans="1:3" ht="13.5" thickBot="1">
      <c r="A55" s="44"/>
      <c r="B55" s="968"/>
      <c r="C55" s="19"/>
    </row>
    <row r="56" spans="1:3">
      <c r="A56" s="44"/>
      <c r="B56" s="889" t="s">
        <v>1210</v>
      </c>
      <c r="C56" s="19"/>
    </row>
    <row r="57" spans="1:3">
      <c r="A57" s="322"/>
      <c r="B57" s="894"/>
      <c r="C57" s="323"/>
    </row>
    <row r="58" spans="1:3">
      <c r="A58" s="322"/>
      <c r="B58" s="889"/>
      <c r="C58" s="323"/>
    </row>
    <row r="59" spans="1:3" ht="13.5" thickBot="1">
      <c r="A59" s="322"/>
      <c r="B59" s="968"/>
      <c r="C59" s="323"/>
    </row>
    <row r="60" spans="1:3">
      <c r="A60" s="322"/>
      <c r="B60" s="889" t="s">
        <v>392</v>
      </c>
      <c r="C60" s="323"/>
    </row>
    <row r="61" spans="1:3" ht="15.75">
      <c r="A61" s="611"/>
      <c r="B61" s="889"/>
      <c r="C61" s="612"/>
    </row>
    <row r="62" spans="1:3">
      <c r="A62" s="322"/>
      <c r="B62" s="303" t="s">
        <v>3227</v>
      </c>
      <c r="C62" s="323"/>
    </row>
    <row r="63" spans="1:3">
      <c r="A63" s="971" t="s">
        <v>2998</v>
      </c>
      <c r="B63" s="972"/>
      <c r="C63" s="323"/>
    </row>
    <row r="64" spans="1:3">
      <c r="A64" s="974" t="s">
        <v>2999</v>
      </c>
      <c r="B64" s="973"/>
      <c r="C64" s="323"/>
    </row>
    <row r="65" spans="1:3" ht="13.5" thickBot="1">
      <c r="A65" s="29"/>
      <c r="B65" s="1"/>
      <c r="C65" s="18"/>
    </row>
    <row r="66" spans="1:3" ht="15.75">
      <c r="A66" s="109" t="s">
        <v>575</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2.75"/>
  <sheetData>
    <row r="2" spans="1:10" ht="60">
      <c r="A2" s="1387" t="s">
        <v>859</v>
      </c>
      <c r="B2" s="1293"/>
      <c r="C2" s="1293"/>
      <c r="D2" s="1293"/>
      <c r="E2" s="1293"/>
      <c r="F2" s="1293"/>
      <c r="G2" s="1293"/>
      <c r="H2" s="1293"/>
      <c r="I2" s="1293"/>
      <c r="J2" s="1293"/>
    </row>
    <row r="7" spans="1:10" ht="60">
      <c r="A7" s="1387" t="s">
        <v>857</v>
      </c>
      <c r="B7" s="1388"/>
      <c r="C7" s="1388"/>
      <c r="D7" s="1388"/>
      <c r="E7" s="1388"/>
      <c r="F7" s="1388"/>
      <c r="G7" s="1388"/>
      <c r="H7" s="1388"/>
      <c r="I7" s="1388"/>
      <c r="J7" s="1388"/>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1" sqref="A11:J11"/>
    </sheetView>
  </sheetViews>
  <sheetFormatPr defaultRowHeight="12.75"/>
  <sheetData>
    <row r="1" spans="1:11" ht="60">
      <c r="A1" s="1387" t="s">
        <v>852</v>
      </c>
      <c r="B1" s="1388"/>
      <c r="C1" s="1388"/>
      <c r="D1" s="1388"/>
      <c r="E1" s="1388"/>
      <c r="F1" s="1388"/>
      <c r="G1" s="1388"/>
      <c r="H1" s="1388"/>
      <c r="I1" s="1388"/>
      <c r="J1" s="1388"/>
      <c r="K1" s="2"/>
    </row>
    <row r="2" spans="1:11">
      <c r="A2" s="17"/>
      <c r="B2" s="17"/>
      <c r="C2" s="17"/>
      <c r="D2" s="17"/>
      <c r="E2" s="17"/>
      <c r="F2" s="17"/>
      <c r="G2" s="17"/>
      <c r="H2" s="17"/>
      <c r="I2" s="17"/>
      <c r="J2" s="17"/>
    </row>
    <row r="3" spans="1:11">
      <c r="A3" s="17"/>
      <c r="B3" s="17"/>
      <c r="C3" s="17"/>
      <c r="D3" s="17"/>
      <c r="E3" s="17"/>
      <c r="F3" s="17"/>
      <c r="G3" s="17"/>
      <c r="H3" s="17"/>
      <c r="I3" s="17"/>
      <c r="J3" s="17"/>
    </row>
    <row r="4" spans="1:11">
      <c r="A4" s="17"/>
      <c r="B4" s="17"/>
      <c r="C4" s="17"/>
      <c r="D4" s="17"/>
      <c r="E4" s="17"/>
      <c r="F4" s="17"/>
      <c r="G4" s="17"/>
      <c r="H4" s="17"/>
      <c r="I4" s="17"/>
      <c r="J4" s="17"/>
    </row>
    <row r="5" spans="1:11">
      <c r="A5" s="17"/>
      <c r="B5" s="17"/>
      <c r="C5" s="17"/>
      <c r="D5" s="17"/>
      <c r="E5" s="17"/>
      <c r="F5" s="17"/>
      <c r="G5" s="17"/>
      <c r="H5" s="17"/>
      <c r="I5" s="17"/>
      <c r="J5" s="17"/>
    </row>
    <row r="6" spans="1:11" ht="60">
      <c r="A6" s="1387" t="s">
        <v>853</v>
      </c>
      <c r="B6" s="1388"/>
      <c r="C6" s="1388"/>
      <c r="D6" s="1388"/>
      <c r="E6" s="1388"/>
      <c r="F6" s="1388"/>
      <c r="G6" s="1388"/>
      <c r="H6" s="1388"/>
      <c r="I6" s="1388"/>
      <c r="J6" s="1388"/>
      <c r="K6" s="2"/>
    </row>
    <row r="7" spans="1:11">
      <c r="A7" s="17"/>
      <c r="B7" s="17"/>
      <c r="C7" s="17"/>
      <c r="D7" s="17"/>
      <c r="E7" s="17"/>
      <c r="F7" s="17"/>
      <c r="G7" s="17"/>
      <c r="H7" s="17"/>
      <c r="I7" s="17"/>
      <c r="J7" s="17"/>
    </row>
    <row r="8" spans="1:11">
      <c r="A8" s="17"/>
      <c r="B8" s="17"/>
      <c r="C8" s="17"/>
      <c r="D8" s="17"/>
      <c r="E8" s="17"/>
      <c r="F8" s="17"/>
      <c r="G8" s="17"/>
      <c r="H8" s="17"/>
      <c r="I8" s="17"/>
      <c r="J8" s="17"/>
    </row>
    <row r="9" spans="1:11">
      <c r="A9" s="17"/>
      <c r="B9" s="17"/>
      <c r="C9" s="17"/>
      <c r="D9" s="17"/>
      <c r="E9" s="17"/>
      <c r="F9" s="17"/>
      <c r="G9" s="17"/>
      <c r="H9" s="17"/>
      <c r="I9" s="17"/>
      <c r="J9" s="17"/>
    </row>
    <row r="10" spans="1:11">
      <c r="A10" s="17"/>
      <c r="B10" s="17"/>
      <c r="C10" s="17"/>
      <c r="D10" s="17"/>
      <c r="E10" s="17"/>
      <c r="F10" s="17"/>
      <c r="G10" s="17"/>
      <c r="H10" s="17"/>
      <c r="I10" s="17"/>
      <c r="J10" s="17"/>
    </row>
    <row r="11" spans="1:11" ht="60">
      <c r="A11" s="1387" t="s">
        <v>854</v>
      </c>
      <c r="B11" s="1388"/>
      <c r="C11" s="1388"/>
      <c r="D11" s="1388"/>
      <c r="E11" s="1388"/>
      <c r="F11" s="1388"/>
      <c r="G11" s="1388"/>
      <c r="H11" s="1388"/>
      <c r="I11" s="1388"/>
      <c r="J11" s="1388"/>
      <c r="K11" s="2"/>
    </row>
    <row r="12" spans="1:11">
      <c r="A12" s="17"/>
      <c r="B12" s="17"/>
      <c r="C12" s="17"/>
      <c r="D12" s="17"/>
      <c r="E12" s="17"/>
      <c r="F12" s="17"/>
      <c r="G12" s="17"/>
      <c r="H12" s="17"/>
      <c r="I12" s="17"/>
      <c r="J12" s="17"/>
    </row>
    <row r="13" spans="1:11">
      <c r="A13" s="17"/>
      <c r="B13" s="17"/>
      <c r="C13" s="17"/>
      <c r="D13" s="17"/>
      <c r="E13" s="17"/>
      <c r="F13" s="17"/>
      <c r="G13" s="17"/>
      <c r="H13" s="17"/>
      <c r="I13" s="17"/>
      <c r="J13" s="17"/>
    </row>
    <row r="14" spans="1:11">
      <c r="A14" s="17"/>
      <c r="B14" s="17"/>
      <c r="C14" s="17"/>
      <c r="D14" s="17"/>
      <c r="E14" s="17"/>
      <c r="F14" s="17"/>
      <c r="G14" s="17"/>
      <c r="H14" s="17"/>
      <c r="I14" s="17"/>
      <c r="J14" s="17"/>
    </row>
    <row r="15" spans="1:11">
      <c r="A15" s="17"/>
      <c r="B15" s="17"/>
      <c r="C15" s="17"/>
      <c r="D15" s="17"/>
      <c r="E15" s="17"/>
      <c r="F15" s="17"/>
      <c r="G15" s="17"/>
      <c r="H15" s="17"/>
      <c r="I15" s="17"/>
      <c r="J15" s="17"/>
    </row>
    <row r="16" spans="1:11" ht="60">
      <c r="A16" s="1387" t="s">
        <v>855</v>
      </c>
      <c r="B16" s="1388"/>
      <c r="C16" s="1388"/>
      <c r="D16" s="1388"/>
      <c r="E16" s="1388"/>
      <c r="F16" s="1388"/>
      <c r="G16" s="1388"/>
      <c r="H16" s="1388"/>
      <c r="I16" s="1388"/>
      <c r="J16" s="1388"/>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2.75"/>
  <sheetData>
    <row r="1" spans="1:10" ht="60">
      <c r="A1" s="1387" t="s">
        <v>858</v>
      </c>
      <c r="B1" s="1388"/>
      <c r="C1" s="1388"/>
      <c r="D1" s="1388"/>
      <c r="E1" s="1388"/>
      <c r="F1" s="1388"/>
      <c r="G1" s="1388"/>
      <c r="H1" s="1388"/>
      <c r="I1" s="1388"/>
      <c r="J1" s="1388"/>
    </row>
    <row r="6" spans="1:10" ht="60">
      <c r="A6" s="1387" t="s">
        <v>859</v>
      </c>
      <c r="B6" s="1293"/>
      <c r="C6" s="1293"/>
      <c r="D6" s="1293"/>
      <c r="E6" s="1293"/>
      <c r="F6" s="1293"/>
      <c r="G6" s="1293"/>
      <c r="H6" s="1293"/>
      <c r="I6" s="1293"/>
      <c r="J6" s="1293"/>
    </row>
    <row r="11" spans="1:10" ht="60">
      <c r="A11" s="1387" t="s">
        <v>860</v>
      </c>
      <c r="B11" s="1293"/>
      <c r="C11" s="1293"/>
      <c r="D11" s="1293"/>
      <c r="E11" s="1293"/>
      <c r="F11" s="1293"/>
      <c r="G11" s="1293"/>
      <c r="H11" s="1293"/>
      <c r="I11" s="1293"/>
      <c r="J11" s="1293"/>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74"/>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B9" sqref="B9"/>
    </sheetView>
  </sheetViews>
  <sheetFormatPr defaultColWidth="8.85546875" defaultRowHeight="12.75"/>
  <cols>
    <col min="1" max="1" width="47.5703125" style="238" customWidth="1"/>
    <col min="2" max="4" width="18.7109375" style="238" customWidth="1"/>
    <col min="5" max="5" width="1.7109375" style="238" customWidth="1"/>
    <col min="6" max="7" width="18.7109375" style="238" customWidth="1"/>
    <col min="8" max="16384" width="8.85546875" style="238"/>
  </cols>
  <sheetData>
    <row r="1" spans="1:7" ht="18">
      <c r="A1" s="4" t="str">
        <f>+'TABLE OF CONTENTS'!A1</f>
        <v>LOCAL GOVERNMENT NAME:</v>
      </c>
      <c r="B1" s="3"/>
      <c r="C1" s="3"/>
      <c r="D1" s="3"/>
      <c r="E1" s="3"/>
      <c r="F1" s="3"/>
      <c r="G1" s="3"/>
    </row>
    <row r="2" spans="1:7" ht="18">
      <c r="A2" s="4" t="s">
        <v>1458</v>
      </c>
      <c r="B2" s="3"/>
      <c r="C2" s="3"/>
      <c r="D2" s="3"/>
      <c r="E2" s="3"/>
      <c r="F2" s="3"/>
      <c r="G2" s="3"/>
    </row>
    <row r="3" spans="1:7" ht="18">
      <c r="A3" s="5" t="str">
        <f>+'TABLE OF CONTENTS'!A4</f>
        <v>FISCAL YEAR ENDING JUNE 30, 2021</v>
      </c>
      <c r="B3" s="3"/>
      <c r="C3" s="3"/>
      <c r="D3" s="3"/>
      <c r="E3" s="3"/>
      <c r="F3" s="3"/>
      <c r="G3" s="3"/>
    </row>
    <row r="5" spans="1:7" ht="16.5" thickBot="1">
      <c r="A5" s="240"/>
      <c r="B5" s="241" t="s">
        <v>922</v>
      </c>
      <c r="C5" s="242"/>
      <c r="D5" s="242"/>
      <c r="E5" s="240"/>
      <c r="F5" s="241" t="s">
        <v>923</v>
      </c>
      <c r="G5" s="242"/>
    </row>
    <row r="6" spans="1:7" ht="15.75">
      <c r="A6" s="240"/>
      <c r="B6" s="9" t="s">
        <v>924</v>
      </c>
      <c r="C6" s="9" t="s">
        <v>925</v>
      </c>
      <c r="D6" s="9"/>
      <c r="E6" s="243"/>
      <c r="F6" s="243"/>
      <c r="G6" s="243"/>
    </row>
    <row r="7" spans="1:7" ht="16.5" thickBot="1">
      <c r="A7" s="240"/>
      <c r="B7" s="538" t="s">
        <v>927</v>
      </c>
      <c r="C7" s="538" t="s">
        <v>927</v>
      </c>
      <c r="D7" s="538" t="s">
        <v>926</v>
      </c>
      <c r="E7" s="243"/>
      <c r="F7" s="244"/>
      <c r="G7" s="244"/>
    </row>
    <row r="8" spans="1:7" ht="15.75">
      <c r="A8" s="245" t="s">
        <v>928</v>
      </c>
      <c r="B8" s="254"/>
      <c r="C8" s="254"/>
      <c r="D8" s="254"/>
      <c r="E8" s="246"/>
      <c r="F8" s="246"/>
      <c r="G8" s="246"/>
    </row>
    <row r="9" spans="1:7" ht="15">
      <c r="A9" s="240" t="s">
        <v>929</v>
      </c>
      <c r="B9" s="254">
        <f>+'BS Conversion'!M9</f>
        <v>0</v>
      </c>
      <c r="C9" s="254">
        <f>+'NET POSITION-PROPRIETARY(18)'!H13</f>
        <v>0</v>
      </c>
      <c r="D9" s="254">
        <f>+B9+C9</f>
        <v>0</v>
      </c>
      <c r="E9" s="246"/>
      <c r="F9" s="246"/>
      <c r="G9" s="246"/>
    </row>
    <row r="10" spans="1:7" ht="15" customHeight="1">
      <c r="A10" s="240" t="s">
        <v>930</v>
      </c>
      <c r="B10" s="254">
        <f>+'BS Conversion'!M11</f>
        <v>0</v>
      </c>
      <c r="C10" s="254">
        <f>+'NET POSITION-PROPRIETARY(18)'!H15</f>
        <v>0</v>
      </c>
      <c r="D10" s="254">
        <f>+B10+C10</f>
        <v>0</v>
      </c>
      <c r="E10" s="246"/>
      <c r="F10" s="246"/>
      <c r="G10" s="246"/>
    </row>
    <row r="11" spans="1:7" ht="15">
      <c r="A11" s="240" t="s">
        <v>931</v>
      </c>
      <c r="B11" s="254">
        <f>+'BS Conversion'!M10</f>
        <v>0</v>
      </c>
      <c r="C11" s="254">
        <f>+'NET POSITION-PROPRIETARY(18)'!H14</f>
        <v>0</v>
      </c>
      <c r="D11" s="254">
        <f>+B11+C11</f>
        <v>0</v>
      </c>
      <c r="E11" s="246"/>
      <c r="F11" s="246"/>
      <c r="G11" s="246"/>
    </row>
    <row r="12" spans="1:7" ht="15">
      <c r="A12" s="240" t="s">
        <v>934</v>
      </c>
      <c r="B12" s="254"/>
      <c r="C12" s="254"/>
      <c r="D12" s="254"/>
      <c r="E12" s="246"/>
      <c r="F12" s="246"/>
      <c r="G12" s="246"/>
    </row>
    <row r="13" spans="1:7" ht="15">
      <c r="A13" s="240" t="s">
        <v>935</v>
      </c>
      <c r="B13" s="254">
        <f>+'BS Conversion'!M13</f>
        <v>0</v>
      </c>
      <c r="C13" s="254">
        <f>+'NET POSITION-PROPRIETARY(18)'!H25</f>
        <v>0</v>
      </c>
      <c r="D13" s="254">
        <f t="shared" ref="D13:D25" si="0">+B13+C13</f>
        <v>0</v>
      </c>
      <c r="E13" s="246"/>
      <c r="F13" s="246"/>
      <c r="G13" s="246"/>
    </row>
    <row r="14" spans="1:7" ht="15">
      <c r="A14" s="240" t="s">
        <v>1081</v>
      </c>
      <c r="B14" s="254">
        <f>+'BS Conversion'!M14+'BS Conversion'!M15</f>
        <v>0</v>
      </c>
      <c r="C14" s="254">
        <f>+'NET POSITION-PROPRIETARY(18)'!H26</f>
        <v>0</v>
      </c>
      <c r="D14" s="254">
        <f t="shared" si="0"/>
        <v>0</v>
      </c>
      <c r="E14" s="246"/>
      <c r="F14" s="246"/>
      <c r="G14" s="246"/>
    </row>
    <row r="15" spans="1:7" ht="30">
      <c r="A15" s="247" t="s">
        <v>936</v>
      </c>
      <c r="B15" s="254">
        <f>+'BS Conversion'!M16</f>
        <v>0</v>
      </c>
      <c r="C15" s="254">
        <f>+'NET POSITION-PROPRIETARY(18)'!H16</f>
        <v>0</v>
      </c>
      <c r="D15" s="254">
        <f t="shared" si="0"/>
        <v>0</v>
      </c>
      <c r="E15" s="246"/>
      <c r="F15" s="246"/>
      <c r="G15" s="246"/>
    </row>
    <row r="16" spans="1:7" ht="30">
      <c r="A16" s="247" t="s">
        <v>571</v>
      </c>
      <c r="B16" s="254">
        <f>+'BS Conversion'!M17</f>
        <v>0</v>
      </c>
      <c r="C16" s="254">
        <f>+'NET POSITION-PROPRIETARY(18)'!H17</f>
        <v>0</v>
      </c>
      <c r="D16" s="254">
        <f t="shared" si="0"/>
        <v>0</v>
      </c>
      <c r="E16" s="246"/>
      <c r="F16" s="246"/>
      <c r="G16" s="246"/>
    </row>
    <row r="17" spans="1:7" ht="15">
      <c r="A17" s="240" t="s">
        <v>1258</v>
      </c>
      <c r="B17" s="254">
        <f>+'BS Conversion'!M18-'BS Conversion'!M38+'BS Conversion'!M20-'BS Conversion'!M43</f>
        <v>0</v>
      </c>
      <c r="C17" s="254">
        <f>+'NET POSITION-PROPRIETARY(18)'!H18+'NET POSITION-PROPRIETARY(18)'!H27-'NET POSITION-PROPRIETARY(18)'!H55-'NET POSITION-PROPRIETARY(18)'!H62</f>
        <v>0</v>
      </c>
      <c r="D17" s="254">
        <f t="shared" si="0"/>
        <v>0</v>
      </c>
      <c r="E17" s="246"/>
      <c r="F17" s="246"/>
      <c r="G17" s="246"/>
    </row>
    <row r="18" spans="1:7" ht="15">
      <c r="A18" s="240" t="s">
        <v>227</v>
      </c>
      <c r="B18" s="254">
        <f>+'GOVERNMENTAL FUNDS - BS(15)'!M21</f>
        <v>0</v>
      </c>
      <c r="C18" s="254">
        <f>+'NET POSITION-PROPRIETARY(18)'!H19</f>
        <v>0</v>
      </c>
      <c r="D18" s="254">
        <f t="shared" si="0"/>
        <v>0</v>
      </c>
      <c r="E18" s="246"/>
      <c r="F18" s="246"/>
      <c r="G18" s="246"/>
    </row>
    <row r="19" spans="1:7" ht="15">
      <c r="A19" s="240" t="s">
        <v>181</v>
      </c>
      <c r="B19" s="254">
        <f>+'BS Conversion'!M21</f>
        <v>0</v>
      </c>
      <c r="C19" s="254">
        <f>'NET POSITION-PROPRIETARY(18)'!H20</f>
        <v>0</v>
      </c>
      <c r="D19" s="254">
        <f t="shared" si="0"/>
        <v>0</v>
      </c>
      <c r="E19" s="246"/>
      <c r="F19" s="246"/>
      <c r="G19" s="246"/>
    </row>
    <row r="20" spans="1:7" ht="15">
      <c r="A20" s="240" t="s">
        <v>933</v>
      </c>
      <c r="B20" s="254">
        <f>+'BS Conversion'!M22</f>
        <v>0</v>
      </c>
      <c r="C20" s="254">
        <f>'NET POSITION-PROPRIETARY(18)'!H21</f>
        <v>0</v>
      </c>
      <c r="D20" s="254">
        <f t="shared" si="0"/>
        <v>0</v>
      </c>
      <c r="E20" s="246"/>
      <c r="F20" s="246"/>
      <c r="G20" s="246"/>
    </row>
    <row r="21" spans="1:7" ht="15">
      <c r="A21" s="240" t="s">
        <v>159</v>
      </c>
      <c r="B21" s="254">
        <f>+'BS Conversion'!M23</f>
        <v>0</v>
      </c>
      <c r="C21" s="254">
        <f>+'NET POSITION-PROPRIETARY(18)'!H28</f>
        <v>0</v>
      </c>
      <c r="D21" s="254">
        <f t="shared" si="0"/>
        <v>0</v>
      </c>
      <c r="E21" s="246"/>
      <c r="F21" s="246"/>
      <c r="G21" s="246"/>
    </row>
    <row r="22" spans="1:7" ht="15">
      <c r="A22" s="240" t="s">
        <v>663</v>
      </c>
      <c r="B22" s="254"/>
      <c r="C22" s="254"/>
      <c r="D22" s="254"/>
      <c r="E22" s="246"/>
      <c r="F22" s="246"/>
      <c r="G22" s="246"/>
    </row>
    <row r="23" spans="1:7" ht="15">
      <c r="A23" s="240" t="s">
        <v>560</v>
      </c>
      <c r="B23" s="254">
        <f>+'GOV CAP ASSETS-9000(GCAAG)'!H11</f>
        <v>0</v>
      </c>
      <c r="C23" s="254">
        <f>+'NET POSITION-PROPRIETARY(18)'!H30</f>
        <v>0</v>
      </c>
      <c r="D23" s="254">
        <f t="shared" si="0"/>
        <v>0</v>
      </c>
      <c r="E23" s="246"/>
      <c r="F23" s="246"/>
      <c r="G23" s="246"/>
    </row>
    <row r="24" spans="1:7" ht="15">
      <c r="A24" s="240" t="s">
        <v>561</v>
      </c>
      <c r="B24" s="254">
        <f>+'GOV CAP ASSETS-9000(GCAAG)'!H12</f>
        <v>0</v>
      </c>
      <c r="C24" s="254">
        <f>+'NET POSITION-PROPRIETARY(18)'!H31</f>
        <v>0</v>
      </c>
      <c r="D24" s="254">
        <f t="shared" si="0"/>
        <v>0</v>
      </c>
      <c r="E24" s="246"/>
      <c r="F24" s="246"/>
      <c r="G24" s="246"/>
    </row>
    <row r="25" spans="1:7" ht="30.75" thickBot="1">
      <c r="A25" s="247" t="s">
        <v>546</v>
      </c>
      <c r="B25" s="254">
        <f>+'BS Conversion'!H24-B23-B24+'BS Conversion'!I24</f>
        <v>0</v>
      </c>
      <c r="C25" s="254">
        <f>+'NET POSITION-PROPRIETARY(18)'!H32+'NET POSITION-PROPRIETARY(18)'!H33+'NET POSITION-PROPRIETARY(18)'!H34+'NET POSITION-PROPRIETARY(18)'!H35+'NET POSITION-PROPRIETARY(18)'!H36</f>
        <v>0</v>
      </c>
      <c r="D25" s="254">
        <f t="shared" si="0"/>
        <v>0</v>
      </c>
      <c r="E25" s="246"/>
      <c r="F25" s="246"/>
      <c r="G25" s="246"/>
    </row>
    <row r="26" spans="1:7" ht="16.5" thickBot="1">
      <c r="A26" s="243" t="s">
        <v>937</v>
      </c>
      <c r="B26" s="256">
        <f>SUM(B9:B25)</f>
        <v>0</v>
      </c>
      <c r="C26" s="256">
        <f>SUM(C9:C25)</f>
        <v>0</v>
      </c>
      <c r="D26" s="256">
        <f>SUM(D9:D25)</f>
        <v>0</v>
      </c>
      <c r="E26" s="246"/>
      <c r="F26" s="249">
        <f>SUM(F9:F25)</f>
        <v>0</v>
      </c>
      <c r="G26" s="249">
        <f>SUM(G9:G25)</f>
        <v>0</v>
      </c>
    </row>
    <row r="27" spans="1:7" ht="15.75">
      <c r="A27" s="243"/>
      <c r="B27" s="254"/>
      <c r="C27" s="254"/>
      <c r="D27" s="254"/>
      <c r="E27" s="246"/>
      <c r="F27" s="246"/>
      <c r="G27" s="246"/>
    </row>
    <row r="28" spans="1:7" ht="15.75">
      <c r="A28" s="290" t="s">
        <v>1536</v>
      </c>
      <c r="B28" s="254"/>
      <c r="C28" s="254"/>
      <c r="D28" s="254"/>
      <c r="E28" s="246"/>
      <c r="F28" s="246"/>
      <c r="G28" s="246"/>
    </row>
    <row r="29" spans="1:7" ht="15">
      <c r="A29" s="288" t="s">
        <v>2923</v>
      </c>
      <c r="B29" s="254">
        <f>'BS Conversion'!M28</f>
        <v>0</v>
      </c>
      <c r="C29" s="254">
        <f>'NET POSITION-PROPRIETARY(18)'!H42</f>
        <v>0</v>
      </c>
      <c r="D29" s="254">
        <f>B29+C29</f>
        <v>0</v>
      </c>
      <c r="E29" s="246"/>
      <c r="F29" s="246"/>
      <c r="G29" s="246"/>
    </row>
    <row r="30" spans="1:7" ht="15">
      <c r="A30" s="288" t="s">
        <v>2916</v>
      </c>
      <c r="B30" s="254">
        <f>'BS Conversion'!M29</f>
        <v>0</v>
      </c>
      <c r="C30" s="254">
        <f>'NET POSITION-PROPRIETARY(18)'!H43</f>
        <v>0</v>
      </c>
      <c r="D30" s="254">
        <f>B30+C30</f>
        <v>0</v>
      </c>
      <c r="E30" s="246"/>
      <c r="F30" s="246"/>
      <c r="G30" s="246"/>
    </row>
    <row r="31" spans="1:7" ht="15.75" thickBot="1">
      <c r="A31" s="288" t="s">
        <v>1546</v>
      </c>
      <c r="B31" s="255">
        <f>'BS Conversion'!M30</f>
        <v>0</v>
      </c>
      <c r="C31" s="255">
        <f>'NET POSITION-PROPRIETARY(18)'!H44</f>
        <v>0</v>
      </c>
      <c r="D31" s="255">
        <f>B31+C31</f>
        <v>0</v>
      </c>
      <c r="E31" s="246"/>
      <c r="F31" s="248"/>
      <c r="G31" s="248"/>
    </row>
    <row r="32" spans="1:7" ht="16.5" thickBot="1">
      <c r="A32" s="243" t="s">
        <v>1538</v>
      </c>
      <c r="B32" s="255">
        <f>SUM(B29:B31)</f>
        <v>0</v>
      </c>
      <c r="C32" s="255">
        <f>SUM(C29:C31)</f>
        <v>0</v>
      </c>
      <c r="D32" s="255">
        <f>SUM(D29:D31)</f>
        <v>0</v>
      </c>
      <c r="E32" s="246"/>
      <c r="F32" s="249">
        <f>SUM(F29:F31)</f>
        <v>0</v>
      </c>
      <c r="G32" s="249">
        <f>SUM(G29:G31)</f>
        <v>0</v>
      </c>
    </row>
    <row r="33" spans="1:7" ht="15">
      <c r="A33" s="240"/>
      <c r="B33" s="254"/>
      <c r="C33" s="254"/>
      <c r="D33" s="254"/>
      <c r="E33" s="246"/>
      <c r="F33" s="246"/>
      <c r="G33" s="246"/>
    </row>
    <row r="34" spans="1:7" ht="15.75">
      <c r="A34" s="245" t="s">
        <v>938</v>
      </c>
      <c r="B34" s="254"/>
      <c r="C34" s="254"/>
      <c r="D34" s="254"/>
      <c r="E34" s="246"/>
      <c r="F34" s="246"/>
      <c r="G34" s="246"/>
    </row>
    <row r="35" spans="1:7" ht="15" customHeight="1">
      <c r="A35" s="247" t="s">
        <v>939</v>
      </c>
      <c r="B35" s="254">
        <f>+'BS Conversion'!M35+'BS Conversion'!M36+'BS Conversion'!M42</f>
        <v>0</v>
      </c>
      <c r="C35" s="254">
        <f>+'NET POSITION-PROPRIETARY(18)'!H49+'NET POSITION-PROPRIETARY(18)'!H50+'NET POSITION-PROPRIETARY(18)'!H57</f>
        <v>0</v>
      </c>
      <c r="D35" s="254">
        <f t="shared" ref="D35:D44" si="1">+B35+C35</f>
        <v>0</v>
      </c>
      <c r="E35" s="246"/>
      <c r="F35" s="246"/>
      <c r="G35" s="246"/>
    </row>
    <row r="36" spans="1:7" ht="15">
      <c r="A36" s="247" t="s">
        <v>1076</v>
      </c>
      <c r="B36" s="254">
        <f>+'BS Conversion'!M41</f>
        <v>0</v>
      </c>
      <c r="C36" s="254">
        <f>+'NET POSITION-PROPRIETARY(18)'!H52</f>
        <v>0</v>
      </c>
      <c r="D36" s="254">
        <f t="shared" si="1"/>
        <v>0</v>
      </c>
      <c r="E36" s="246"/>
      <c r="F36" s="246"/>
      <c r="G36" s="246"/>
    </row>
    <row r="37" spans="1:7" ht="15">
      <c r="A37" s="240" t="s">
        <v>1055</v>
      </c>
      <c r="B37" s="254">
        <f>+'BS Conversion'!M39</f>
        <v>0</v>
      </c>
      <c r="C37" s="254">
        <f>+'NET POSITION-PROPRIETARY(18)'!H56</f>
        <v>0</v>
      </c>
      <c r="D37" s="254">
        <f t="shared" si="1"/>
        <v>0</v>
      </c>
      <c r="E37" s="246"/>
      <c r="F37" s="246"/>
      <c r="G37" s="246"/>
    </row>
    <row r="38" spans="1:7" ht="15">
      <c r="A38" s="240" t="s">
        <v>1650</v>
      </c>
      <c r="B38" s="254">
        <f>'BS Conversion'!M40</f>
        <v>0</v>
      </c>
      <c r="C38" s="254">
        <f>'NET POSITION-PROPRIETARY(18)'!H58</f>
        <v>0</v>
      </c>
      <c r="D38" s="254">
        <f t="shared" si="1"/>
        <v>0</v>
      </c>
      <c r="E38" s="246"/>
      <c r="F38" s="246"/>
      <c r="G38" s="246"/>
    </row>
    <row r="39" spans="1:7" ht="15">
      <c r="A39" s="247" t="s">
        <v>487</v>
      </c>
      <c r="B39" s="254">
        <f>+'BS Conversion'!M37</f>
        <v>0</v>
      </c>
      <c r="C39" s="254">
        <f>+'NET POSITION-PROPRIETARY(18)'!H51</f>
        <v>0</v>
      </c>
      <c r="D39" s="254">
        <f t="shared" si="1"/>
        <v>0</v>
      </c>
      <c r="E39" s="246"/>
      <c r="F39" s="246"/>
      <c r="G39" s="246"/>
    </row>
    <row r="40" spans="1:7" ht="15">
      <c r="A40" s="240" t="s">
        <v>940</v>
      </c>
      <c r="B40" s="254"/>
      <c r="C40" s="254"/>
      <c r="D40" s="254"/>
      <c r="E40" s="246"/>
      <c r="F40" s="246"/>
      <c r="G40" s="246"/>
    </row>
    <row r="41" spans="1:7" ht="15">
      <c r="A41" s="247" t="s">
        <v>559</v>
      </c>
      <c r="B41" s="254">
        <f>+'BS Conversion'!M45</f>
        <v>0</v>
      </c>
      <c r="C41" s="254">
        <f>+'NET POSITION-PROPRIETARY(18)'!H53+'NET POSITION-PROPRIETARY(18)'!H54</f>
        <v>0</v>
      </c>
      <c r="D41" s="254">
        <f t="shared" si="1"/>
        <v>0</v>
      </c>
      <c r="E41" s="246"/>
      <c r="F41" s="246"/>
      <c r="G41" s="246"/>
    </row>
    <row r="42" spans="1:7" ht="15">
      <c r="A42" s="240" t="s">
        <v>941</v>
      </c>
      <c r="B42" s="254">
        <f>+'BS Conversion'!M46</f>
        <v>0</v>
      </c>
      <c r="C42" s="254">
        <f>+'NET POSITION-PROPRIETARY(18)'!H69-'NET POSITION-PROPRIETARY(18)'!H66-'NET POSITION-PROPRIETARY(18)'!H67</f>
        <v>0</v>
      </c>
      <c r="D42" s="254">
        <f t="shared" si="1"/>
        <v>0</v>
      </c>
      <c r="E42" s="246"/>
      <c r="F42" s="246"/>
      <c r="G42" s="246"/>
    </row>
    <row r="43" spans="1:7" ht="15">
      <c r="A43" s="240" t="s">
        <v>2657</v>
      </c>
      <c r="B43" s="254">
        <f>'BS Conversion'!M47</f>
        <v>0</v>
      </c>
      <c r="C43" s="254">
        <f>'NET POSITION-PROPRIETARY(18)'!H66</f>
        <v>0</v>
      </c>
      <c r="D43" s="254">
        <f t="shared" si="1"/>
        <v>0</v>
      </c>
      <c r="E43" s="246"/>
      <c r="F43" s="246"/>
      <c r="G43" s="246"/>
    </row>
    <row r="44" spans="1:7" ht="15.75" thickBot="1">
      <c r="A44" s="240" t="s">
        <v>3011</v>
      </c>
      <c r="B44" s="254">
        <f>'BS Conversion'!M48</f>
        <v>0</v>
      </c>
      <c r="C44" s="254">
        <f>'NET POSITION-PROPRIETARY(18)'!H67</f>
        <v>0</v>
      </c>
      <c r="D44" s="254">
        <f t="shared" si="1"/>
        <v>0</v>
      </c>
      <c r="E44" s="246"/>
      <c r="F44" s="246"/>
      <c r="G44" s="246"/>
    </row>
    <row r="45" spans="1:7" ht="16.5" thickBot="1">
      <c r="A45" s="243" t="s">
        <v>942</v>
      </c>
      <c r="B45" s="256">
        <f>SUM(B35:B44)</f>
        <v>0</v>
      </c>
      <c r="C45" s="256">
        <f>SUM(C35:C44)</f>
        <v>0</v>
      </c>
      <c r="D45" s="256">
        <f>SUM(D35:D44)</f>
        <v>0</v>
      </c>
      <c r="E45" s="246"/>
      <c r="F45" s="249">
        <f>SUM(F35:F43)</f>
        <v>0</v>
      </c>
      <c r="G45" s="249">
        <f>SUM(G35:G43)</f>
        <v>0</v>
      </c>
    </row>
    <row r="46" spans="1:7" ht="15.75">
      <c r="A46" s="243"/>
      <c r="B46" s="254"/>
      <c r="C46" s="254"/>
      <c r="D46" s="254"/>
      <c r="E46" s="246"/>
      <c r="F46" s="246"/>
      <c r="G46" s="246"/>
    </row>
    <row r="47" spans="1:7" ht="15.75">
      <c r="A47" s="290" t="s">
        <v>1539</v>
      </c>
      <c r="B47" s="254"/>
      <c r="C47" s="254"/>
      <c r="D47" s="254"/>
      <c r="E47" s="246"/>
      <c r="F47" s="246"/>
      <c r="G47" s="246"/>
    </row>
    <row r="48" spans="1:7" ht="15">
      <c r="A48" s="288" t="s">
        <v>2922</v>
      </c>
      <c r="B48" s="254">
        <f>'BS Conversion'!M51</f>
        <v>0</v>
      </c>
      <c r="C48" s="254">
        <f>'NET POSITION-PROPRIETARY(18)'!H74</f>
        <v>0</v>
      </c>
      <c r="D48" s="254">
        <f>B48+C48</f>
        <v>0</v>
      </c>
      <c r="E48" s="246"/>
      <c r="F48" s="246"/>
      <c r="G48" s="246"/>
    </row>
    <row r="49" spans="1:7" ht="15">
      <c r="A49" s="288" t="s">
        <v>2917</v>
      </c>
      <c r="B49" s="254">
        <f>'BS Conversion'!M52</f>
        <v>0</v>
      </c>
      <c r="C49" s="254">
        <f>'NET POSITION-PROPRIETARY(18)'!H75</f>
        <v>0</v>
      </c>
      <c r="D49" s="254">
        <f>B49+C49</f>
        <v>0</v>
      </c>
      <c r="E49" s="246"/>
      <c r="F49" s="246"/>
      <c r="G49" s="246"/>
    </row>
    <row r="50" spans="1:7" ht="15.75" thickBot="1">
      <c r="A50" s="288" t="s">
        <v>1541</v>
      </c>
      <c r="B50" s="255">
        <f>'BS Conversion'!M54+'BS Conversion'!M53</f>
        <v>0</v>
      </c>
      <c r="C50" s="255">
        <f>'NET POSITION-PROPRIETARY(18)'!H76</f>
        <v>0</v>
      </c>
      <c r="D50" s="255">
        <f>B50+C50</f>
        <v>0</v>
      </c>
      <c r="E50" s="246"/>
      <c r="F50" s="248"/>
      <c r="G50" s="248"/>
    </row>
    <row r="51" spans="1:7" ht="16.5" thickBot="1">
      <c r="A51" s="243" t="s">
        <v>1542</v>
      </c>
      <c r="B51" s="256">
        <f>SUM(B48:B50)</f>
        <v>0</v>
      </c>
      <c r="C51" s="256">
        <f>SUM(C48:C50)</f>
        <v>0</v>
      </c>
      <c r="D51" s="256">
        <f>SUM(D48:D50)</f>
        <v>0</v>
      </c>
      <c r="E51" s="246"/>
      <c r="F51" s="249">
        <f>SUM(F48:F50)</f>
        <v>0</v>
      </c>
      <c r="G51" s="249">
        <f>SUM(G48:G50)</f>
        <v>0</v>
      </c>
    </row>
    <row r="52" spans="1:7" ht="15">
      <c r="A52" s="240"/>
      <c r="B52" s="254"/>
      <c r="C52" s="254"/>
      <c r="D52" s="254"/>
      <c r="E52" s="246"/>
      <c r="F52" s="246"/>
      <c r="G52" s="246"/>
    </row>
    <row r="53" spans="1:7" ht="16.5" customHeight="1">
      <c r="A53" s="245" t="s">
        <v>1465</v>
      </c>
      <c r="B53" s="254"/>
      <c r="C53" s="254"/>
      <c r="D53" s="254"/>
      <c r="E53" s="246"/>
      <c r="F53" s="246"/>
      <c r="G53" s="246"/>
    </row>
    <row r="54" spans="1:7" ht="15">
      <c r="A54" s="247" t="s">
        <v>1506</v>
      </c>
      <c r="B54" s="254">
        <f>+'BS Conversion'!M58</f>
        <v>0</v>
      </c>
      <c r="C54" s="254">
        <f>+'NET POSITION-PROPRIETARY(18)'!H80</f>
        <v>0</v>
      </c>
      <c r="D54" s="254">
        <f>+B54+C54</f>
        <v>0</v>
      </c>
      <c r="E54" s="246"/>
      <c r="F54" s="246"/>
      <c r="G54" s="246"/>
    </row>
    <row r="55" spans="1:7" ht="15">
      <c r="A55" s="240" t="s">
        <v>1152</v>
      </c>
      <c r="B55" s="254">
        <f>'BS Conversion'!M63-B56-B57-B58-B59-B60-B61-B62-B63-B64</f>
        <v>0</v>
      </c>
      <c r="C55" s="254"/>
      <c r="D55" s="254">
        <f>+B55+C55</f>
        <v>0</v>
      </c>
      <c r="E55" s="246"/>
      <c r="F55" s="246"/>
      <c r="G55" s="246"/>
    </row>
    <row r="56" spans="1:7" ht="15">
      <c r="A56" s="240" t="s">
        <v>983</v>
      </c>
      <c r="B56" s="246"/>
      <c r="C56" s="246"/>
      <c r="D56" s="254">
        <f t="shared" ref="D56:D68" si="2">+B56+C56</f>
        <v>0</v>
      </c>
      <c r="E56" s="246"/>
      <c r="F56" s="246"/>
      <c r="G56" s="246"/>
    </row>
    <row r="57" spans="1:7" ht="15">
      <c r="A57" s="240" t="s">
        <v>537</v>
      </c>
      <c r="B57" s="246"/>
      <c r="C57" s="246">
        <f>+'NET POSITION-PROPRIETARY(18)'!H82+'NET POSITION-PROPRIETARY(18)'!H83+'NET POSITION-PROPRIETARY(18)'!H84+'NET POSITION-PROPRIETARY(18)'!H85-C58-C59-C60-C61-C62-C63-C64-C65-C56</f>
        <v>0</v>
      </c>
      <c r="D57" s="254">
        <f t="shared" si="2"/>
        <v>0</v>
      </c>
      <c r="E57" s="246"/>
      <c r="F57" s="246"/>
      <c r="G57" s="246"/>
    </row>
    <row r="58" spans="1:7" ht="15">
      <c r="A58" s="240" t="s">
        <v>1317</v>
      </c>
      <c r="B58" s="246"/>
      <c r="C58" s="246"/>
      <c r="D58" s="254">
        <f t="shared" si="2"/>
        <v>0</v>
      </c>
      <c r="E58" s="246"/>
      <c r="F58" s="246"/>
      <c r="G58" s="246"/>
    </row>
    <row r="59" spans="1:7" ht="15">
      <c r="A59" s="240" t="s">
        <v>985</v>
      </c>
      <c r="B59" s="246"/>
      <c r="C59" s="246"/>
      <c r="D59" s="254">
        <f t="shared" si="2"/>
        <v>0</v>
      </c>
      <c r="E59" s="246"/>
      <c r="F59" s="246"/>
      <c r="G59" s="246"/>
    </row>
    <row r="60" spans="1:7" ht="15">
      <c r="A60" s="240" t="s">
        <v>984</v>
      </c>
      <c r="B60" s="246"/>
      <c r="C60" s="246"/>
      <c r="D60" s="254">
        <f t="shared" si="2"/>
        <v>0</v>
      </c>
      <c r="E60" s="246"/>
      <c r="F60" s="246"/>
      <c r="G60" s="246"/>
    </row>
    <row r="61" spans="1:7" ht="15">
      <c r="A61" s="240" t="s">
        <v>986</v>
      </c>
      <c r="B61" s="246"/>
      <c r="C61" s="246"/>
      <c r="D61" s="254">
        <f t="shared" si="2"/>
        <v>0</v>
      </c>
      <c r="E61" s="246"/>
      <c r="F61" s="246"/>
      <c r="G61" s="246"/>
    </row>
    <row r="62" spans="1:7" ht="15">
      <c r="A62" s="240" t="s">
        <v>987</v>
      </c>
      <c r="B62" s="246"/>
      <c r="C62" s="246"/>
      <c r="D62" s="254">
        <f t="shared" si="2"/>
        <v>0</v>
      </c>
      <c r="E62" s="246"/>
      <c r="F62" s="246"/>
      <c r="G62" s="246"/>
    </row>
    <row r="63" spans="1:7" ht="15">
      <c r="A63" s="240" t="s">
        <v>214</v>
      </c>
      <c r="B63" s="246"/>
      <c r="C63" s="246"/>
      <c r="D63" s="254">
        <f t="shared" si="2"/>
        <v>0</v>
      </c>
      <c r="E63" s="246"/>
      <c r="F63" s="246"/>
      <c r="G63" s="246"/>
    </row>
    <row r="64" spans="1:7" ht="15">
      <c r="A64" s="240" t="s">
        <v>1323</v>
      </c>
      <c r="B64" s="246"/>
      <c r="C64" s="246"/>
      <c r="D64" s="254">
        <f t="shared" si="2"/>
        <v>0</v>
      </c>
      <c r="E64" s="246"/>
      <c r="F64" s="246"/>
      <c r="G64" s="246"/>
    </row>
    <row r="65" spans="1:7" ht="15">
      <c r="A65" s="240" t="s">
        <v>1328</v>
      </c>
      <c r="B65" s="246">
        <f>'BS Conversion'!M62-B66</f>
        <v>0</v>
      </c>
      <c r="C65" s="246"/>
      <c r="D65" s="254">
        <f t="shared" si="2"/>
        <v>0</v>
      </c>
      <c r="E65" s="246"/>
      <c r="F65" s="246"/>
      <c r="G65" s="246"/>
    </row>
    <row r="66" spans="1:7" ht="15">
      <c r="A66" s="240" t="s">
        <v>1329</v>
      </c>
      <c r="B66" s="246"/>
      <c r="C66" s="246"/>
      <c r="D66" s="254">
        <f t="shared" si="2"/>
        <v>0</v>
      </c>
      <c r="E66" s="246"/>
      <c r="F66" s="246"/>
      <c r="G66" s="246"/>
    </row>
    <row r="67" spans="1:7" ht="15">
      <c r="A67" s="240"/>
      <c r="B67" s="254"/>
      <c r="C67" s="254"/>
      <c r="D67" s="254"/>
      <c r="E67" s="246"/>
      <c r="F67" s="246"/>
      <c r="G67" s="246"/>
    </row>
    <row r="68" spans="1:7" ht="15">
      <c r="A68" s="240" t="s">
        <v>1153</v>
      </c>
      <c r="B68" s="254">
        <f>'BS Conversion'!M68</f>
        <v>0</v>
      </c>
      <c r="C68" s="254">
        <f>C26+C32-C45-C51-C54-C56-C57-C58-C59-C60-C61-C62-C63-C64-C65-C66-C67</f>
        <v>0</v>
      </c>
      <c r="D68" s="254">
        <f t="shared" si="2"/>
        <v>0</v>
      </c>
      <c r="E68" s="246"/>
      <c r="F68" s="246"/>
      <c r="G68" s="246"/>
    </row>
    <row r="69" spans="1:7" ht="15" customHeight="1" thickBot="1">
      <c r="A69" s="240"/>
      <c r="B69" s="255"/>
      <c r="C69" s="255"/>
      <c r="D69" s="255"/>
      <c r="E69" s="246"/>
      <c r="F69" s="248"/>
      <c r="G69" s="248"/>
    </row>
    <row r="70" spans="1:7" ht="17.25" customHeight="1" thickBot="1">
      <c r="A70" s="243" t="s">
        <v>1459</v>
      </c>
      <c r="B70" s="257">
        <f>SUM(B54:B69)</f>
        <v>0</v>
      </c>
      <c r="C70" s="257">
        <f>SUM(C54:C69)</f>
        <v>0</v>
      </c>
      <c r="D70" s="257">
        <f>SUM(D54:D69)</f>
        <v>0</v>
      </c>
      <c r="E70" s="246"/>
      <c r="F70" s="250">
        <f>SUM(F54:F69)</f>
        <v>0</v>
      </c>
      <c r="G70" s="250">
        <f>SUM(G54:G69)</f>
        <v>0</v>
      </c>
    </row>
    <row r="71" spans="1:7" ht="13.5" thickTop="1">
      <c r="A71" s="426" t="s">
        <v>2374</v>
      </c>
      <c r="B71" s="628">
        <f>B70-'GW-STATEMENT OF ACTIVITIES(14)'!H61</f>
        <v>0</v>
      </c>
      <c r="C71" s="628">
        <f>C70-'GW-STATEMENT OF ACTIVITIES(14)'!I61</f>
        <v>0</v>
      </c>
      <c r="D71" s="628">
        <f>D70-'GW-STATEMENT OF ACTIVITIES(14)'!J61</f>
        <v>0</v>
      </c>
    </row>
    <row r="72" spans="1:7" ht="15.75">
      <c r="A72" s="251" t="s">
        <v>1192</v>
      </c>
      <c r="B72" s="237"/>
      <c r="C72" s="252"/>
      <c r="D72" s="237"/>
      <c r="E72" s="237"/>
      <c r="F72" s="237"/>
      <c r="G72" s="237"/>
    </row>
    <row r="73" spans="1:7">
      <c r="B73" s="138">
        <f>B26+B32-B45-B51-B70</f>
        <v>0</v>
      </c>
      <c r="C73" s="138">
        <f>C26+C32-C45-C51-C70</f>
        <v>0</v>
      </c>
      <c r="D73" s="138">
        <f>D26+D32-D45-D51-D70</f>
        <v>0</v>
      </c>
    </row>
    <row r="74" spans="1:7">
      <c r="A74" s="253"/>
      <c r="B74" s="253"/>
      <c r="C74" s="311"/>
      <c r="D74" s="253"/>
      <c r="E74" s="253"/>
      <c r="F74" s="253"/>
      <c r="G74" s="253"/>
    </row>
  </sheetData>
  <sheetProtection sheet="1"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64" orientation="portrait" horizontalDpi="360" verticalDpi="360"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64"/>
  <sheetViews>
    <sheetView workbookViewId="0">
      <pane xSplit="2" ySplit="10" topLeftCell="C20" activePane="bottomRight" state="frozen"/>
      <selection activeCell="A53" sqref="A53:K53"/>
      <selection pane="topRight" activeCell="A53" sqref="A53:K53"/>
      <selection pane="bottomLeft" activeCell="A53" sqref="A53:K53"/>
      <selection pane="bottomRight" activeCell="Q36" sqref="Q36"/>
    </sheetView>
  </sheetViews>
  <sheetFormatPr defaultColWidth="8.85546875" defaultRowHeight="12.75"/>
  <cols>
    <col min="1" max="1" width="4.7109375" style="238" customWidth="1"/>
    <col min="2" max="2" width="45.7109375" style="238" customWidth="1"/>
    <col min="3" max="6" width="17.7109375" style="238" customWidth="1"/>
    <col min="7" max="7" width="1.7109375" style="238" customWidth="1"/>
    <col min="8" max="10" width="17.7109375" style="238" customWidth="1"/>
    <col min="11" max="11" width="1.7109375" style="238" customWidth="1"/>
    <col min="12" max="13" width="17.7109375" style="238" customWidth="1"/>
    <col min="14" max="16384" width="8.85546875" style="238"/>
  </cols>
  <sheetData>
    <row r="1" spans="1:13" ht="18">
      <c r="B1" s="236" t="str">
        <f>+'GW-STATEMENT NET POSITION(13)'!A1</f>
        <v>LOCAL GOVERNMENT NAME:</v>
      </c>
      <c r="C1" s="253"/>
      <c r="D1" s="253"/>
      <c r="E1" s="253"/>
      <c r="F1" s="253"/>
      <c r="G1" s="253"/>
      <c r="H1" s="253"/>
      <c r="I1" s="253"/>
      <c r="J1" s="253"/>
      <c r="K1" s="253"/>
    </row>
    <row r="2" spans="1:13" ht="18">
      <c r="B2" s="236" t="s">
        <v>1155</v>
      </c>
      <c r="C2" s="253"/>
      <c r="D2" s="253"/>
      <c r="E2" s="253"/>
      <c r="F2" s="253"/>
      <c r="G2" s="253"/>
      <c r="H2" s="253"/>
      <c r="I2" s="253"/>
      <c r="J2" s="253"/>
      <c r="K2" s="253"/>
    </row>
    <row r="3" spans="1:13" ht="18">
      <c r="B3" s="239" t="str">
        <f>'COVER PAGE'!A30</f>
        <v>FISCAL YEAR ENDING JUNE 30, 2021</v>
      </c>
      <c r="C3" s="253"/>
      <c r="D3" s="253"/>
      <c r="E3" s="253"/>
      <c r="F3" s="253"/>
      <c r="G3" s="253"/>
      <c r="H3" s="253"/>
      <c r="I3" s="253"/>
      <c r="J3" s="253"/>
      <c r="K3" s="253"/>
    </row>
    <row r="5" spans="1:13" ht="15.75">
      <c r="J5" s="243"/>
    </row>
    <row r="6" spans="1:13" ht="15.75">
      <c r="B6" s="240"/>
      <c r="C6" s="240"/>
      <c r="D6" s="240"/>
      <c r="E6" s="240"/>
      <c r="F6" s="240"/>
      <c r="G6" s="240"/>
      <c r="H6" s="258" t="s">
        <v>1164</v>
      </c>
      <c r="I6" s="259"/>
      <c r="J6" s="259"/>
      <c r="K6" s="259"/>
      <c r="L6" s="259"/>
      <c r="M6" s="259"/>
    </row>
    <row r="7" spans="1:13" ht="16.5" thickBot="1">
      <c r="A7"/>
      <c r="B7" s="6"/>
      <c r="C7" s="6"/>
      <c r="D7" s="544" t="s">
        <v>1156</v>
      </c>
      <c r="E7" s="545"/>
      <c r="F7" s="545"/>
      <c r="G7" s="240"/>
      <c r="H7" s="241" t="s">
        <v>1501</v>
      </c>
      <c r="I7" s="242"/>
      <c r="J7" s="242"/>
      <c r="K7" s="242"/>
      <c r="L7" s="242"/>
      <c r="M7" s="242"/>
    </row>
    <row r="8" spans="1:13" ht="16.5" thickBot="1">
      <c r="A8"/>
      <c r="B8" s="6"/>
      <c r="C8" s="9"/>
      <c r="D8" s="9" t="s">
        <v>1161</v>
      </c>
      <c r="E8" s="9" t="s">
        <v>1157</v>
      </c>
      <c r="F8" s="9" t="s">
        <v>1160</v>
      </c>
      <c r="G8" s="243"/>
      <c r="H8" s="547" t="s">
        <v>922</v>
      </c>
      <c r="I8" s="260"/>
      <c r="J8" s="261"/>
      <c r="K8" s="240"/>
      <c r="L8" s="262" t="s">
        <v>923</v>
      </c>
      <c r="M8" s="263"/>
    </row>
    <row r="9" spans="1:13" ht="15.75">
      <c r="A9"/>
      <c r="B9" s="6"/>
      <c r="C9" s="9"/>
      <c r="D9" s="9" t="s">
        <v>851</v>
      </c>
      <c r="E9" s="9" t="s">
        <v>736</v>
      </c>
      <c r="F9" s="9" t="s">
        <v>1158</v>
      </c>
      <c r="G9" s="243"/>
      <c r="H9" s="9" t="s">
        <v>924</v>
      </c>
      <c r="I9" s="243" t="s">
        <v>925</v>
      </c>
      <c r="J9" s="240"/>
      <c r="K9" s="240"/>
      <c r="L9" s="240"/>
      <c r="M9" s="240"/>
    </row>
    <row r="10" spans="1:13" ht="16.5" thickBot="1">
      <c r="A10"/>
      <c r="B10" s="546" t="s">
        <v>1163</v>
      </c>
      <c r="C10" s="538" t="s">
        <v>1162</v>
      </c>
      <c r="D10" s="538" t="s">
        <v>921</v>
      </c>
      <c r="E10" s="538" t="s">
        <v>1159</v>
      </c>
      <c r="F10" s="538" t="s">
        <v>1159</v>
      </c>
      <c r="G10" s="243"/>
      <c r="H10" s="538" t="s">
        <v>927</v>
      </c>
      <c r="I10" s="244" t="s">
        <v>927</v>
      </c>
      <c r="J10" s="244" t="s">
        <v>926</v>
      </c>
      <c r="K10" s="240"/>
      <c r="L10" s="264"/>
      <c r="M10" s="264"/>
    </row>
    <row r="11" spans="1:13" ht="15.75">
      <c r="A11"/>
      <c r="B11" s="8" t="s">
        <v>1165</v>
      </c>
      <c r="C11" s="297"/>
      <c r="D11" s="297"/>
      <c r="E11" s="297"/>
      <c r="F11" s="297"/>
      <c r="G11" s="265"/>
      <c r="H11" s="297"/>
      <c r="I11" s="265"/>
      <c r="J11" s="265"/>
      <c r="K11" s="265"/>
      <c r="L11" s="265"/>
      <c r="M11" s="265"/>
    </row>
    <row r="12" spans="1:13" ht="15">
      <c r="A12"/>
      <c r="B12" s="6" t="s">
        <v>1166</v>
      </c>
      <c r="C12" s="254"/>
      <c r="D12" s="254"/>
      <c r="E12" s="254"/>
      <c r="F12" s="254"/>
      <c r="G12" s="246"/>
      <c r="H12" s="254"/>
      <c r="I12" s="246"/>
      <c r="J12" s="246"/>
      <c r="K12" s="246"/>
      <c r="L12" s="246"/>
      <c r="M12" s="246"/>
    </row>
    <row r="13" spans="1:13" ht="15">
      <c r="A13"/>
      <c r="B13" s="6" t="s">
        <v>26</v>
      </c>
      <c r="C13" s="254">
        <f>+'OP Conversion'!Q23</f>
        <v>0</v>
      </c>
      <c r="D13" s="254">
        <f>+'Revenue Analysis'!G11+'Revenue Analysis'!H11+'Revenue Analysis'!I11+'Revenue Analysis'!J11+'Revenue Analysis'!C11</f>
        <v>0</v>
      </c>
      <c r="E13" s="254">
        <f>+'Revenue Analysis'!D11+'Revenue Analysis'!F11</f>
        <v>0</v>
      </c>
      <c r="F13" s="254">
        <f>+'Revenue Analysis'!E11</f>
        <v>0</v>
      </c>
      <c r="G13" s="246"/>
      <c r="H13" s="254">
        <f>-C13+D13+E13+F13</f>
        <v>0</v>
      </c>
      <c r="I13" s="246"/>
      <c r="J13" s="254">
        <f>+H13+I13</f>
        <v>0</v>
      </c>
      <c r="K13" s="246"/>
      <c r="L13" s="246"/>
      <c r="M13" s="246"/>
    </row>
    <row r="14" spans="1:13" ht="15">
      <c r="A14"/>
      <c r="B14" s="6" t="s">
        <v>27</v>
      </c>
      <c r="C14" s="254">
        <f>+'OP Conversion'!Q24</f>
        <v>0</v>
      </c>
      <c r="D14" s="254">
        <f>+'Revenue Analysis'!G12+'Revenue Analysis'!H12+'Revenue Analysis'!I12+'Revenue Analysis'!J12+'Revenue Analysis'!C12</f>
        <v>0</v>
      </c>
      <c r="E14" s="254">
        <f>+'Revenue Analysis'!D12+'Revenue Analysis'!F12</f>
        <v>0</v>
      </c>
      <c r="F14" s="254">
        <f>+'Revenue Analysis'!E12</f>
        <v>0</v>
      </c>
      <c r="G14" s="246"/>
      <c r="H14" s="254">
        <f t="shared" ref="H14:H23" si="0">-C14+D14+E14+F14</f>
        <v>0</v>
      </c>
      <c r="I14" s="246"/>
      <c r="J14" s="254">
        <f t="shared" ref="J14:J23" si="1">+H14+I14</f>
        <v>0</v>
      </c>
      <c r="K14" s="246"/>
      <c r="L14" s="246"/>
      <c r="M14" s="246"/>
    </row>
    <row r="15" spans="1:13" ht="15">
      <c r="A15"/>
      <c r="B15" s="6" t="s">
        <v>28</v>
      </c>
      <c r="C15" s="254">
        <f>+'OP Conversion'!Q25</f>
        <v>0</v>
      </c>
      <c r="D15" s="254">
        <f>+'Revenue Analysis'!G13+'Revenue Analysis'!H13+'Revenue Analysis'!I13+'Revenue Analysis'!J13+'Revenue Analysis'!B13+'Revenue Analysis'!B20+'Revenue Analysis'!C13</f>
        <v>0</v>
      </c>
      <c r="E15" s="254">
        <f>+'Revenue Analysis'!D13+'Revenue Analysis'!F13</f>
        <v>0</v>
      </c>
      <c r="F15" s="254">
        <f>+'Revenue Analysis'!E13</f>
        <v>0</v>
      </c>
      <c r="G15" s="246"/>
      <c r="H15" s="254">
        <f t="shared" si="0"/>
        <v>0</v>
      </c>
      <c r="I15" s="246"/>
      <c r="J15" s="254">
        <f t="shared" si="1"/>
        <v>0</v>
      </c>
      <c r="K15" s="246"/>
      <c r="L15" s="246"/>
      <c r="M15" s="246"/>
    </row>
    <row r="16" spans="1:13" ht="15">
      <c r="A16"/>
      <c r="B16" s="6" t="s">
        <v>29</v>
      </c>
      <c r="C16" s="254">
        <f>+'OP Conversion'!Q26</f>
        <v>0</v>
      </c>
      <c r="D16" s="254">
        <f>+'Revenue Analysis'!G14+'Revenue Analysis'!H14+'Revenue Analysis'!I14+'Revenue Analysis'!J14+'Revenue Analysis'!C14</f>
        <v>0</v>
      </c>
      <c r="E16" s="254">
        <f>+'Revenue Analysis'!D14+'Revenue Analysis'!F14</f>
        <v>0</v>
      </c>
      <c r="F16" s="254">
        <f>+'Revenue Analysis'!E14</f>
        <v>0</v>
      </c>
      <c r="G16" s="246"/>
      <c r="H16" s="254">
        <f t="shared" si="0"/>
        <v>0</v>
      </c>
      <c r="I16" s="246"/>
      <c r="J16" s="254">
        <f t="shared" si="1"/>
        <v>0</v>
      </c>
      <c r="K16" s="246"/>
      <c r="L16" s="246"/>
      <c r="M16" s="246"/>
    </row>
    <row r="17" spans="1:13" ht="15">
      <c r="A17"/>
      <c r="B17" s="6" t="s">
        <v>519</v>
      </c>
      <c r="C17" s="254">
        <f>+'OP Conversion'!Q27</f>
        <v>0</v>
      </c>
      <c r="D17" s="254">
        <f>+'Revenue Analysis'!G15+'Revenue Analysis'!H15+'Revenue Analysis'!I15+'Revenue Analysis'!J15+'Revenue Analysis'!C15</f>
        <v>0</v>
      </c>
      <c r="E17" s="254">
        <f>+'Revenue Analysis'!D15+'Revenue Analysis'!F15</f>
        <v>0</v>
      </c>
      <c r="F17" s="254">
        <f>+'Revenue Analysis'!E15</f>
        <v>0</v>
      </c>
      <c r="G17" s="246"/>
      <c r="H17" s="254">
        <f t="shared" si="0"/>
        <v>0</v>
      </c>
      <c r="I17" s="246"/>
      <c r="J17" s="254">
        <f t="shared" si="1"/>
        <v>0</v>
      </c>
      <c r="K17" s="246"/>
      <c r="L17" s="246"/>
      <c r="M17" s="246"/>
    </row>
    <row r="18" spans="1:13" ht="15">
      <c r="A18"/>
      <c r="B18" s="6" t="s">
        <v>520</v>
      </c>
      <c r="C18" s="254">
        <f>+'OP Conversion'!Q28</f>
        <v>0</v>
      </c>
      <c r="D18" s="254">
        <f>+'Revenue Analysis'!G16+'Revenue Analysis'!H16+'Revenue Analysis'!I16+'Revenue Analysis'!J16+'Revenue Analysis'!C16</f>
        <v>0</v>
      </c>
      <c r="E18" s="254">
        <f>+'Revenue Analysis'!D16+'Revenue Analysis'!F16</f>
        <v>0</v>
      </c>
      <c r="F18" s="254">
        <f>+'Revenue Analysis'!E16</f>
        <v>0</v>
      </c>
      <c r="G18" s="246"/>
      <c r="H18" s="254">
        <f t="shared" si="0"/>
        <v>0</v>
      </c>
      <c r="I18" s="246"/>
      <c r="J18" s="254">
        <f t="shared" si="1"/>
        <v>0</v>
      </c>
      <c r="K18" s="246"/>
      <c r="L18" s="246"/>
      <c r="M18" s="246"/>
    </row>
    <row r="19" spans="1:13" ht="15">
      <c r="A19"/>
      <c r="B19" s="6" t="s">
        <v>920</v>
      </c>
      <c r="C19" s="254">
        <f>+'OP Conversion'!Q29</f>
        <v>0</v>
      </c>
      <c r="D19" s="254">
        <f>+'Revenue Analysis'!G17+'Revenue Analysis'!H17+'Revenue Analysis'!I17+'Revenue Analysis'!J17+'Revenue Analysis'!C17</f>
        <v>0</v>
      </c>
      <c r="E19" s="254">
        <f>+'Revenue Analysis'!D17+'Revenue Analysis'!F17</f>
        <v>0</v>
      </c>
      <c r="F19" s="254">
        <f>+'Revenue Analysis'!E17</f>
        <v>0</v>
      </c>
      <c r="G19" s="246"/>
      <c r="H19" s="254">
        <f t="shared" si="0"/>
        <v>0</v>
      </c>
      <c r="I19" s="246"/>
      <c r="J19" s="254">
        <f t="shared" si="1"/>
        <v>0</v>
      </c>
      <c r="K19" s="246"/>
      <c r="L19" s="246"/>
      <c r="M19" s="246"/>
    </row>
    <row r="20" spans="1:13" ht="15">
      <c r="A20"/>
      <c r="B20" s="6" t="s">
        <v>329</v>
      </c>
      <c r="C20" s="254">
        <f>+'OP Conversion'!Q30</f>
        <v>0</v>
      </c>
      <c r="D20" s="254">
        <f>+'Revenue Analysis'!G18+'Revenue Analysis'!H18+'Revenue Analysis'!I18+'Revenue Analysis'!J18+'Revenue Analysis'!C18</f>
        <v>0</v>
      </c>
      <c r="E20" s="254">
        <f>+'Revenue Analysis'!D18+'Revenue Analysis'!F18</f>
        <v>0</v>
      </c>
      <c r="F20" s="254">
        <f>+'Revenue Analysis'!E18</f>
        <v>0</v>
      </c>
      <c r="G20" s="246"/>
      <c r="H20" s="254">
        <f t="shared" si="0"/>
        <v>0</v>
      </c>
      <c r="I20" s="246"/>
      <c r="J20" s="254">
        <f t="shared" si="1"/>
        <v>0</v>
      </c>
      <c r="K20" s="246"/>
      <c r="L20" s="246"/>
      <c r="M20" s="246"/>
    </row>
    <row r="21" spans="1:13" ht="15">
      <c r="A21"/>
      <c r="B21" s="6" t="s">
        <v>330</v>
      </c>
      <c r="C21" s="254">
        <f>+'OP Conversion'!Q33</f>
        <v>0</v>
      </c>
      <c r="D21" s="254">
        <f>+'Revenue Analysis'!G19+'Revenue Analysis'!H19+'Revenue Analysis'!I19+'Revenue Analysis'!J19</f>
        <v>0</v>
      </c>
      <c r="E21" s="254">
        <f>+'Revenue Analysis'!D19+'Revenue Analysis'!F19</f>
        <v>0</v>
      </c>
      <c r="F21" s="254">
        <f>+'Revenue Analysis'!E19</f>
        <v>0</v>
      </c>
      <c r="G21" s="246"/>
      <c r="H21" s="254">
        <f t="shared" si="0"/>
        <v>0</v>
      </c>
      <c r="I21" s="246"/>
      <c r="J21" s="254">
        <f t="shared" si="1"/>
        <v>0</v>
      </c>
      <c r="K21" s="246"/>
      <c r="L21" s="246"/>
      <c r="M21" s="246"/>
    </row>
    <row r="22" spans="1:13" ht="15">
      <c r="A22"/>
      <c r="B22" s="6" t="s">
        <v>331</v>
      </c>
      <c r="C22" s="254">
        <f>+'OP Conversion'!Q37</f>
        <v>0</v>
      </c>
      <c r="D22" s="254">
        <f>+'Revenue Analysis'!G20+'Revenue Analysis'!H20+'Revenue Analysis'!I20+'Revenue Analysis'!J20+'Revenue Analysis'!C20</f>
        <v>0</v>
      </c>
      <c r="E22" s="254">
        <f>+'Revenue Analysis'!D20+'Revenue Analysis'!F20</f>
        <v>0</v>
      </c>
      <c r="F22" s="254">
        <f>+'Revenue Analysis'!E20</f>
        <v>0</v>
      </c>
      <c r="G22" s="246"/>
      <c r="H22" s="254">
        <f t="shared" si="0"/>
        <v>0</v>
      </c>
      <c r="I22" s="246"/>
      <c r="J22" s="254">
        <f t="shared" si="1"/>
        <v>0</v>
      </c>
      <c r="K22" s="246"/>
      <c r="L22" s="246"/>
      <c r="M22" s="246"/>
    </row>
    <row r="23" spans="1:13" ht="15.75" thickBot="1">
      <c r="A23"/>
      <c r="B23" s="6" t="s">
        <v>1070</v>
      </c>
      <c r="C23" s="255">
        <f>+'OP Conversion'!Q34</f>
        <v>0</v>
      </c>
      <c r="D23" s="255"/>
      <c r="E23" s="255"/>
      <c r="F23" s="255"/>
      <c r="G23" s="246"/>
      <c r="H23" s="254">
        <f t="shared" si="0"/>
        <v>0</v>
      </c>
      <c r="I23" s="248"/>
      <c r="J23" s="254">
        <f t="shared" si="1"/>
        <v>0</v>
      </c>
      <c r="K23" s="246"/>
      <c r="L23" s="248"/>
      <c r="M23" s="248"/>
    </row>
    <row r="24" spans="1:13" ht="16.5" thickBot="1">
      <c r="A24"/>
      <c r="B24" s="9" t="s">
        <v>332</v>
      </c>
      <c r="C24" s="256">
        <f>SUM(C12:C23)</f>
        <v>0</v>
      </c>
      <c r="D24" s="256">
        <f>SUM(D12:D23)</f>
        <v>0</v>
      </c>
      <c r="E24" s="256">
        <f>SUM(E12:E23)</f>
        <v>0</v>
      </c>
      <c r="F24" s="256">
        <f>SUM(F12:F23)</f>
        <v>0</v>
      </c>
      <c r="G24" s="246"/>
      <c r="H24" s="256">
        <f>SUM(H13:H23)</f>
        <v>0</v>
      </c>
      <c r="I24" s="249"/>
      <c r="J24" s="256">
        <f>SUM(J13:J23)</f>
        <v>0</v>
      </c>
      <c r="K24" s="246"/>
      <c r="L24" s="256">
        <f t="shared" ref="L24:M24" si="2">SUM(L13:L23)</f>
        <v>0</v>
      </c>
      <c r="M24" s="256">
        <f t="shared" si="2"/>
        <v>0</v>
      </c>
    </row>
    <row r="25" spans="1:13" ht="15">
      <c r="B25" s="240"/>
      <c r="C25" s="246"/>
      <c r="D25" s="246"/>
      <c r="E25" s="246"/>
      <c r="F25" s="246"/>
      <c r="G25" s="246"/>
      <c r="H25" s="246"/>
      <c r="I25" s="246"/>
      <c r="J25" s="246"/>
      <c r="K25" s="246"/>
      <c r="L25" s="246"/>
      <c r="M25" s="246"/>
    </row>
    <row r="26" spans="1:13" ht="15">
      <c r="B26" s="240" t="s">
        <v>333</v>
      </c>
      <c r="C26" s="246"/>
      <c r="D26" s="246"/>
      <c r="E26" s="246"/>
      <c r="F26" s="246"/>
      <c r="G26" s="246"/>
      <c r="H26" s="246"/>
      <c r="I26" s="246"/>
      <c r="J26" s="246"/>
      <c r="K26" s="246"/>
      <c r="L26" s="246"/>
      <c r="M26" s="246"/>
    </row>
    <row r="27" spans="1:13" ht="15">
      <c r="B27" s="240" t="str">
        <f>'NET POSITION-PROPRIETARY(18)'!C10</f>
        <v>Name</v>
      </c>
      <c r="C27" s="246"/>
      <c r="D27" s="246"/>
      <c r="E27" s="246"/>
      <c r="F27" s="246"/>
      <c r="G27" s="246"/>
      <c r="H27" s="246"/>
      <c r="I27" s="254">
        <f>-C27+D27+E27+F27</f>
        <v>0</v>
      </c>
      <c r="J27" s="254">
        <f t="shared" ref="J27:J33" si="3">+H27+I27</f>
        <v>0</v>
      </c>
      <c r="K27" s="246"/>
      <c r="L27" s="246"/>
      <c r="M27" s="246"/>
    </row>
    <row r="28" spans="1:13" ht="15">
      <c r="B28" s="240" t="str">
        <f>'NET POSITION-PROPRIETARY(18)'!D10</f>
        <v>Name</v>
      </c>
      <c r="C28" s="246"/>
      <c r="D28" s="246"/>
      <c r="E28" s="246"/>
      <c r="F28" s="246"/>
      <c r="G28" s="246"/>
      <c r="H28" s="246"/>
      <c r="I28" s="254">
        <f t="shared" ref="I28:I33" si="4">-C28+D28+E28+F28</f>
        <v>0</v>
      </c>
      <c r="J28" s="254">
        <f t="shared" si="3"/>
        <v>0</v>
      </c>
      <c r="K28" s="246"/>
      <c r="L28" s="246"/>
      <c r="M28" s="246"/>
    </row>
    <row r="29" spans="1:13" ht="27.75">
      <c r="A29" s="266" t="s">
        <v>878</v>
      </c>
      <c r="B29" s="240" t="str">
        <f>'NET POSITION-PROPRIETARY(18)'!E10</f>
        <v>Name</v>
      </c>
      <c r="C29" s="246"/>
      <c r="D29" s="246"/>
      <c r="E29" s="246"/>
      <c r="F29" s="246"/>
      <c r="G29" s="246"/>
      <c r="H29" s="246"/>
      <c r="I29" s="254">
        <f t="shared" si="4"/>
        <v>0</v>
      </c>
      <c r="J29" s="254">
        <f t="shared" si="3"/>
        <v>0</v>
      </c>
      <c r="K29" s="246"/>
      <c r="L29" s="246"/>
      <c r="M29" s="246"/>
    </row>
    <row r="30" spans="1:13" ht="15">
      <c r="B30" s="240" t="str">
        <f>'NET POSITION-PROPRIETARY(18)'!F10</f>
        <v>Name</v>
      </c>
      <c r="C30" s="246"/>
      <c r="D30" s="246"/>
      <c r="E30" s="246"/>
      <c r="F30" s="246"/>
      <c r="G30" s="246"/>
      <c r="H30" s="246"/>
      <c r="I30" s="254">
        <f t="shared" si="4"/>
        <v>0</v>
      </c>
      <c r="J30" s="254">
        <f t="shared" si="3"/>
        <v>0</v>
      </c>
      <c r="K30" s="246"/>
      <c r="L30" s="246"/>
      <c r="M30" s="246"/>
    </row>
    <row r="31" spans="1:13" ht="15">
      <c r="B31" s="240"/>
      <c r="C31" s="246"/>
      <c r="D31" s="246"/>
      <c r="E31" s="246"/>
      <c r="F31" s="246"/>
      <c r="G31" s="246"/>
      <c r="H31" s="246"/>
      <c r="I31" s="254">
        <f t="shared" si="4"/>
        <v>0</v>
      </c>
      <c r="J31" s="254">
        <f t="shared" si="3"/>
        <v>0</v>
      </c>
      <c r="K31" s="246"/>
      <c r="L31" s="246"/>
      <c r="M31" s="246"/>
    </row>
    <row r="32" spans="1:13" ht="15">
      <c r="B32" s="240"/>
      <c r="C32" s="246"/>
      <c r="D32" s="246"/>
      <c r="E32" s="246"/>
      <c r="F32" s="246"/>
      <c r="G32" s="246"/>
      <c r="H32" s="246"/>
      <c r="I32" s="254">
        <f t="shared" si="4"/>
        <v>0</v>
      </c>
      <c r="J32" s="254">
        <f t="shared" si="3"/>
        <v>0</v>
      </c>
      <c r="K32" s="246"/>
      <c r="L32" s="246"/>
      <c r="M32" s="246"/>
    </row>
    <row r="33" spans="2:13" ht="15">
      <c r="B33" s="240"/>
      <c r="C33" s="246"/>
      <c r="D33" s="246"/>
      <c r="E33" s="246"/>
      <c r="F33" s="246"/>
      <c r="G33" s="246"/>
      <c r="H33" s="246"/>
      <c r="I33" s="254">
        <f t="shared" si="4"/>
        <v>0</v>
      </c>
      <c r="J33" s="254">
        <f t="shared" si="3"/>
        <v>0</v>
      </c>
      <c r="K33" s="246"/>
      <c r="L33" s="246"/>
      <c r="M33" s="246"/>
    </row>
    <row r="34" spans="2:13" ht="15.75" thickBot="1">
      <c r="B34" s="6"/>
      <c r="C34" s="255"/>
      <c r="D34" s="255"/>
      <c r="E34" s="255"/>
      <c r="F34" s="255"/>
      <c r="G34" s="246"/>
      <c r="H34" s="248"/>
      <c r="I34" s="255"/>
      <c r="J34" s="255"/>
      <c r="K34" s="246"/>
      <c r="L34" s="248"/>
      <c r="M34" s="248"/>
    </row>
    <row r="35" spans="2:13" ht="16.5" thickBot="1">
      <c r="B35" s="9" t="s">
        <v>334</v>
      </c>
      <c r="C35" s="256">
        <f>SUM(C26:C33)</f>
        <v>0</v>
      </c>
      <c r="D35" s="256">
        <f>SUM(D26:D33)</f>
        <v>0</v>
      </c>
      <c r="E35" s="256">
        <f>SUM(E26:E33)</f>
        <v>0</v>
      </c>
      <c r="F35" s="256">
        <f>SUM(F26:F33)</f>
        <v>0</v>
      </c>
      <c r="G35" s="254"/>
      <c r="H35" s="256">
        <f>SUM(H26:H33)</f>
        <v>0</v>
      </c>
      <c r="I35" s="256">
        <f>SUM(I26:I33)</f>
        <v>0</v>
      </c>
      <c r="J35" s="256">
        <f>SUM(J26:J33)</f>
        <v>0</v>
      </c>
      <c r="K35" s="246"/>
      <c r="L35" s="256">
        <f t="shared" ref="L35:M35" si="5">SUM(L26:L33)</f>
        <v>0</v>
      </c>
      <c r="M35" s="256">
        <f t="shared" si="5"/>
        <v>0</v>
      </c>
    </row>
    <row r="36" spans="2:13" ht="15.75">
      <c r="B36" s="9"/>
      <c r="C36" s="254"/>
      <c r="D36" s="254"/>
      <c r="E36" s="254"/>
      <c r="F36" s="254"/>
      <c r="G36" s="254"/>
      <c r="H36" s="254"/>
      <c r="I36" s="254"/>
      <c r="J36" s="254"/>
      <c r="K36" s="246"/>
      <c r="L36" s="246"/>
      <c r="M36" s="246"/>
    </row>
    <row r="37" spans="2:13" ht="16.5" thickBot="1">
      <c r="B37" s="8" t="s">
        <v>242</v>
      </c>
      <c r="C37" s="275">
        <f>+C24+C35</f>
        <v>0</v>
      </c>
      <c r="D37" s="275">
        <f>+D24+D35</f>
        <v>0</v>
      </c>
      <c r="E37" s="275">
        <f>+E24+E35</f>
        <v>0</v>
      </c>
      <c r="F37" s="275">
        <f>+F24+F35</f>
        <v>0</v>
      </c>
      <c r="G37" s="254"/>
      <c r="H37" s="275">
        <f>+H24+H35</f>
        <v>0</v>
      </c>
      <c r="I37" s="275">
        <f>+I24+I35</f>
        <v>0</v>
      </c>
      <c r="J37" s="275">
        <f>+J24+J35</f>
        <v>0</v>
      </c>
      <c r="K37" s="246"/>
      <c r="L37" s="267"/>
      <c r="M37" s="267"/>
    </row>
    <row r="38" spans="2:13" ht="16.5" thickTop="1">
      <c r="B38" s="245" t="s">
        <v>335</v>
      </c>
      <c r="C38" s="246"/>
      <c r="D38" s="246"/>
      <c r="E38" s="246"/>
      <c r="F38" s="246"/>
      <c r="G38" s="246"/>
      <c r="H38" s="246"/>
      <c r="I38" s="246"/>
      <c r="J38" s="246"/>
      <c r="K38" s="246"/>
      <c r="L38" s="246"/>
      <c r="M38" s="246"/>
    </row>
    <row r="39" spans="2:13" ht="15">
      <c r="C39" s="246"/>
      <c r="D39" s="246"/>
      <c r="E39" s="246"/>
      <c r="F39" s="246"/>
      <c r="G39" s="246"/>
      <c r="H39" s="268"/>
      <c r="I39" s="268"/>
      <c r="J39" s="268"/>
      <c r="K39" s="246"/>
      <c r="L39" s="246"/>
      <c r="M39" s="246"/>
    </row>
    <row r="40" spans="2:13" ht="15.75" thickBot="1">
      <c r="B40" s="240"/>
      <c r="C40" s="248"/>
      <c r="D40" s="248"/>
      <c r="E40" s="248"/>
      <c r="F40" s="248"/>
      <c r="G40" s="246"/>
      <c r="H40" s="269"/>
      <c r="I40" s="269"/>
      <c r="J40" s="269"/>
      <c r="K40" s="246"/>
      <c r="L40" s="248"/>
      <c r="M40" s="248"/>
    </row>
    <row r="41" spans="2:13" ht="15">
      <c r="B41" s="240"/>
      <c r="C41" s="246"/>
      <c r="D41" s="246"/>
      <c r="E41" s="246"/>
      <c r="F41" s="246"/>
      <c r="G41" s="246"/>
      <c r="H41" s="268"/>
      <c r="I41" s="268"/>
      <c r="J41" s="268"/>
      <c r="K41" s="246"/>
      <c r="L41" s="246"/>
      <c r="M41" s="246"/>
    </row>
    <row r="42" spans="2:13" ht="16.5" thickBot="1">
      <c r="B42" s="243" t="s">
        <v>241</v>
      </c>
      <c r="C42" s="275">
        <f>SUM(C39:C40)</f>
        <v>0</v>
      </c>
      <c r="D42" s="275">
        <f>SUM(D39:D40)</f>
        <v>0</v>
      </c>
      <c r="E42" s="275">
        <f>SUM(E39:E40)</f>
        <v>0</v>
      </c>
      <c r="F42" s="275">
        <f>SUM(F39:F40)</f>
        <v>0</v>
      </c>
      <c r="G42" s="246"/>
      <c r="H42" s="270"/>
      <c r="I42" s="270"/>
      <c r="J42" s="270"/>
      <c r="K42" s="246"/>
      <c r="L42" s="275">
        <f>SUM(L39:L40)</f>
        <v>0</v>
      </c>
      <c r="M42" s="275">
        <f>SUM(M39:M40)</f>
        <v>0</v>
      </c>
    </row>
    <row r="43" spans="2:13" ht="15.75" thickTop="1">
      <c r="B43" s="240"/>
      <c r="C43" s="265"/>
      <c r="D43" s="265"/>
      <c r="E43" s="265"/>
      <c r="F43" s="265"/>
      <c r="G43" s="265"/>
      <c r="H43" s="265"/>
      <c r="I43" s="265"/>
      <c r="J43" s="265"/>
      <c r="K43" s="265"/>
      <c r="L43" s="265"/>
      <c r="M43" s="265"/>
    </row>
    <row r="44" spans="2:13" ht="15">
      <c r="B44" s="240"/>
      <c r="C44" s="297" t="s">
        <v>243</v>
      </c>
      <c r="D44" s="297"/>
      <c r="E44" s="297"/>
      <c r="F44" s="297"/>
      <c r="G44" s="297"/>
      <c r="H44" s="254"/>
      <c r="I44" s="246"/>
      <c r="J44" s="246"/>
      <c r="K44" s="265"/>
      <c r="L44" s="265"/>
      <c r="M44" s="265"/>
    </row>
    <row r="45" spans="2:13" ht="15">
      <c r="B45" s="240"/>
      <c r="C45" s="297" t="s">
        <v>245</v>
      </c>
      <c r="D45" s="297"/>
      <c r="E45" s="297"/>
      <c r="F45" s="297"/>
      <c r="G45" s="297"/>
      <c r="H45" s="254">
        <f>+'Revenue Analysis'!N25</f>
        <v>0</v>
      </c>
      <c r="I45" s="254">
        <f>+'CHANGE NET POSITION-PROP.(19)'!H30</f>
        <v>0</v>
      </c>
      <c r="J45" s="254">
        <f t="shared" ref="J45:J55" si="6">+H45+I45</f>
        <v>0</v>
      </c>
      <c r="K45" s="265"/>
      <c r="L45" s="246"/>
      <c r="M45" s="246"/>
    </row>
    <row r="46" spans="2:13" ht="15">
      <c r="B46" s="240"/>
      <c r="C46" s="297" t="s">
        <v>244</v>
      </c>
      <c r="D46" s="297"/>
      <c r="E46" s="297"/>
      <c r="F46" s="297"/>
      <c r="G46" s="297"/>
      <c r="H46" s="254">
        <f>+'Revenue Analysis'!N26</f>
        <v>0</v>
      </c>
      <c r="I46" s="246"/>
      <c r="J46" s="254">
        <f t="shared" si="6"/>
        <v>0</v>
      </c>
      <c r="K46" s="265"/>
      <c r="L46" s="246"/>
      <c r="M46" s="246"/>
    </row>
    <row r="47" spans="2:13" ht="15">
      <c r="B47" s="240"/>
      <c r="C47" s="297" t="s">
        <v>246</v>
      </c>
      <c r="D47" s="297"/>
      <c r="E47" s="297"/>
      <c r="F47" s="297"/>
      <c r="G47" s="297"/>
      <c r="H47" s="254">
        <f>+'Revenue Analysis'!N27</f>
        <v>0</v>
      </c>
      <c r="I47" s="246"/>
      <c r="J47" s="254">
        <f t="shared" si="6"/>
        <v>0</v>
      </c>
      <c r="K47" s="265"/>
      <c r="L47" s="246"/>
      <c r="M47" s="246"/>
    </row>
    <row r="48" spans="2:13" ht="15">
      <c r="B48" s="240"/>
      <c r="C48" s="297" t="s">
        <v>1049</v>
      </c>
      <c r="D48" s="297"/>
      <c r="E48" s="297"/>
      <c r="F48" s="297"/>
      <c r="G48" s="297"/>
      <c r="H48" s="254">
        <f>+'Revenue Analysis'!N28</f>
        <v>0</v>
      </c>
      <c r="I48" s="246">
        <f>+'CHANGE NET POSITION-PROP.(19)'!H32</f>
        <v>0</v>
      </c>
      <c r="J48" s="254">
        <f t="shared" si="6"/>
        <v>0</v>
      </c>
      <c r="K48" s="265"/>
      <c r="L48" s="246"/>
      <c r="M48" s="246"/>
    </row>
    <row r="49" spans="2:13" ht="15">
      <c r="B49" s="240"/>
      <c r="C49" s="297" t="s">
        <v>247</v>
      </c>
      <c r="D49" s="297"/>
      <c r="E49" s="297"/>
      <c r="F49" s="297"/>
      <c r="G49" s="297"/>
      <c r="H49" s="254">
        <f>+'Revenue Analysis'!N29</f>
        <v>0</v>
      </c>
      <c r="I49" s="246"/>
      <c r="J49" s="254">
        <f t="shared" si="6"/>
        <v>0</v>
      </c>
      <c r="K49" s="265"/>
      <c r="L49" s="246"/>
      <c r="M49" s="246"/>
    </row>
    <row r="50" spans="2:13" ht="15">
      <c r="B50" s="240"/>
      <c r="C50" s="297" t="s">
        <v>248</v>
      </c>
      <c r="D50" s="297"/>
      <c r="E50" s="297"/>
      <c r="F50" s="297"/>
      <c r="G50" s="297"/>
      <c r="H50" s="254">
        <f>+'Revenue Analysis'!N30</f>
        <v>0</v>
      </c>
      <c r="I50" s="254">
        <f>+'CHANGE NET POSITION-PROP.(19)'!H33</f>
        <v>0</v>
      </c>
      <c r="J50" s="254">
        <f t="shared" si="6"/>
        <v>0</v>
      </c>
      <c r="K50" s="265"/>
      <c r="L50" s="246"/>
      <c r="M50" s="246"/>
    </row>
    <row r="51" spans="2:13" ht="15">
      <c r="B51" s="240"/>
      <c r="C51" s="297" t="s">
        <v>261</v>
      </c>
      <c r="D51" s="297"/>
      <c r="E51" s="297"/>
      <c r="F51" s="297"/>
      <c r="G51" s="297"/>
      <c r="H51" s="254">
        <f>+'Revenue Analysis'!I35</f>
        <v>0</v>
      </c>
      <c r="I51" s="246"/>
      <c r="J51" s="254">
        <f t="shared" si="6"/>
        <v>0</v>
      </c>
      <c r="K51" s="265"/>
      <c r="L51" s="246"/>
      <c r="M51" s="246"/>
    </row>
    <row r="52" spans="2:13" ht="15">
      <c r="B52" s="240"/>
      <c r="C52" s="297" t="s">
        <v>249</v>
      </c>
      <c r="D52" s="297"/>
      <c r="E52" s="297"/>
      <c r="F52" s="297"/>
      <c r="G52" s="297"/>
      <c r="H52" s="254">
        <f>+'Revenue Analysis'!N32</f>
        <v>0</v>
      </c>
      <c r="I52" s="246">
        <f>'CHANGE NET POSITION-PROP.(19)'!H34</f>
        <v>0</v>
      </c>
      <c r="J52" s="254">
        <f t="shared" si="6"/>
        <v>0</v>
      </c>
      <c r="K52" s="265"/>
      <c r="L52" s="246"/>
      <c r="M52" s="246"/>
    </row>
    <row r="53" spans="2:13" ht="15">
      <c r="B53" s="240"/>
      <c r="C53" s="297" t="s">
        <v>1432</v>
      </c>
      <c r="D53" s="297"/>
      <c r="E53" s="297"/>
      <c r="F53" s="297"/>
      <c r="G53" s="297"/>
      <c r="H53" s="254">
        <f>+'Revenue Analysis'!N33</f>
        <v>0</v>
      </c>
      <c r="I53" s="246">
        <f>'CHANGE NET POSITION-PROP.(19)'!H43</f>
        <v>0</v>
      </c>
      <c r="J53" s="254">
        <f t="shared" si="6"/>
        <v>0</v>
      </c>
      <c r="K53" s="265"/>
      <c r="L53" s="246"/>
      <c r="M53" s="246"/>
    </row>
    <row r="54" spans="2:13" ht="15">
      <c r="B54" s="240"/>
      <c r="C54" s="297" t="s">
        <v>1435</v>
      </c>
      <c r="D54" s="297"/>
      <c r="E54" s="297"/>
      <c r="F54" s="297"/>
      <c r="G54" s="297"/>
      <c r="H54" s="254">
        <f>+'Revenue Analysis'!N34</f>
        <v>0</v>
      </c>
      <c r="I54" s="246">
        <f>'CHANGE NET POSITION-PROP.(19)'!H36+'CHANGE NET POSITION-PROP.(19)'!H37+'CHANGE NET POSITION-PROP.(19)'!H38+'CHANGE NET POSITION-PROP.(19)'!H39</f>
        <v>0</v>
      </c>
      <c r="J54" s="254">
        <f t="shared" si="6"/>
        <v>0</v>
      </c>
      <c r="K54" s="265"/>
      <c r="L54" s="246"/>
      <c r="M54" s="246"/>
    </row>
    <row r="55" spans="2:13" ht="15.75" thickBot="1">
      <c r="B55" s="240"/>
      <c r="C55" s="297"/>
      <c r="D55" s="297"/>
      <c r="E55" s="297"/>
      <c r="F55" s="297"/>
      <c r="G55" s="297"/>
      <c r="H55" s="255"/>
      <c r="I55" s="255"/>
      <c r="J55" s="255">
        <f t="shared" si="6"/>
        <v>0</v>
      </c>
      <c r="K55" s="265"/>
      <c r="L55" s="248"/>
      <c r="M55" s="248"/>
    </row>
    <row r="56" spans="2:13" ht="16.5" thickBot="1">
      <c r="B56" s="240"/>
      <c r="C56" s="548" t="s">
        <v>251</v>
      </c>
      <c r="D56" s="548"/>
      <c r="E56" s="548"/>
      <c r="F56" s="297"/>
      <c r="G56" s="297"/>
      <c r="H56" s="255">
        <f>SUM(H44:H55)</f>
        <v>0</v>
      </c>
      <c r="I56" s="255">
        <f>SUM(I44:I55)</f>
        <v>0</v>
      </c>
      <c r="J56" s="255">
        <f>SUM(J44:J55)</f>
        <v>0</v>
      </c>
      <c r="K56" s="265"/>
      <c r="L56" s="255">
        <f>SUM(L44:L55)</f>
        <v>0</v>
      </c>
      <c r="M56" s="255">
        <f>SUM(M44:M55)</f>
        <v>0</v>
      </c>
    </row>
    <row r="57" spans="2:13" ht="15">
      <c r="B57" s="240"/>
      <c r="C57" s="271" t="s">
        <v>1500</v>
      </c>
      <c r="D57" s="271"/>
      <c r="E57" s="271"/>
      <c r="F57" s="265"/>
      <c r="G57" s="265"/>
      <c r="H57" s="254">
        <f>+H37+H56</f>
        <v>0</v>
      </c>
      <c r="I57" s="254">
        <f>+I37+I56</f>
        <v>0</v>
      </c>
      <c r="J57" s="254">
        <f>+J37+J56</f>
        <v>0</v>
      </c>
      <c r="K57" s="265"/>
      <c r="L57" s="254">
        <f>L42+L56</f>
        <v>0</v>
      </c>
      <c r="M57" s="254">
        <f>M42+M56</f>
        <v>0</v>
      </c>
    </row>
    <row r="58" spans="2:13" ht="15">
      <c r="B58" s="240"/>
      <c r="C58" s="240" t="s">
        <v>3240</v>
      </c>
      <c r="D58" s="271"/>
      <c r="E58" s="271"/>
      <c r="F58" s="265"/>
      <c r="G58" s="265"/>
      <c r="H58" s="254">
        <f>+'OP Conversion'!Q54</f>
        <v>0</v>
      </c>
      <c r="I58" s="254">
        <f>+'CHANGE NET POSITION-PROP.(19)'!H45</f>
        <v>0</v>
      </c>
      <c r="J58" s="254">
        <f>+H58+I58</f>
        <v>0</v>
      </c>
      <c r="K58" s="265"/>
      <c r="L58" s="246"/>
      <c r="M58" s="246"/>
    </row>
    <row r="59" spans="2:13" ht="15.75" thickBot="1">
      <c r="B59" s="240"/>
      <c r="C59" s="272" t="s">
        <v>1015</v>
      </c>
      <c r="D59" s="271"/>
      <c r="E59" s="271"/>
      <c r="F59" s="265"/>
      <c r="G59" s="265"/>
      <c r="H59" s="255">
        <f>+'OP Conversion'!Q55</f>
        <v>0</v>
      </c>
      <c r="I59" s="255">
        <f>+'CHANGE NET POSITION-PROP.(19)'!H46</f>
        <v>0</v>
      </c>
      <c r="J59" s="255">
        <f>+H59+I59</f>
        <v>0</v>
      </c>
      <c r="K59" s="265"/>
      <c r="L59" s="246"/>
      <c r="M59" s="246"/>
    </row>
    <row r="60" spans="2:13" ht="15.75" thickBot="1">
      <c r="B60" s="240"/>
      <c r="C60" s="240" t="s">
        <v>3241</v>
      </c>
      <c r="D60" s="265"/>
      <c r="E60" s="265"/>
      <c r="F60" s="265"/>
      <c r="G60" s="265"/>
      <c r="H60" s="255">
        <f>+'OP Conversion'!Q56</f>
        <v>0</v>
      </c>
      <c r="I60" s="255">
        <f>+'CHANGE NET POSITION-PROP.(19)'!H47</f>
        <v>0</v>
      </c>
      <c r="J60" s="255">
        <f>+H60+I60</f>
        <v>0</v>
      </c>
      <c r="K60" s="265"/>
      <c r="L60" s="255">
        <f t="shared" ref="L60:M60" si="7">+J60+K60</f>
        <v>0</v>
      </c>
      <c r="M60" s="255">
        <f t="shared" si="7"/>
        <v>0</v>
      </c>
    </row>
    <row r="61" spans="2:13" ht="15.75" thickBot="1">
      <c r="B61" s="240"/>
      <c r="C61" s="265" t="s">
        <v>3242</v>
      </c>
      <c r="D61" s="265"/>
      <c r="E61" s="265"/>
      <c r="F61" s="265"/>
      <c r="G61" s="265"/>
      <c r="H61" s="275">
        <f>+H57+H60</f>
        <v>0</v>
      </c>
      <c r="I61" s="275">
        <f>+I57+I60</f>
        <v>0</v>
      </c>
      <c r="J61" s="275">
        <f>+J57+J60</f>
        <v>0</v>
      </c>
      <c r="K61" s="265"/>
      <c r="L61" s="275">
        <f>+L57+L60</f>
        <v>0</v>
      </c>
      <c r="M61" s="275">
        <f>+M57+M60</f>
        <v>0</v>
      </c>
    </row>
    <row r="62" spans="2:13" ht="13.5" thickTop="1"/>
    <row r="63" spans="2:13" ht="15.75">
      <c r="B63" s="273"/>
      <c r="H63" s="274"/>
    </row>
    <row r="64" spans="2:13" ht="15">
      <c r="H64" s="246"/>
    </row>
  </sheetData>
  <sheetProtection algorithmName="SHA-512" hashValue="ndLdhQUuClN+TQJdz/R6RSWI0eDlc/v06dlhGNcfdZy9D78lZomv9TdAmtZr1TMCF5+AyLNL3hT64H/N9uhkYA==" saltValue="mJJuIY5/TQVSEnkKTlYbQg==" spinCount="100000" sheet="1" scenarios="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4"/>
  <sheetViews>
    <sheetView zoomScaleNormal="100" workbookViewId="0">
      <pane xSplit="3" ySplit="10" topLeftCell="D11" activePane="bottomRight" state="frozen"/>
      <selection pane="topRight" activeCell="D1" sqref="D1"/>
      <selection pane="bottomLeft" activeCell="A11" sqref="A11"/>
      <selection pane="bottomRight" activeCell="Q24" sqref="Q24"/>
    </sheetView>
  </sheetViews>
  <sheetFormatPr defaultColWidth="8.85546875" defaultRowHeight="12.75"/>
  <cols>
    <col min="1" max="1" width="5.5703125" style="238" customWidth="1"/>
    <col min="2" max="2" width="12.7109375" style="238" customWidth="1"/>
    <col min="3" max="3" width="45.7109375" style="238" customWidth="1"/>
    <col min="4" max="13" width="15.7109375" style="238" customWidth="1"/>
    <col min="14" max="16384" width="8.85546875" style="238"/>
  </cols>
  <sheetData>
    <row r="1" spans="1:13" ht="18">
      <c r="A1"/>
      <c r="B1" s="4" t="str">
        <f>+'GW-STATEMENT NET POSITION(13)'!A1</f>
        <v>LOCAL GOVERNMENT NAME:</v>
      </c>
      <c r="C1" s="2"/>
      <c r="D1" s="4"/>
      <c r="E1" s="4"/>
      <c r="F1" s="4"/>
      <c r="G1" s="4"/>
      <c r="H1" s="4"/>
      <c r="I1" s="4"/>
      <c r="J1" s="4"/>
      <c r="K1" s="236"/>
      <c r="L1" s="236"/>
      <c r="M1" s="236"/>
    </row>
    <row r="2" spans="1:13" ht="18">
      <c r="A2"/>
      <c r="B2" s="4" t="s">
        <v>1050</v>
      </c>
      <c r="C2" s="2"/>
      <c r="D2" s="4"/>
      <c r="E2" s="4"/>
      <c r="F2" s="4"/>
      <c r="G2" s="4"/>
      <c r="H2" s="4"/>
      <c r="I2" s="4"/>
      <c r="J2" s="4"/>
      <c r="K2" s="236"/>
      <c r="L2" s="236"/>
      <c r="M2" s="236"/>
    </row>
    <row r="3" spans="1:13" ht="18">
      <c r="A3"/>
      <c r="B3" s="4" t="s">
        <v>1051</v>
      </c>
      <c r="C3" s="2"/>
      <c r="D3" s="4"/>
      <c r="E3" s="4"/>
      <c r="F3" s="4"/>
      <c r="G3" s="4"/>
      <c r="H3" s="4"/>
      <c r="I3" s="4"/>
      <c r="J3" s="4"/>
      <c r="K3" s="236"/>
      <c r="L3" s="236"/>
      <c r="M3" s="236"/>
    </row>
    <row r="4" spans="1:13" ht="18">
      <c r="A4"/>
      <c r="B4" s="5" t="str">
        <f>+'GW-STATEMENT NET POSITION(13)'!A3</f>
        <v>FISCAL YEAR ENDING JUNE 30, 2021</v>
      </c>
      <c r="C4" s="2"/>
      <c r="D4" s="4"/>
      <c r="E4" s="4"/>
      <c r="F4" s="4"/>
      <c r="G4" s="4"/>
      <c r="H4" s="4"/>
      <c r="I4" s="4"/>
      <c r="J4" s="4"/>
      <c r="K4" s="236"/>
      <c r="L4" s="236"/>
      <c r="M4" s="236"/>
    </row>
    <row r="6" spans="1:13" ht="16.5" thickBot="1">
      <c r="C6" s="240"/>
      <c r="D6" s="240"/>
      <c r="E6" s="241" t="s">
        <v>218</v>
      </c>
      <c r="F6" s="242"/>
      <c r="G6" s="242"/>
      <c r="H6" s="242"/>
      <c r="I6" s="242"/>
      <c r="J6" s="242"/>
      <c r="K6" s="242"/>
      <c r="L6" s="240"/>
      <c r="M6" s="240"/>
    </row>
    <row r="7" spans="1:13" ht="15.75">
      <c r="C7" s="240"/>
      <c r="D7" s="9" t="s">
        <v>1694</v>
      </c>
      <c r="E7" s="243" t="s">
        <v>1583</v>
      </c>
      <c r="F7" s="243" t="s">
        <v>1583</v>
      </c>
      <c r="G7" s="243" t="s">
        <v>1583</v>
      </c>
      <c r="H7" s="243" t="s">
        <v>1583</v>
      </c>
      <c r="I7" s="243" t="s">
        <v>1583</v>
      </c>
      <c r="J7" s="243" t="s">
        <v>1583</v>
      </c>
      <c r="K7" s="243" t="s">
        <v>1583</v>
      </c>
      <c r="L7" s="9" t="s">
        <v>1053</v>
      </c>
      <c r="M7" s="9" t="s">
        <v>926</v>
      </c>
    </row>
    <row r="8" spans="1:13" ht="15.75">
      <c r="B8" s="9" t="s">
        <v>156</v>
      </c>
      <c r="C8" s="6"/>
      <c r="D8" s="1403" t="s">
        <v>1052</v>
      </c>
      <c r="E8" s="1401" t="s">
        <v>2032</v>
      </c>
      <c r="F8" s="1401" t="s">
        <v>2032</v>
      </c>
      <c r="G8" s="1401" t="s">
        <v>2032</v>
      </c>
      <c r="H8" s="1401" t="s">
        <v>2032</v>
      </c>
      <c r="I8" s="1401" t="s">
        <v>2032</v>
      </c>
      <c r="J8" s="1401" t="s">
        <v>2032</v>
      </c>
      <c r="K8" s="1401" t="s">
        <v>2032</v>
      </c>
      <c r="L8" s="9" t="s">
        <v>924</v>
      </c>
      <c r="M8" s="9" t="s">
        <v>924</v>
      </c>
    </row>
    <row r="9" spans="1:13" ht="16.5" thickBot="1">
      <c r="B9" s="538" t="s">
        <v>157</v>
      </c>
      <c r="C9" s="538" t="s">
        <v>158</v>
      </c>
      <c r="D9" s="1404"/>
      <c r="E9" s="1402"/>
      <c r="F9" s="1402"/>
      <c r="G9" s="1402"/>
      <c r="H9" s="1402"/>
      <c r="I9" s="1402"/>
      <c r="J9" s="1402"/>
      <c r="K9" s="1402"/>
      <c r="L9" s="538" t="s">
        <v>1054</v>
      </c>
      <c r="M9" s="538" t="s">
        <v>1054</v>
      </c>
    </row>
    <row r="10" spans="1:13" ht="15.75">
      <c r="B10" s="342"/>
      <c r="C10" s="8" t="s">
        <v>928</v>
      </c>
      <c r="D10" s="254"/>
      <c r="E10" s="254"/>
      <c r="F10" s="254"/>
      <c r="G10" s="254"/>
      <c r="H10" s="254"/>
      <c r="I10" s="254"/>
      <c r="J10" s="254"/>
      <c r="K10" s="254"/>
      <c r="L10" s="549"/>
      <c r="M10" s="254"/>
    </row>
    <row r="11" spans="1:13" ht="15">
      <c r="B11" s="343">
        <v>101000</v>
      </c>
      <c r="C11" s="6" t="s">
        <v>929</v>
      </c>
      <c r="D11" s="246"/>
      <c r="E11" s="246"/>
      <c r="F11" s="246"/>
      <c r="G11" s="246"/>
      <c r="H11" s="246"/>
      <c r="I11" s="246"/>
      <c r="J11" s="246"/>
      <c r="K11" s="246"/>
      <c r="L11" s="254">
        <f>+'BS-NONMAJOR SP. REVENUE(63-64) '!BN8+'BS-NONMAJOR DEBT SERVICE(67-68)'!M6+'BS-NONMAJOR CAP. PROJ.(71-72)'!N6+'BS-PERMANENT FUNDS(75-76)'!H6</f>
        <v>0</v>
      </c>
      <c r="M11" s="254">
        <f>SUM(D11:L11)</f>
        <v>0</v>
      </c>
    </row>
    <row r="12" spans="1:13" ht="15">
      <c r="B12" s="343">
        <v>103000</v>
      </c>
      <c r="C12" s="6" t="s">
        <v>1056</v>
      </c>
      <c r="D12" s="246"/>
      <c r="E12" s="246"/>
      <c r="F12" s="246"/>
      <c r="G12" s="246"/>
      <c r="H12" s="246"/>
      <c r="I12" s="246"/>
      <c r="J12" s="246"/>
      <c r="K12" s="246"/>
      <c r="L12" s="254">
        <f>+'BS-NONMAJOR SP. REVENUE(63-64) '!BN9+'BS-NONMAJOR DEBT SERVICE(67-68)'!M7+'BS-NONMAJOR CAP. PROJ.(71-72)'!N7+'BS-NONMAJOR CAP. PROJ.(71-72)'!N7</f>
        <v>0</v>
      </c>
      <c r="M12" s="254">
        <f>SUM(D12:L12)</f>
        <v>0</v>
      </c>
    </row>
    <row r="13" spans="1:13" ht="15">
      <c r="B13" s="343">
        <v>101100</v>
      </c>
      <c r="C13" s="6" t="s">
        <v>930</v>
      </c>
      <c r="D13" s="246"/>
      <c r="E13" s="246"/>
      <c r="F13" s="246"/>
      <c r="G13" s="246"/>
      <c r="H13" s="246"/>
      <c r="I13" s="246"/>
      <c r="J13" s="246"/>
      <c r="K13" s="246"/>
      <c r="L13" s="254">
        <f>+'BS-NONMAJOR SP. REVENUE(63-64) '!BN10+'BS-NONMAJOR DEBT SERVICE(67-68)'!M8+'BS-NONMAJOR CAP. PROJ.(71-72)'!N8+'BS-PERMANENT FUNDS(75-76)'!H8</f>
        <v>0</v>
      </c>
      <c r="M13" s="254">
        <f>SUM(D13:L13)</f>
        <v>0</v>
      </c>
    </row>
    <row r="14" spans="1:13" ht="15">
      <c r="B14" s="343"/>
      <c r="C14" s="6" t="s">
        <v>934</v>
      </c>
      <c r="D14" s="246"/>
      <c r="E14" s="246"/>
      <c r="F14" s="246"/>
      <c r="G14" s="246"/>
      <c r="H14" s="246"/>
      <c r="I14" s="246"/>
      <c r="J14" s="246"/>
      <c r="K14" s="246"/>
      <c r="L14" s="254"/>
      <c r="M14" s="254"/>
    </row>
    <row r="15" spans="1:13" ht="15">
      <c r="B15" s="343">
        <v>102200</v>
      </c>
      <c r="C15" s="6" t="s">
        <v>1057</v>
      </c>
      <c r="D15" s="246"/>
      <c r="E15" s="246"/>
      <c r="F15" s="246"/>
      <c r="G15" s="246"/>
      <c r="H15" s="246"/>
      <c r="I15" s="246"/>
      <c r="J15" s="246"/>
      <c r="K15" s="246"/>
      <c r="L15" s="254">
        <f>+'BS-NONMAJOR SP. REVENUE(63-64) '!BN11+'BS-NONMAJOR DEBT SERVICE(67-68)'!M9+'BS-NONMAJOR CAP. PROJ.(71-72)'!N9+'BS-PERMANENT FUNDS(75-76)'!H9</f>
        <v>0</v>
      </c>
      <c r="M15" s="254">
        <f t="shared" ref="M15:M24" si="0">SUM(D15:L15)</f>
        <v>0</v>
      </c>
    </row>
    <row r="16" spans="1:13" ht="15">
      <c r="B16" s="343">
        <v>102300</v>
      </c>
      <c r="C16" s="6" t="s">
        <v>1058</v>
      </c>
      <c r="D16" s="246"/>
      <c r="E16" s="246"/>
      <c r="F16" s="246"/>
      <c r="G16" s="246"/>
      <c r="H16" s="246"/>
      <c r="I16" s="246"/>
      <c r="J16" s="246"/>
      <c r="K16" s="246"/>
      <c r="L16" s="254">
        <f>+'BS-NONMAJOR SP. REVENUE(63-64) '!BN12+'BS-NONMAJOR DEBT SERVICE(67-68)'!M10+'BS-NONMAJOR CAP. PROJ.(71-72)'!N10+'BS-PERMANENT FUNDS(75-76)'!H10</f>
        <v>0</v>
      </c>
      <c r="M16" s="254">
        <f t="shared" si="0"/>
        <v>0</v>
      </c>
    </row>
    <row r="17" spans="2:13" ht="15">
      <c r="B17" s="343">
        <v>106000</v>
      </c>
      <c r="C17" s="6" t="s">
        <v>891</v>
      </c>
      <c r="D17" s="246"/>
      <c r="E17" s="246"/>
      <c r="F17" s="246"/>
      <c r="G17" s="246"/>
      <c r="H17" s="246"/>
      <c r="I17" s="246"/>
      <c r="J17" s="246"/>
      <c r="K17" s="246"/>
      <c r="L17" s="254">
        <f>+'BS-NONMAJOR SP. REVENUE(63-64) '!BN13+'BS-NONMAJOR DEBT SERVICE(67-68)'!M11+'BS-NONMAJOR CAP. PROJ.(71-72)'!N11+'BS-PERMANENT FUNDS(75-76)'!H11</f>
        <v>0</v>
      </c>
      <c r="M17" s="254">
        <f>SUM(D17:L17)</f>
        <v>0</v>
      </c>
    </row>
    <row r="18" spans="2:13" ht="30">
      <c r="B18" s="343">
        <v>110000</v>
      </c>
      <c r="C18" s="540" t="s">
        <v>1059</v>
      </c>
      <c r="D18" s="246"/>
      <c r="E18" s="246"/>
      <c r="F18" s="246"/>
      <c r="G18" s="246"/>
      <c r="H18" s="246"/>
      <c r="I18" s="246"/>
      <c r="J18" s="246"/>
      <c r="K18" s="246"/>
      <c r="L18" s="254">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54">
        <f t="shared" si="0"/>
        <v>0</v>
      </c>
    </row>
    <row r="19" spans="2:13" ht="30">
      <c r="B19" s="343">
        <v>120000</v>
      </c>
      <c r="C19" s="540" t="s">
        <v>571</v>
      </c>
      <c r="D19" s="246"/>
      <c r="E19" s="246"/>
      <c r="F19" s="246"/>
      <c r="G19" s="246"/>
      <c r="H19" s="246"/>
      <c r="I19" s="246"/>
      <c r="J19" s="246"/>
      <c r="K19" s="246"/>
      <c r="L19" s="254">
        <f>+'BS-NONMAJOR SP. REVENUE(63-64) '!BN21+'BS-NONMAJOR DEBT SERVICE(67-68)'!M19+'BS-NONMAJOR CAP. PROJ.(71-72)'!N19+'BS-PERMANENT FUNDS(75-76)'!H19</f>
        <v>0</v>
      </c>
      <c r="M19" s="254">
        <f t="shared" si="0"/>
        <v>0</v>
      </c>
    </row>
    <row r="20" spans="2:13" ht="15">
      <c r="B20" s="343">
        <v>131000</v>
      </c>
      <c r="C20" s="6" t="s">
        <v>226</v>
      </c>
      <c r="D20" s="246"/>
      <c r="E20" s="246"/>
      <c r="F20" s="246"/>
      <c r="G20" s="246"/>
      <c r="H20" s="246"/>
      <c r="I20" s="246"/>
      <c r="J20" s="246"/>
      <c r="K20" s="246"/>
      <c r="L20" s="254">
        <f>+'BS-NONMAJOR SP. REVENUE(63-64) '!BN22+'BS-NONMAJOR DEBT SERVICE(67-68)'!M20+'BS-NONMAJOR CAP. PROJ.(71-72)'!N20+'BS-PERMANENT FUNDS(75-76)'!H20</f>
        <v>0</v>
      </c>
      <c r="M20" s="254">
        <f t="shared" si="0"/>
        <v>0</v>
      </c>
    </row>
    <row r="21" spans="2:13" ht="15">
      <c r="B21" s="343">
        <v>132000</v>
      </c>
      <c r="C21" s="6" t="s">
        <v>227</v>
      </c>
      <c r="D21" s="246"/>
      <c r="E21" s="246"/>
      <c r="F21" s="246"/>
      <c r="G21" s="246"/>
      <c r="H21" s="246"/>
      <c r="I21" s="246"/>
      <c r="J21" s="246"/>
      <c r="K21" s="246"/>
      <c r="L21" s="254">
        <f>+'BS-NONMAJOR SP. REVENUE(63-64) '!BN23+'BS-NONMAJOR DEBT SERVICE(67-68)'!M21+'BS-NONMAJOR CAP. PROJ.(71-72)'!N21+'BS-PERMANENT FUNDS(75-76)'!H21</f>
        <v>0</v>
      </c>
      <c r="M21" s="254">
        <f t="shared" si="0"/>
        <v>0</v>
      </c>
    </row>
    <row r="22" spans="2:13" ht="15">
      <c r="B22" s="343">
        <v>133000</v>
      </c>
      <c r="C22" s="6" t="s">
        <v>1060</v>
      </c>
      <c r="D22" s="246"/>
      <c r="E22" s="278"/>
      <c r="F22" s="246"/>
      <c r="G22" s="278"/>
      <c r="H22" s="278"/>
      <c r="I22" s="278"/>
      <c r="J22" s="278"/>
      <c r="K22" s="278"/>
      <c r="L22" s="254">
        <f>+'BS-NONMAJOR SP. REVENUE(63-64) '!BN24+'BS-NONMAJOR DEBT SERVICE(67-68)'!M22+'BS-NONMAJOR CAP. PROJ.(71-72)'!N22+'BS-PERMANENT FUNDS(75-76)'!H22</f>
        <v>0</v>
      </c>
      <c r="M22" s="254">
        <f t="shared" si="0"/>
        <v>0</v>
      </c>
    </row>
    <row r="23" spans="2:13" ht="15">
      <c r="B23" s="343">
        <v>140000</v>
      </c>
      <c r="C23" s="6" t="s">
        <v>181</v>
      </c>
      <c r="D23" s="246"/>
      <c r="E23" s="278"/>
      <c r="F23" s="246"/>
      <c r="G23" s="278"/>
      <c r="H23" s="278"/>
      <c r="I23" s="278"/>
      <c r="J23" s="278"/>
      <c r="K23" s="278"/>
      <c r="L23" s="254">
        <f>+'BS-NONMAJOR SP. REVENUE(63-64) '!BN25+'BS-NONMAJOR DEBT SERVICE(67-68)'!M23+'BS-NONMAJOR CAP. PROJ.(71-72)'!N23+'BS-PERMANENT FUNDS(75-76)'!H23</f>
        <v>0</v>
      </c>
      <c r="M23" s="254">
        <f t="shared" si="0"/>
        <v>0</v>
      </c>
    </row>
    <row r="24" spans="2:13" ht="15">
      <c r="B24" s="343">
        <v>150000</v>
      </c>
      <c r="C24" s="6" t="s">
        <v>933</v>
      </c>
      <c r="D24" s="246"/>
      <c r="E24" s="246"/>
      <c r="F24" s="246"/>
      <c r="G24" s="246"/>
      <c r="H24" s="246"/>
      <c r="I24" s="246"/>
      <c r="J24" s="246"/>
      <c r="K24" s="246"/>
      <c r="L24" s="254">
        <f>+'BS-NONMAJOR SP. REVENUE(63-64) '!BN26+'BS-NONMAJOR DEBT SERVICE(67-68)'!M24+'BS-NONMAJOR CAP. PROJ.(71-72)'!N24+'BS-PERMANENT FUNDS(75-76)'!H24</f>
        <v>0</v>
      </c>
      <c r="M24" s="254">
        <f t="shared" si="0"/>
        <v>0</v>
      </c>
    </row>
    <row r="25" spans="2:13" ht="15.75" thickBot="1">
      <c r="B25" s="343">
        <v>170000</v>
      </c>
      <c r="C25" s="6" t="s">
        <v>159</v>
      </c>
      <c r="D25" s="248"/>
      <c r="E25" s="248"/>
      <c r="F25" s="248"/>
      <c r="G25" s="248"/>
      <c r="H25" s="248"/>
      <c r="I25" s="248"/>
      <c r="J25" s="248"/>
      <c r="K25" s="248"/>
      <c r="L25" s="255">
        <f>+'BS-NONMAJOR SP. REVENUE(63-64) '!BN27+'BS-NONMAJOR DEBT SERVICE(67-68)'!M25+'BS-NONMAJOR CAP. PROJ.(71-72)'!N25+'BS-PERMANENT FUNDS(75-76)'!H25</f>
        <v>0</v>
      </c>
      <c r="M25" s="255">
        <f>SUM(D25:L25)</f>
        <v>0</v>
      </c>
    </row>
    <row r="26" spans="2:13" ht="9.75" customHeight="1">
      <c r="B26" s="343"/>
      <c r="C26" s="6"/>
      <c r="D26" s="254"/>
      <c r="E26" s="254"/>
      <c r="F26" s="254"/>
      <c r="G26" s="254"/>
      <c r="H26" s="254"/>
      <c r="I26" s="254"/>
      <c r="J26" s="254"/>
      <c r="K26" s="254"/>
      <c r="L26" s="254"/>
      <c r="M26" s="254"/>
    </row>
    <row r="27" spans="2:13" ht="16.5" thickBot="1">
      <c r="B27" s="343"/>
      <c r="C27" s="9" t="s">
        <v>937</v>
      </c>
      <c r="D27" s="255">
        <f t="shared" ref="D27:M27" si="1">SUM(D10:D25)</f>
        <v>0</v>
      </c>
      <c r="E27" s="255">
        <f t="shared" si="1"/>
        <v>0</v>
      </c>
      <c r="F27" s="255">
        <f t="shared" si="1"/>
        <v>0</v>
      </c>
      <c r="G27" s="255">
        <f t="shared" si="1"/>
        <v>0</v>
      </c>
      <c r="H27" s="255">
        <f>SUM(H10:H25)</f>
        <v>0</v>
      </c>
      <c r="I27" s="255">
        <f>SUM(I10:I25)</f>
        <v>0</v>
      </c>
      <c r="J27" s="255">
        <f>SUM(J10:J25)</f>
        <v>0</v>
      </c>
      <c r="K27" s="255">
        <f>SUM(K10:K25)</f>
        <v>0</v>
      </c>
      <c r="L27" s="255">
        <f t="shared" si="1"/>
        <v>0</v>
      </c>
      <c r="M27" s="255">
        <f t="shared" si="1"/>
        <v>0</v>
      </c>
    </row>
    <row r="28" spans="2:13" ht="15.75">
      <c r="B28" s="343"/>
      <c r="C28" s="539" t="s">
        <v>1536</v>
      </c>
      <c r="D28" s="254"/>
      <c r="E28" s="254"/>
      <c r="F28" s="254"/>
      <c r="G28" s="254"/>
      <c r="H28" s="254"/>
      <c r="I28" s="254"/>
      <c r="J28" s="254"/>
      <c r="K28" s="254"/>
      <c r="L28" s="254"/>
      <c r="M28" s="254"/>
    </row>
    <row r="29" spans="2:13" ht="15">
      <c r="B29" s="276">
        <v>190000</v>
      </c>
      <c r="C29" s="240" t="s">
        <v>1537</v>
      </c>
      <c r="D29" s="246"/>
      <c r="E29" s="246"/>
      <c r="F29" s="246"/>
      <c r="G29" s="246"/>
      <c r="H29" s="246"/>
      <c r="I29" s="246"/>
      <c r="J29" s="246"/>
      <c r="K29" s="246"/>
      <c r="L29" s="254">
        <f>'BS-NONMAJOR SP. REVENUE(63-64) '!BN31+'BS-NONMAJOR DEBT SERVICE(67-68)'!M29+'BS-NONMAJOR CAP. PROJ.(71-72)'!N29+'BS-PERMANENT FUNDS(75-76)'!H29</f>
        <v>0</v>
      </c>
      <c r="M29" s="254">
        <f>SUM(D29:L29)</f>
        <v>0</v>
      </c>
    </row>
    <row r="30" spans="2:13" ht="15.75" thickBot="1">
      <c r="B30" s="276" t="s">
        <v>1585</v>
      </c>
      <c r="C30" s="240" t="s">
        <v>1546</v>
      </c>
      <c r="D30" s="248"/>
      <c r="E30" s="248"/>
      <c r="F30" s="248"/>
      <c r="G30" s="248"/>
      <c r="H30" s="248"/>
      <c r="I30" s="248"/>
      <c r="J30" s="248"/>
      <c r="K30" s="248"/>
      <c r="L30" s="254">
        <f>'BS-NONMAJOR SP. REVENUE(63-64) '!BN32+'BS-NONMAJOR DEBT SERVICE(67-68)'!M30+'BS-NONMAJOR CAP. PROJ.(71-72)'!N30+'BS-PERMANENT FUNDS(75-76)'!H30</f>
        <v>0</v>
      </c>
      <c r="M30" s="255">
        <f>SUM(D30:L30)</f>
        <v>0</v>
      </c>
    </row>
    <row r="31" spans="2:13" ht="22.5" customHeight="1" thickBot="1">
      <c r="B31" s="343"/>
      <c r="C31" s="9" t="s">
        <v>1538</v>
      </c>
      <c r="D31" s="256">
        <f>SUM(D29:D30)</f>
        <v>0</v>
      </c>
      <c r="E31" s="256">
        <f t="shared" ref="E31:K31" si="2">SUM(E29:E30)</f>
        <v>0</v>
      </c>
      <c r="F31" s="256">
        <f t="shared" si="2"/>
        <v>0</v>
      </c>
      <c r="G31" s="256">
        <f t="shared" si="2"/>
        <v>0</v>
      </c>
      <c r="H31" s="256">
        <f t="shared" si="2"/>
        <v>0</v>
      </c>
      <c r="I31" s="256">
        <f t="shared" si="2"/>
        <v>0</v>
      </c>
      <c r="J31" s="256">
        <f t="shared" si="2"/>
        <v>0</v>
      </c>
      <c r="K31" s="256">
        <f t="shared" si="2"/>
        <v>0</v>
      </c>
      <c r="L31" s="256">
        <f>SUM(L29:L30)</f>
        <v>0</v>
      </c>
      <c r="M31" s="256">
        <f>SUM(M29:M30)</f>
        <v>0</v>
      </c>
    </row>
    <row r="32" spans="2:13" ht="10.5" customHeight="1">
      <c r="B32" s="343"/>
      <c r="C32" s="6"/>
      <c r="D32" s="254"/>
      <c r="E32" s="254"/>
      <c r="F32" s="254"/>
      <c r="G32" s="254"/>
      <c r="H32" s="254"/>
      <c r="I32" s="254"/>
      <c r="J32" s="254"/>
      <c r="K32" s="254"/>
      <c r="L32" s="254"/>
      <c r="M32" s="254"/>
    </row>
    <row r="33" spans="1:13" ht="15.75">
      <c r="B33" s="343"/>
      <c r="C33" s="8" t="s">
        <v>938</v>
      </c>
      <c r="D33" s="254"/>
      <c r="E33" s="254"/>
      <c r="F33" s="254"/>
      <c r="G33" s="254"/>
      <c r="H33" s="254"/>
      <c r="I33" s="254"/>
      <c r="J33" s="254"/>
      <c r="K33" s="254"/>
      <c r="L33" s="254"/>
      <c r="M33" s="254"/>
    </row>
    <row r="34" spans="1:13" ht="15">
      <c r="B34" s="343">
        <v>201000</v>
      </c>
      <c r="C34" s="6" t="s">
        <v>868</v>
      </c>
      <c r="D34" s="246"/>
      <c r="E34" s="246"/>
      <c r="F34" s="246"/>
      <c r="G34" s="246"/>
      <c r="H34" s="246"/>
      <c r="I34" s="246"/>
      <c r="J34" s="246"/>
      <c r="K34" s="246"/>
      <c r="L34" s="254">
        <f>+'BS-NONMAJOR SP. REVENUE(63-64) '!BN36+'BS-NONMAJOR DEBT SERVICE(67-68)'!M34+'BS-NONMAJOR CAP. PROJ.(71-72)'!N34+'BS-PERMANENT FUNDS(75-76)'!H34</f>
        <v>0</v>
      </c>
      <c r="M34" s="254">
        <f t="shared" ref="M34:M43" si="3">SUM(D34:L34)</f>
        <v>0</v>
      </c>
    </row>
    <row r="35" spans="1:13" ht="15">
      <c r="B35" s="343">
        <v>202100</v>
      </c>
      <c r="C35" s="6" t="s">
        <v>1063</v>
      </c>
      <c r="D35" s="246"/>
      <c r="E35" s="246"/>
      <c r="F35" s="246"/>
      <c r="G35" s="246"/>
      <c r="H35" s="246"/>
      <c r="I35" s="246"/>
      <c r="J35" s="246"/>
      <c r="K35" s="246"/>
      <c r="L35" s="254">
        <f>+'BS-NONMAJOR SP. REVENUE(63-64) '!BN37+'BS-NONMAJOR DEBT SERVICE(67-68)'!M35+'BS-NONMAJOR CAP. PROJ.(71-72)'!N35+'BS-PERMANENT FUNDS(75-76)'!H35</f>
        <v>0</v>
      </c>
      <c r="M35" s="254">
        <f t="shared" si="3"/>
        <v>0</v>
      </c>
    </row>
    <row r="36" spans="1:13" ht="15">
      <c r="B36" s="342">
        <v>203100</v>
      </c>
      <c r="C36" s="6" t="s">
        <v>869</v>
      </c>
      <c r="D36" s="246"/>
      <c r="E36" s="246"/>
      <c r="F36" s="246"/>
      <c r="G36" s="246"/>
      <c r="H36" s="246"/>
      <c r="I36" s="246"/>
      <c r="J36" s="246"/>
      <c r="K36" s="246"/>
      <c r="L36" s="254">
        <f>+'BS-NONMAJOR SP. REVENUE(63-64) '!BN38+'BS-NONMAJOR DEBT SERVICE(67-68)'!M36+'BS-NONMAJOR CAP. PROJ.(71-72)'!N36+'BS-PERMANENT FUNDS(75-76)'!H36</f>
        <v>0</v>
      </c>
      <c r="M36" s="254">
        <f t="shared" si="3"/>
        <v>0</v>
      </c>
    </row>
    <row r="37" spans="1:13" ht="15">
      <c r="B37" s="343">
        <v>204000</v>
      </c>
      <c r="C37" s="6" t="s">
        <v>12</v>
      </c>
      <c r="D37" s="246"/>
      <c r="E37" s="246"/>
      <c r="F37" s="246"/>
      <c r="G37" s="246"/>
      <c r="H37" s="246"/>
      <c r="I37" s="246"/>
      <c r="J37" s="246"/>
      <c r="K37" s="246"/>
      <c r="L37" s="254">
        <f>+'BS-NONMAJOR SP. REVENUE(63-64) '!BN39+'BS-NONMAJOR DEBT SERVICE(67-68)'!M37+'BS-NONMAJOR CAP. PROJ.(71-72)'!N37+'BS-PERMANENT FUNDS(75-76)'!H37</f>
        <v>0</v>
      </c>
      <c r="M37" s="254">
        <f t="shared" si="3"/>
        <v>0</v>
      </c>
    </row>
    <row r="38" spans="1:13" ht="15">
      <c r="A38" s="266"/>
      <c r="B38" s="343">
        <v>205200</v>
      </c>
      <c r="C38" s="6" t="s">
        <v>1064</v>
      </c>
      <c r="D38" s="246"/>
      <c r="E38" s="246"/>
      <c r="F38" s="246"/>
      <c r="G38" s="246"/>
      <c r="H38" s="246"/>
      <c r="I38" s="246"/>
      <c r="J38" s="246"/>
      <c r="K38" s="246"/>
      <c r="L38" s="254">
        <f>+'BS-NONMAJOR SP. REVENUE(63-64) '!BN40+'BS-NONMAJOR DEBT SERVICE(67-68)'!M38+'BS-NONMAJOR CAP. PROJ.(71-72)'!N38+'BS-PERMANENT FUNDS(75-76)'!H38</f>
        <v>0</v>
      </c>
      <c r="M38" s="254">
        <f t="shared" si="3"/>
        <v>0</v>
      </c>
    </row>
    <row r="39" spans="1:13" ht="15">
      <c r="B39" s="343">
        <v>206100</v>
      </c>
      <c r="C39" s="6" t="s">
        <v>238</v>
      </c>
      <c r="D39" s="246"/>
      <c r="E39" s="246"/>
      <c r="F39" s="246"/>
      <c r="G39" s="246"/>
      <c r="H39" s="246"/>
      <c r="I39" s="246"/>
      <c r="J39" s="246"/>
      <c r="K39" s="246"/>
      <c r="L39" s="254">
        <f>+'BS-NONMAJOR SP. REVENUE(63-64) '!BN41+'BS-NONMAJOR DEBT SERVICE(67-68)'!M39+'BS-NONMAJOR CAP. PROJ.(71-72)'!N39+'BS-PERMANENT FUNDS(75-76)'!H39</f>
        <v>0</v>
      </c>
      <c r="M39" s="254">
        <f t="shared" si="3"/>
        <v>0</v>
      </c>
    </row>
    <row r="40" spans="1:13" ht="15">
      <c r="B40" s="343">
        <v>211000</v>
      </c>
      <c r="C40" s="6" t="s">
        <v>229</v>
      </c>
      <c r="D40" s="246"/>
      <c r="E40" s="246"/>
      <c r="F40" s="246"/>
      <c r="G40" s="246"/>
      <c r="H40" s="246"/>
      <c r="I40" s="246"/>
      <c r="J40" s="246"/>
      <c r="K40" s="246"/>
      <c r="L40" s="254">
        <f>+'BS-NONMAJOR SP. REVENUE(63-64) '!BN42+'BS-NONMAJOR DEBT SERVICE(67-68)'!M40+'BS-NONMAJOR CAP. PROJ.(71-72)'!N40+'BS-PERMANENT FUNDS(75-76)'!H40</f>
        <v>0</v>
      </c>
      <c r="M40" s="254">
        <f t="shared" si="3"/>
        <v>0</v>
      </c>
    </row>
    <row r="41" spans="1:13" ht="15">
      <c r="B41" s="343">
        <v>212000</v>
      </c>
      <c r="C41" s="6" t="s">
        <v>228</v>
      </c>
      <c r="D41" s="246"/>
      <c r="E41" s="246"/>
      <c r="F41" s="246"/>
      <c r="G41" s="246"/>
      <c r="H41" s="246"/>
      <c r="I41" s="246"/>
      <c r="J41" s="246"/>
      <c r="K41" s="246"/>
      <c r="L41" s="254">
        <f>+'BS-NONMAJOR SP. REVENUE(63-64) '!BN43+'BS-NONMAJOR DEBT SERVICE(67-68)'!M41+'BS-NONMAJOR CAP. PROJ.(71-72)'!N41+'BS-PERMANENT FUNDS(75-76)'!H41</f>
        <v>0</v>
      </c>
      <c r="M41" s="254">
        <f t="shared" si="3"/>
        <v>0</v>
      </c>
    </row>
    <row r="42" spans="1:13" ht="15">
      <c r="B42" s="343">
        <v>214000</v>
      </c>
      <c r="C42" s="6" t="s">
        <v>239</v>
      </c>
      <c r="D42" s="246"/>
      <c r="E42" s="246"/>
      <c r="F42" s="246"/>
      <c r="G42" s="246"/>
      <c r="H42" s="246"/>
      <c r="I42" s="246"/>
      <c r="J42" s="246"/>
      <c r="K42" s="246"/>
      <c r="L42" s="254">
        <f>+'BS-NONMAJOR SP. REVENUE(63-64) '!BN44+'BS-NONMAJOR DEBT SERVICE(67-68)'!M42+'BS-NONMAJOR CAP. PROJ.(71-72)'!N42+'BS-PERMANENT FUNDS(75-76)'!H42</f>
        <v>0</v>
      </c>
      <c r="M42" s="254">
        <f t="shared" si="3"/>
        <v>0</v>
      </c>
    </row>
    <row r="43" spans="1:13" ht="15">
      <c r="B43" s="343">
        <v>216000</v>
      </c>
      <c r="C43" s="6" t="s">
        <v>1651</v>
      </c>
      <c r="D43" s="246"/>
      <c r="E43" s="246"/>
      <c r="F43" s="246"/>
      <c r="G43" s="246"/>
      <c r="H43" s="246"/>
      <c r="I43" s="246"/>
      <c r="J43" s="246"/>
      <c r="K43" s="246"/>
      <c r="L43" s="254">
        <f>'BS-NONMAJOR SP. REVENUE(63-64) '!BN45++'BS-NONMAJOR DEBT SERVICE(67-68)'!M43+'BS-NONMAJOR CAP. PROJ.(71-72)'!N43+'BS-PERMANENT FUNDS(75-76)'!H43</f>
        <v>0</v>
      </c>
      <c r="M43" s="254">
        <f t="shared" si="3"/>
        <v>0</v>
      </c>
    </row>
    <row r="44" spans="1:13" ht="15.75" thickBot="1">
      <c r="B44" s="343">
        <v>233000</v>
      </c>
      <c r="C44" s="6" t="s">
        <v>160</v>
      </c>
      <c r="D44" s="248"/>
      <c r="E44" s="248"/>
      <c r="F44" s="248"/>
      <c r="G44" s="248"/>
      <c r="H44" s="248"/>
      <c r="I44" s="248"/>
      <c r="J44" s="248"/>
      <c r="K44" s="248"/>
      <c r="L44" s="255">
        <f>+'BS-NONMAJOR SP. REVENUE(63-64) '!BN46+'BS-NONMAJOR DEBT SERVICE(67-68)'!M44+'BS-NONMAJOR CAP. PROJ.(71-72)'!N44+'BS-PERMANENT FUNDS(75-76)'!H44</f>
        <v>0</v>
      </c>
      <c r="M44" s="255">
        <f>SUM(D44:L44)</f>
        <v>0</v>
      </c>
    </row>
    <row r="45" spans="1:13" ht="9.75" customHeight="1">
      <c r="B45" s="343"/>
      <c r="C45" s="6"/>
      <c r="D45" s="254"/>
      <c r="E45" s="254"/>
      <c r="F45" s="254"/>
      <c r="G45" s="254"/>
      <c r="H45" s="254"/>
      <c r="I45" s="254"/>
      <c r="J45" s="254"/>
      <c r="K45" s="254"/>
      <c r="L45" s="254"/>
      <c r="M45" s="254"/>
    </row>
    <row r="46" spans="1:13" ht="16.5" thickBot="1">
      <c r="B46" s="343"/>
      <c r="C46" s="9" t="s">
        <v>942</v>
      </c>
      <c r="D46" s="255">
        <f t="shared" ref="D46:M46" si="4">SUM(D34:D44)</f>
        <v>0</v>
      </c>
      <c r="E46" s="255">
        <f t="shared" si="4"/>
        <v>0</v>
      </c>
      <c r="F46" s="255">
        <f t="shared" si="4"/>
        <v>0</v>
      </c>
      <c r="G46" s="255">
        <f t="shared" si="4"/>
        <v>0</v>
      </c>
      <c r="H46" s="255">
        <f t="shared" si="4"/>
        <v>0</v>
      </c>
      <c r="I46" s="255">
        <f t="shared" si="4"/>
        <v>0</v>
      </c>
      <c r="J46" s="255">
        <f t="shared" si="4"/>
        <v>0</v>
      </c>
      <c r="K46" s="255">
        <f t="shared" si="4"/>
        <v>0</v>
      </c>
      <c r="L46" s="255">
        <f t="shared" si="4"/>
        <v>0</v>
      </c>
      <c r="M46" s="255">
        <f t="shared" si="4"/>
        <v>0</v>
      </c>
    </row>
    <row r="47" spans="1:13" ht="23.25" customHeight="1">
      <c r="B47" s="343"/>
      <c r="C47" s="539" t="s">
        <v>1539</v>
      </c>
      <c r="D47" s="254"/>
      <c r="E47" s="254"/>
      <c r="F47" s="254"/>
      <c r="G47" s="254"/>
      <c r="H47" s="254"/>
      <c r="I47" s="254"/>
      <c r="J47" s="254"/>
      <c r="K47" s="254"/>
      <c r="L47" s="254"/>
      <c r="M47" s="254"/>
    </row>
    <row r="48" spans="1:13" ht="15">
      <c r="B48" s="276">
        <v>220000</v>
      </c>
      <c r="C48" s="240" t="s">
        <v>1541</v>
      </c>
      <c r="D48" s="246"/>
      <c r="E48" s="246"/>
      <c r="F48" s="246"/>
      <c r="G48" s="246"/>
      <c r="H48" s="246"/>
      <c r="I48" s="246"/>
      <c r="J48" s="246"/>
      <c r="K48" s="246"/>
      <c r="L48" s="254">
        <f>'BS-NONMAJOR SP. REVENUE(63-64) '!BN50+'BS-NONMAJOR DEBT SERVICE(67-68)'!M48+'BS-NONMAJOR CAP. PROJ.(71-72)'!N48+'BS-PERMANENT FUNDS(75-76)'!H48</f>
        <v>0</v>
      </c>
      <c r="M48" s="254">
        <f>SUM(D48:L48)</f>
        <v>0</v>
      </c>
    </row>
    <row r="49" spans="2:13" ht="15.75" thickBot="1">
      <c r="B49" s="276">
        <v>223000</v>
      </c>
      <c r="C49" s="240" t="s">
        <v>1540</v>
      </c>
      <c r="D49" s="248"/>
      <c r="E49" s="248"/>
      <c r="F49" s="248"/>
      <c r="G49" s="248"/>
      <c r="H49" s="248"/>
      <c r="I49" s="248"/>
      <c r="J49" s="248"/>
      <c r="K49" s="248"/>
      <c r="L49" s="254">
        <f>'BS-NONMAJOR SP. REVENUE(63-64) '!BN51+'BS-NONMAJOR DEBT SERVICE(67-68)'!M49+'BS-NONMAJOR CAP. PROJ.(71-72)'!N49+'BS-PERMANENT FUNDS(75-76)'!H49</f>
        <v>0</v>
      </c>
      <c r="M49" s="255">
        <f>SUM(D49:L49)</f>
        <v>0</v>
      </c>
    </row>
    <row r="50" spans="2:13" ht="21" customHeight="1" thickBot="1">
      <c r="B50" s="343"/>
      <c r="C50" s="9" t="s">
        <v>1542</v>
      </c>
      <c r="D50" s="256">
        <f>SUM(D48:D49)</f>
        <v>0</v>
      </c>
      <c r="E50" s="256">
        <f t="shared" ref="E50:K50" si="5">SUM(E48:E49)</f>
        <v>0</v>
      </c>
      <c r="F50" s="256">
        <f t="shared" si="5"/>
        <v>0</v>
      </c>
      <c r="G50" s="256">
        <f t="shared" si="5"/>
        <v>0</v>
      </c>
      <c r="H50" s="256">
        <f t="shared" si="5"/>
        <v>0</v>
      </c>
      <c r="I50" s="256">
        <f t="shared" si="5"/>
        <v>0</v>
      </c>
      <c r="J50" s="256">
        <f t="shared" si="5"/>
        <v>0</v>
      </c>
      <c r="K50" s="256">
        <f t="shared" si="5"/>
        <v>0</v>
      </c>
      <c r="L50" s="256">
        <f>SUM(L48:L49)</f>
        <v>0</v>
      </c>
      <c r="M50" s="256">
        <f>SUM(M48:M49)</f>
        <v>0</v>
      </c>
    </row>
    <row r="51" spans="2:13" ht="10.5" customHeight="1">
      <c r="B51" s="343"/>
      <c r="C51" s="9"/>
      <c r="D51" s="254"/>
      <c r="E51" s="254"/>
      <c r="F51" s="254"/>
      <c r="G51" s="254"/>
      <c r="H51" s="254"/>
      <c r="I51" s="254"/>
      <c r="J51" s="254"/>
      <c r="K51" s="254"/>
      <c r="L51" s="254"/>
      <c r="M51" s="254"/>
    </row>
    <row r="52" spans="2:13" ht="15.75">
      <c r="B52" s="343"/>
      <c r="C52" s="8" t="s">
        <v>1269</v>
      </c>
      <c r="D52" s="254"/>
      <c r="E52" s="254"/>
      <c r="F52" s="254"/>
      <c r="G52" s="254"/>
      <c r="H52" s="254"/>
      <c r="I52" s="254"/>
      <c r="J52" s="254"/>
      <c r="K52" s="254"/>
      <c r="L52" s="254"/>
      <c r="M52" s="254"/>
    </row>
    <row r="53" spans="2:13" ht="15">
      <c r="B53" s="277">
        <v>250100</v>
      </c>
      <c r="C53" s="240" t="s">
        <v>1267</v>
      </c>
      <c r="D53" s="246"/>
      <c r="E53" s="246"/>
      <c r="F53" s="246"/>
      <c r="G53" s="246"/>
      <c r="H53" s="246"/>
      <c r="I53" s="246"/>
      <c r="J53" s="246"/>
      <c r="K53" s="246"/>
      <c r="L53" s="254">
        <f>'BS-NONMAJOR SP. REVENUE(63-64) '!BN55+'BS-NONMAJOR DEBT SERVICE(67-68)'!M53+'BS-NONMAJOR CAP. PROJ.(71-72)'!N53+'BS-PERMANENT FUNDS(75-76)'!H53-L54</f>
        <v>0</v>
      </c>
      <c r="M53" s="254">
        <f>SUM(D53:L53)</f>
        <v>0</v>
      </c>
    </row>
    <row r="54" spans="2:13" ht="15">
      <c r="B54" s="277"/>
      <c r="C54" s="240" t="s">
        <v>1274</v>
      </c>
      <c r="D54" s="246"/>
      <c r="E54" s="246"/>
      <c r="F54" s="246"/>
      <c r="G54" s="246"/>
      <c r="H54" s="246"/>
      <c r="I54" s="246"/>
      <c r="J54" s="246"/>
      <c r="K54" s="246"/>
      <c r="L54" s="246"/>
      <c r="M54" s="254">
        <f t="shared" ref="M54:M71" si="6">SUM(D54:L54)</f>
        <v>0</v>
      </c>
    </row>
    <row r="55" spans="2:13" ht="15">
      <c r="B55" s="277">
        <v>250200</v>
      </c>
      <c r="C55" s="240" t="s">
        <v>1268</v>
      </c>
      <c r="D55" s="246"/>
      <c r="E55" s="246"/>
      <c r="F55" s="246"/>
      <c r="G55" s="246"/>
      <c r="H55" s="246"/>
      <c r="I55" s="246"/>
      <c r="J55" s="246"/>
      <c r="K55" s="246"/>
      <c r="L55" s="254">
        <f>'BS-NONMAJOR SP. REVENUE(63-64) '!BN56+'BS-NONMAJOR DEBT SERVICE(67-68)'!M54+'BS-NONMAJOR CAP. PROJ.(71-72)'!N54+'BS-PERMANENT FUNDS(75-76)'!H54-L56-L57-L58-L59-L60</f>
        <v>0</v>
      </c>
      <c r="M55" s="254">
        <f t="shared" si="6"/>
        <v>0</v>
      </c>
    </row>
    <row r="56" spans="2:13" ht="15">
      <c r="B56" s="277"/>
      <c r="C56" s="240" t="s">
        <v>1275</v>
      </c>
      <c r="D56" s="246"/>
      <c r="E56" s="246"/>
      <c r="F56" s="246"/>
      <c r="G56" s="246"/>
      <c r="H56" s="246"/>
      <c r="I56" s="246"/>
      <c r="J56" s="246"/>
      <c r="K56" s="246"/>
      <c r="L56" s="246"/>
      <c r="M56" s="254">
        <f t="shared" si="6"/>
        <v>0</v>
      </c>
    </row>
    <row r="57" spans="2:13" ht="15">
      <c r="B57" s="277"/>
      <c r="C57" s="240" t="s">
        <v>985</v>
      </c>
      <c r="D57" s="246"/>
      <c r="E57" s="246"/>
      <c r="F57" s="246"/>
      <c r="G57" s="246"/>
      <c r="H57" s="246"/>
      <c r="I57" s="246"/>
      <c r="J57" s="246"/>
      <c r="K57" s="246"/>
      <c r="L57" s="246"/>
      <c r="M57" s="254">
        <f t="shared" si="6"/>
        <v>0</v>
      </c>
    </row>
    <row r="58" spans="2:13" ht="15">
      <c r="B58" s="277"/>
      <c r="C58" s="240" t="s">
        <v>984</v>
      </c>
      <c r="D58" s="246"/>
      <c r="E58" s="246"/>
      <c r="F58" s="246"/>
      <c r="G58" s="246"/>
      <c r="H58" s="246"/>
      <c r="I58" s="246"/>
      <c r="J58" s="246"/>
      <c r="K58" s="246"/>
      <c r="L58" s="246"/>
      <c r="M58" s="254">
        <f t="shared" si="6"/>
        <v>0</v>
      </c>
    </row>
    <row r="59" spans="2:13" ht="15">
      <c r="B59" s="277"/>
      <c r="C59" s="240" t="s">
        <v>1276</v>
      </c>
      <c r="D59" s="246"/>
      <c r="E59" s="246"/>
      <c r="F59" s="246"/>
      <c r="G59" s="246"/>
      <c r="H59" s="246"/>
      <c r="I59" s="246"/>
      <c r="J59" s="246"/>
      <c r="K59" s="246"/>
      <c r="L59" s="246"/>
      <c r="M59" s="254">
        <f t="shared" si="6"/>
        <v>0</v>
      </c>
    </row>
    <row r="60" spans="2:13" ht="15">
      <c r="B60" s="277"/>
      <c r="C60" s="240" t="s">
        <v>1277</v>
      </c>
      <c r="D60" s="246"/>
      <c r="E60" s="246"/>
      <c r="F60" s="246"/>
      <c r="G60" s="246"/>
      <c r="H60" s="246"/>
      <c r="I60" s="246"/>
      <c r="J60" s="246"/>
      <c r="K60" s="246"/>
      <c r="L60" s="246"/>
      <c r="M60" s="254">
        <f t="shared" si="6"/>
        <v>0</v>
      </c>
    </row>
    <row r="61" spans="2:13" ht="15">
      <c r="B61" s="277">
        <v>260100</v>
      </c>
      <c r="C61" s="240" t="s">
        <v>1266</v>
      </c>
      <c r="D61" s="246"/>
      <c r="E61" s="246"/>
      <c r="F61" s="246"/>
      <c r="G61" s="246"/>
      <c r="H61" s="246"/>
      <c r="I61" s="246"/>
      <c r="J61" s="246"/>
      <c r="K61" s="246"/>
      <c r="L61" s="254">
        <f>'BS-NONMAJOR SP. REVENUE(63-64) '!BN57+'BS-NONMAJOR DEBT SERVICE(67-68)'!M55+'BS-NONMAJOR CAP. PROJ.(71-72)'!N55+'BS-PERMANENT FUNDS(75-76)'!H55-L62-L63-L64-L65-L66</f>
        <v>0</v>
      </c>
      <c r="M61" s="254">
        <f t="shared" si="6"/>
        <v>0</v>
      </c>
    </row>
    <row r="62" spans="2:13" ht="15">
      <c r="B62" s="277"/>
      <c r="C62" s="240" t="s">
        <v>1275</v>
      </c>
      <c r="D62" s="246"/>
      <c r="E62" s="274"/>
      <c r="F62" s="246"/>
      <c r="G62" s="246"/>
      <c r="H62" s="246"/>
      <c r="I62" s="246"/>
      <c r="J62" s="246"/>
      <c r="K62" s="246"/>
      <c r="L62" s="246"/>
      <c r="M62" s="254">
        <f>SUM(D62:L62)</f>
        <v>0</v>
      </c>
    </row>
    <row r="63" spans="2:13" ht="15">
      <c r="B63" s="277"/>
      <c r="C63" s="240" t="s">
        <v>985</v>
      </c>
      <c r="D63" s="246"/>
      <c r="E63" s="246"/>
      <c r="F63" s="246"/>
      <c r="G63" s="246"/>
      <c r="H63" s="246"/>
      <c r="I63" s="246"/>
      <c r="J63" s="246"/>
      <c r="K63" s="246"/>
      <c r="L63" s="246"/>
      <c r="M63" s="254">
        <f t="shared" si="6"/>
        <v>0</v>
      </c>
    </row>
    <row r="64" spans="2:13" ht="15">
      <c r="B64" s="277"/>
      <c r="C64" s="240" t="s">
        <v>984</v>
      </c>
      <c r="D64" s="246"/>
      <c r="E64" s="246"/>
      <c r="F64" s="246"/>
      <c r="G64" s="246"/>
      <c r="H64" s="246"/>
      <c r="I64" s="246"/>
      <c r="J64" s="246"/>
      <c r="K64" s="246"/>
      <c r="L64" s="246"/>
      <c r="M64" s="254">
        <f t="shared" si="6"/>
        <v>0</v>
      </c>
    </row>
    <row r="65" spans="1:13" ht="15">
      <c r="B65" s="277"/>
      <c r="C65" s="240" t="s">
        <v>1276</v>
      </c>
      <c r="D65" s="246"/>
      <c r="E65" s="246"/>
      <c r="F65" s="246"/>
      <c r="G65" s="246"/>
      <c r="H65" s="246"/>
      <c r="I65" s="246"/>
      <c r="J65" s="246"/>
      <c r="K65" s="246"/>
      <c r="L65" s="246"/>
      <c r="M65" s="254">
        <f t="shared" si="6"/>
        <v>0</v>
      </c>
    </row>
    <row r="66" spans="1:13" ht="15">
      <c r="B66" s="277"/>
      <c r="C66" s="240" t="s">
        <v>1277</v>
      </c>
      <c r="D66" s="246"/>
      <c r="E66" s="246"/>
      <c r="F66" s="246"/>
      <c r="G66" s="246"/>
      <c r="H66" s="246"/>
      <c r="I66" s="246"/>
      <c r="J66" s="246"/>
      <c r="K66" s="246"/>
      <c r="L66" s="246"/>
      <c r="M66" s="254">
        <f t="shared" si="6"/>
        <v>0</v>
      </c>
    </row>
    <row r="67" spans="1:13" ht="15">
      <c r="A67" s="321"/>
      <c r="B67" s="277">
        <v>260200</v>
      </c>
      <c r="C67" s="240" t="s">
        <v>1265</v>
      </c>
      <c r="D67" s="246"/>
      <c r="E67" s="246"/>
      <c r="F67" s="246"/>
      <c r="G67" s="246"/>
      <c r="H67" s="246"/>
      <c r="I67" s="246"/>
      <c r="J67" s="246"/>
      <c r="K67" s="246"/>
      <c r="L67" s="254">
        <f>'BS-NONMAJOR SP. REVENUE(63-64) '!BN58+'BS-NONMAJOR DEBT SERVICE(67-68)'!M56+'BS-NONMAJOR CAP. PROJ.(71-72)'!N56+'BS-PERMANENT FUNDS(75-76)'!H56-L68-L69-L70</f>
        <v>0</v>
      </c>
      <c r="M67" s="254">
        <f t="shared" si="6"/>
        <v>0</v>
      </c>
    </row>
    <row r="68" spans="1:13" ht="15">
      <c r="A68" s="321"/>
      <c r="B68" s="277"/>
      <c r="C68" s="240"/>
      <c r="D68" s="246"/>
      <c r="E68" s="246"/>
      <c r="F68" s="246"/>
      <c r="G68" s="246"/>
      <c r="H68" s="246"/>
      <c r="I68" s="246"/>
      <c r="J68" s="246"/>
      <c r="K68" s="246"/>
      <c r="L68" s="246"/>
      <c r="M68" s="254">
        <f t="shared" si="6"/>
        <v>0</v>
      </c>
    </row>
    <row r="69" spans="1:13" ht="15">
      <c r="B69" s="277"/>
      <c r="C69" s="240"/>
      <c r="D69" s="246"/>
      <c r="E69" s="246"/>
      <c r="F69" s="246"/>
      <c r="G69" s="246"/>
      <c r="H69" s="246"/>
      <c r="I69" s="246"/>
      <c r="J69" s="246"/>
      <c r="K69" s="246"/>
      <c r="L69" s="246"/>
      <c r="M69" s="254">
        <f t="shared" si="6"/>
        <v>0</v>
      </c>
    </row>
    <row r="70" spans="1:13" ht="15">
      <c r="B70" s="277"/>
      <c r="C70" s="240"/>
      <c r="D70" s="246"/>
      <c r="E70" s="246"/>
      <c r="F70" s="246"/>
      <c r="G70" s="246"/>
      <c r="H70" s="246"/>
      <c r="I70" s="246"/>
      <c r="J70" s="246"/>
      <c r="K70" s="246"/>
      <c r="L70" s="246"/>
      <c r="M70" s="254">
        <f t="shared" si="6"/>
        <v>0</v>
      </c>
    </row>
    <row r="71" spans="1:13" ht="15.75" thickBot="1">
      <c r="B71" s="343">
        <v>271000</v>
      </c>
      <c r="C71" s="6" t="s">
        <v>1273</v>
      </c>
      <c r="D71" s="255">
        <f>D27+D31-D46-D50-D53-D54-D55-D56-D57-D58-D59-D60-D61-D62-D63-D64-D65-D66-D67-D68-D69-D70</f>
        <v>0</v>
      </c>
      <c r="E71" s="255">
        <f t="shared" ref="E71:K71" si="7">E27+E31-E46-E50-E53-E54-E55-E56-E57-E58-E59-E60-E61-E62-E63-E64-E65-E66-E67-E68-E69-E70</f>
        <v>0</v>
      </c>
      <c r="F71" s="255">
        <f t="shared" si="7"/>
        <v>0</v>
      </c>
      <c r="G71" s="255">
        <f t="shared" si="7"/>
        <v>0</v>
      </c>
      <c r="H71" s="255">
        <f t="shared" si="7"/>
        <v>0</v>
      </c>
      <c r="I71" s="255">
        <f t="shared" si="7"/>
        <v>0</v>
      </c>
      <c r="J71" s="255">
        <f t="shared" si="7"/>
        <v>0</v>
      </c>
      <c r="K71" s="255">
        <f t="shared" si="7"/>
        <v>0</v>
      </c>
      <c r="L71" s="255">
        <f>'BS-NONMAJOR SP. REVENUE(63-64) '!BN59+'BS-NONMAJOR DEBT SERVICE(67-68)'!M57+'BS-NONMAJOR CAP. PROJ.(71-72)'!N57+'BS-PERMANENT FUNDS(75-76)'!H57</f>
        <v>0</v>
      </c>
      <c r="M71" s="254">
        <f t="shared" si="6"/>
        <v>0</v>
      </c>
    </row>
    <row r="72" spans="1:13" ht="16.5" thickBot="1">
      <c r="B72" s="342"/>
      <c r="C72" s="9" t="s">
        <v>1581</v>
      </c>
      <c r="D72" s="255">
        <f>SUM(D53:D71)</f>
        <v>0</v>
      </c>
      <c r="E72" s="255">
        <f t="shared" ref="E72:K72" si="8">SUM(E53:E71)</f>
        <v>0</v>
      </c>
      <c r="F72" s="255">
        <f t="shared" si="8"/>
        <v>0</v>
      </c>
      <c r="G72" s="255">
        <f t="shared" si="8"/>
        <v>0</v>
      </c>
      <c r="H72" s="255">
        <f t="shared" si="8"/>
        <v>0</v>
      </c>
      <c r="I72" s="255">
        <f t="shared" si="8"/>
        <v>0</v>
      </c>
      <c r="J72" s="255">
        <f t="shared" si="8"/>
        <v>0</v>
      </c>
      <c r="K72" s="255">
        <f t="shared" si="8"/>
        <v>0</v>
      </c>
      <c r="L72" s="255">
        <f>SUM(L53:L71)</f>
        <v>0</v>
      </c>
      <c r="M72" s="280">
        <f>SUM(M53:M71)</f>
        <v>0</v>
      </c>
    </row>
    <row r="73" spans="1:13" ht="32.25" thickBot="1">
      <c r="B73" s="342"/>
      <c r="C73" s="541" t="s">
        <v>1582</v>
      </c>
      <c r="D73" s="257">
        <f t="shared" ref="D73:L73" si="9">+D46+D72+D50</f>
        <v>0</v>
      </c>
      <c r="E73" s="257">
        <f t="shared" si="9"/>
        <v>0</v>
      </c>
      <c r="F73" s="257">
        <f t="shared" si="9"/>
        <v>0</v>
      </c>
      <c r="G73" s="257">
        <f t="shared" si="9"/>
        <v>0</v>
      </c>
      <c r="H73" s="257">
        <f t="shared" si="9"/>
        <v>0</v>
      </c>
      <c r="I73" s="257">
        <f t="shared" si="9"/>
        <v>0</v>
      </c>
      <c r="J73" s="257">
        <f t="shared" si="9"/>
        <v>0</v>
      </c>
      <c r="K73" s="257">
        <f t="shared" si="9"/>
        <v>0</v>
      </c>
      <c r="L73" s="257">
        <f t="shared" si="9"/>
        <v>0</v>
      </c>
      <c r="M73" s="254"/>
    </row>
    <row r="74" spans="1:13" ht="13.5" thickTop="1">
      <c r="C74" s="426" t="s">
        <v>1260</v>
      </c>
      <c r="D74" s="427">
        <f>D72-'GOVERMENTAL FUNDS-OPERATING(16)'!D57</f>
        <v>0</v>
      </c>
      <c r="E74" s="427">
        <f>E72-'GOVERMENTAL FUNDS-OPERATING(16)'!E57</f>
        <v>0</v>
      </c>
      <c r="F74" s="427">
        <f>F72-'GOVERMENTAL FUNDS-OPERATING(16)'!F57</f>
        <v>0</v>
      </c>
      <c r="G74" s="427">
        <f>G72-'GOVERMENTAL FUNDS-OPERATING(16)'!G57</f>
        <v>0</v>
      </c>
      <c r="H74" s="427">
        <f>H72-'GOVERMENTAL FUNDS-OPERATING(16)'!H57</f>
        <v>0</v>
      </c>
      <c r="I74" s="427">
        <f>I72-'GOVERMENTAL FUNDS-OPERATING(16)'!I57</f>
        <v>0</v>
      </c>
      <c r="J74" s="427">
        <f>J72-'GOVERMENTAL FUNDS-OPERATING(16)'!J57</f>
        <v>0</v>
      </c>
      <c r="K74" s="427">
        <f>K72-'GOVERMENTAL FUNDS-OPERATING(16)'!K57</f>
        <v>0</v>
      </c>
      <c r="L74" s="427">
        <f>L72-'GOVERMENTAL FUNDS-OPERATING(16)'!L57</f>
        <v>0</v>
      </c>
      <c r="M74"/>
    </row>
    <row r="75" spans="1:13" ht="15">
      <c r="C75" s="240" t="s">
        <v>944</v>
      </c>
      <c r="G75" s="240"/>
      <c r="L75"/>
      <c r="M75" s="254"/>
    </row>
    <row r="76" spans="1:13" ht="15">
      <c r="C76" s="240" t="s">
        <v>1461</v>
      </c>
      <c r="G76" s="240"/>
      <c r="L76"/>
      <c r="M76" s="254"/>
    </row>
    <row r="77" spans="1:13" ht="15">
      <c r="C77" s="240" t="s">
        <v>945</v>
      </c>
      <c r="G77" s="240"/>
      <c r="L77"/>
      <c r="M77" s="254"/>
    </row>
    <row r="78" spans="1:13" ht="15.75" thickBot="1">
      <c r="C78" s="240" t="s">
        <v>946</v>
      </c>
      <c r="G78" s="240"/>
      <c r="L78"/>
      <c r="M78" s="255">
        <f>+'BS Conversion'!H24+'BS Conversion'!I24</f>
        <v>0</v>
      </c>
    </row>
    <row r="79" spans="1:13" ht="15">
      <c r="C79" s="240" t="s">
        <v>947</v>
      </c>
      <c r="G79" s="240"/>
      <c r="L79"/>
      <c r="M79" s="254"/>
    </row>
    <row r="80" spans="1:13" ht="15.75" thickBot="1">
      <c r="C80" s="240" t="s">
        <v>2390</v>
      </c>
      <c r="G80" s="240"/>
      <c r="L80"/>
      <c r="M80" s="255">
        <f>M50-'BS Conversion'!E51-'BS Conversion'!E52+'BS Conversion'!D72</f>
        <v>0</v>
      </c>
    </row>
    <row r="81" spans="3:13" ht="15">
      <c r="C81" s="240" t="s">
        <v>1000</v>
      </c>
      <c r="G81" s="240"/>
      <c r="L81"/>
      <c r="M81" s="254"/>
    </row>
    <row r="82" spans="3:13" ht="15">
      <c r="C82" s="240" t="s">
        <v>1001</v>
      </c>
      <c r="G82" s="240"/>
      <c r="L82"/>
      <c r="M82" s="254"/>
    </row>
    <row r="83" spans="3:13" ht="15">
      <c r="C83" s="240" t="s">
        <v>1002</v>
      </c>
      <c r="G83" s="240"/>
      <c r="L83"/>
      <c r="M83" s="254"/>
    </row>
    <row r="84" spans="3:13" ht="15">
      <c r="C84" s="240" t="s">
        <v>1462</v>
      </c>
      <c r="G84" s="240"/>
      <c r="L84"/>
      <c r="M84" s="254"/>
    </row>
    <row r="85" spans="3:13" ht="15.75" thickBot="1">
      <c r="C85" s="240" t="s">
        <v>107</v>
      </c>
      <c r="G85" s="240"/>
      <c r="L85" s="255">
        <f>+'NET POSITION-PROPRIETARY(18)'!I22</f>
        <v>0</v>
      </c>
      <c r="M85" s="254"/>
    </row>
    <row r="86" spans="3:13" ht="15.75" thickBot="1">
      <c r="C86" s="240" t="s">
        <v>54</v>
      </c>
      <c r="G86" s="240"/>
      <c r="L86" s="255">
        <f>+'NET POSITION-PROPRIETARY(18)'!I49</f>
        <v>0</v>
      </c>
      <c r="M86" s="254"/>
    </row>
    <row r="87" spans="3:13" ht="15.75" thickBot="1">
      <c r="C87" s="240" t="s">
        <v>752</v>
      </c>
      <c r="G87" s="240"/>
      <c r="L87" s="256">
        <f>-'NET POSITION-PROPRIETARY(18)'!H91</f>
        <v>0</v>
      </c>
      <c r="M87" s="255">
        <f>+L85-L86+L87</f>
        <v>0</v>
      </c>
    </row>
    <row r="88" spans="3:13" ht="9.75" customHeight="1">
      <c r="C88" s="240"/>
      <c r="G88" s="240"/>
      <c r="L88"/>
      <c r="M88" s="254"/>
    </row>
    <row r="89" spans="3:13" ht="15">
      <c r="C89" s="240" t="s">
        <v>1083</v>
      </c>
      <c r="G89" s="240"/>
      <c r="L89"/>
      <c r="M89" s="254"/>
    </row>
    <row r="90" spans="3:13" ht="15.75" thickBot="1">
      <c r="C90" s="240" t="s">
        <v>185</v>
      </c>
      <c r="G90" s="240"/>
      <c r="L90"/>
      <c r="M90" s="255">
        <f>-'BS Conversion'!F46-'BS Conversion'!G46-'BS Conversion'!G47-'BS Conversion'!G48+'BS Conversion'!E28+'BS Conversion'!E29</f>
        <v>0</v>
      </c>
    </row>
    <row r="91" spans="3:13" ht="9.75" customHeight="1">
      <c r="L91"/>
      <c r="M91" s="254"/>
    </row>
    <row r="92" spans="3:13" ht="16.5" thickBot="1">
      <c r="D92" s="245"/>
      <c r="E92" s="533" t="s">
        <v>1460</v>
      </c>
      <c r="H92" s="245"/>
      <c r="I92" s="245"/>
      <c r="L92"/>
      <c r="M92" s="275">
        <f>+M72+M78+M80+M87+M90</f>
        <v>0</v>
      </c>
    </row>
    <row r="93" spans="3:13" ht="13.5" thickTop="1"/>
    <row r="94" spans="3:13" ht="15.75">
      <c r="D94" s="278"/>
      <c r="G94" s="273" t="s">
        <v>1193</v>
      </c>
    </row>
  </sheetData>
  <sheetProtection algorithmName="SHA-512" hashValue="veMECoKaAIslFpGzfAUfqdkKePpS+4XUqInz6oz1PzTov2CARdJShv91qbk+VwicEaNpke9DmT81EQDBVaacfg==" saltValue="oEdzxXDAsGqqaZh+/fkHBw==" spinCount="100000" sheet="1" scenarios="1"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8">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59"/>
  <sheetViews>
    <sheetView workbookViewId="0">
      <pane xSplit="3" ySplit="10" topLeftCell="D47" activePane="bottomRight" state="frozen"/>
      <selection pane="topRight" activeCell="D1" sqref="D1"/>
      <selection pane="bottomLeft" activeCell="A11" sqref="A11"/>
      <selection pane="bottomRight" activeCell="Q54" sqref="Q54"/>
    </sheetView>
  </sheetViews>
  <sheetFormatPr defaultColWidth="8.85546875" defaultRowHeight="12.75"/>
  <cols>
    <col min="1" max="1" width="3.7109375" style="238" customWidth="1"/>
    <col min="2" max="2" width="12.7109375" style="238" customWidth="1"/>
    <col min="3" max="3" width="44.5703125" style="238" customWidth="1"/>
    <col min="4" max="4" width="15.7109375" style="238" customWidth="1"/>
    <col min="5" max="5" width="18.42578125" style="238" customWidth="1"/>
    <col min="6" max="13" width="15.7109375" style="238" customWidth="1"/>
    <col min="14" max="16384" width="8.85546875" style="238"/>
  </cols>
  <sheetData>
    <row r="1" spans="1:13" ht="18">
      <c r="A1"/>
      <c r="B1" s="4" t="str">
        <f>+'GW-STATEMENT NET POSITION(13)'!A1</f>
        <v>LOCAL GOVERNMENT NAME:</v>
      </c>
      <c r="C1" s="2"/>
      <c r="D1" s="2"/>
      <c r="E1" s="2"/>
      <c r="F1" s="2"/>
      <c r="G1" s="2"/>
      <c r="H1" s="2"/>
      <c r="I1" s="2"/>
      <c r="J1" s="2"/>
      <c r="K1" s="253"/>
      <c r="L1" s="253"/>
      <c r="M1" s="253"/>
    </row>
    <row r="2" spans="1:13" ht="18">
      <c r="A2"/>
      <c r="B2" s="4" t="s">
        <v>186</v>
      </c>
      <c r="C2" s="2"/>
      <c r="D2" s="2"/>
      <c r="E2" s="2"/>
      <c r="F2" s="2"/>
      <c r="G2" s="2"/>
      <c r="H2" s="2"/>
      <c r="I2" s="2"/>
      <c r="J2" s="2"/>
      <c r="K2" s="253"/>
      <c r="L2" s="253"/>
      <c r="M2" s="253"/>
    </row>
    <row r="3" spans="1:13" ht="18">
      <c r="A3"/>
      <c r="B3" s="4" t="s">
        <v>1051</v>
      </c>
      <c r="C3" s="2"/>
      <c r="D3" s="2"/>
      <c r="E3" s="2"/>
      <c r="F3" s="2"/>
      <c r="G3" s="2"/>
      <c r="H3" s="2"/>
      <c r="I3" s="2"/>
      <c r="J3" s="2"/>
      <c r="K3" s="253"/>
      <c r="L3" s="253"/>
      <c r="M3" s="253"/>
    </row>
    <row r="4" spans="1:13" ht="18">
      <c r="A4"/>
      <c r="B4" s="4" t="str">
        <f>+'GW-STATEMENT OF ACTIVITIES(14)'!B3</f>
        <v>FISCAL YEAR ENDING JUNE 30, 2021</v>
      </c>
      <c r="C4" s="2"/>
      <c r="D4" s="2"/>
      <c r="E4" s="2"/>
      <c r="F4" s="2"/>
      <c r="G4" s="2"/>
      <c r="H4" s="2"/>
      <c r="I4" s="2"/>
      <c r="J4" s="2"/>
      <c r="K4" s="253"/>
      <c r="L4" s="253"/>
      <c r="M4" s="253"/>
    </row>
    <row r="6" spans="1:13" ht="16.5" thickBot="1">
      <c r="C6" s="240"/>
      <c r="D6" s="240"/>
      <c r="E6" s="241" t="s">
        <v>218</v>
      </c>
      <c r="F6" s="242"/>
      <c r="G6" s="242"/>
      <c r="H6" s="242"/>
      <c r="I6" s="242"/>
      <c r="J6" s="242"/>
      <c r="K6" s="242"/>
      <c r="L6" s="240"/>
      <c r="M6" s="240"/>
    </row>
    <row r="7" spans="1:13" ht="15.75">
      <c r="C7" s="240"/>
      <c r="D7" s="9" t="s">
        <v>1694</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1053</v>
      </c>
      <c r="M7" s="9" t="s">
        <v>926</v>
      </c>
    </row>
    <row r="8" spans="1:13" ht="15.75">
      <c r="B8" s="9" t="s">
        <v>156</v>
      </c>
      <c r="C8" s="6"/>
      <c r="D8" s="1403" t="s">
        <v>1052</v>
      </c>
      <c r="E8" s="1403" t="str">
        <f>'GOVERNMENTAL FUNDS - BS(15)'!E8</f>
        <v>Fund Name</v>
      </c>
      <c r="F8" s="1403" t="str">
        <f>'GOVERNMENTAL FUNDS - BS(15)'!F8</f>
        <v>Fund Name</v>
      </c>
      <c r="G8" s="1403" t="str">
        <f>'GOVERNMENTAL FUNDS - BS(15)'!G8</f>
        <v>Fund Name</v>
      </c>
      <c r="H8" s="1403" t="str">
        <f>'GOVERNMENTAL FUNDS - BS(15)'!H8</f>
        <v>Fund Name</v>
      </c>
      <c r="I8" s="1403" t="str">
        <f>'GOVERNMENTAL FUNDS - BS(15)'!I8</f>
        <v>Fund Name</v>
      </c>
      <c r="J8" s="1403" t="str">
        <f>'GOVERNMENTAL FUNDS - BS(15)'!J8</f>
        <v>Fund Name</v>
      </c>
      <c r="K8" s="1403" t="str">
        <f>'GOVERNMENTAL FUNDS - BS(15)'!K8</f>
        <v>Fund Name</v>
      </c>
      <c r="L8" s="9" t="s">
        <v>924</v>
      </c>
      <c r="M8" s="9" t="s">
        <v>924</v>
      </c>
    </row>
    <row r="9" spans="1:13" ht="16.5" thickBot="1">
      <c r="B9" s="538" t="s">
        <v>157</v>
      </c>
      <c r="C9" s="538" t="s">
        <v>158</v>
      </c>
      <c r="D9" s="1404"/>
      <c r="E9" s="1404"/>
      <c r="F9" s="1404"/>
      <c r="G9" s="1404"/>
      <c r="H9" s="1404"/>
      <c r="I9" s="1404"/>
      <c r="J9" s="1404"/>
      <c r="K9" s="1404"/>
      <c r="L9" s="538" t="s">
        <v>1054</v>
      </c>
      <c r="M9" s="538" t="s">
        <v>1054</v>
      </c>
    </row>
    <row r="10" spans="1:13" ht="15.75">
      <c r="B10" s="6"/>
      <c r="C10" s="8" t="s">
        <v>187</v>
      </c>
      <c r="D10" s="6"/>
      <c r="E10" s="240"/>
      <c r="F10" s="240"/>
      <c r="G10" s="240"/>
      <c r="H10" s="240"/>
      <c r="I10" s="240"/>
      <c r="J10" s="240"/>
      <c r="K10" s="240"/>
      <c r="L10" s="6"/>
      <c r="M10" s="6"/>
    </row>
    <row r="11" spans="1:13" ht="28.5">
      <c r="B11" s="550" t="s">
        <v>161</v>
      </c>
      <c r="C11" s="6" t="s">
        <v>189</v>
      </c>
      <c r="D11" s="254">
        <f>+'GENERAL FUND-OPERATING(48-53)'!E13+'GENERAL FUND-OPERATING(48-53)'!E14</f>
        <v>0</v>
      </c>
      <c r="E11" s="246"/>
      <c r="F11" s="246"/>
      <c r="G11" s="246"/>
      <c r="H11" s="246"/>
      <c r="I11" s="246"/>
      <c r="J11" s="246"/>
      <c r="K11" s="246"/>
      <c r="L11" s="254">
        <f>+'OPER.-NONMAJOR SP. REVENUE(65)'!IS11+'OPER.-NONMAJOR SP. REVENUE(65)'!IS12+'OPER.-NONMAJOR DEBT SER.(69-70)'!AS10+'OPER.-NONMAJOR DEBT SER.(69-70)'!AS11+'OPER.-NONMAJOR CAP. PROJ(73-74)'!AW10+'OPER.-NONMAJOR CAP. PROJ(73-74)'!AW11+'OPER.-PERMANENT FUNDS(77-78)'!H10+'OPER.-PERMANENT FUNDS(77-78)'!H11</f>
        <v>0</v>
      </c>
      <c r="M11" s="254">
        <f>SUM(D11:L11)</f>
        <v>0</v>
      </c>
    </row>
    <row r="12" spans="1:13" ht="15">
      <c r="B12" s="343">
        <v>320000</v>
      </c>
      <c r="C12" s="6" t="s">
        <v>188</v>
      </c>
      <c r="D12" s="254">
        <f>+'GENERAL FUND-OPERATING(48-53)'!E16+'GENERAL FUND-OPERATING(48-53)'!E17+'GENERAL FUND-OPERATING(48-53)'!E18+'GENERAL FUND-OPERATING(48-53)'!E19+'GENERAL FUND-OPERATING(48-53)'!E20</f>
        <v>0</v>
      </c>
      <c r="E12" s="246"/>
      <c r="F12" s="246"/>
      <c r="G12" s="246"/>
      <c r="H12" s="246"/>
      <c r="I12" s="246"/>
      <c r="J12" s="246"/>
      <c r="K12" s="246"/>
      <c r="L12" s="254">
        <f>+'OPER.-NONMAJOR SP. REVENUE(65)'!IS14+'OPER.-NONMAJOR SP. REVENUE(65)'!IS15+'OPER.-NONMAJOR SP. REVENUE(65)'!IS16+'OPER.-NONMAJOR SP. REVENUE(65)'!IS17+'OPER.-NONMAJOR SP. REVENUE(65)'!IS18+'OPER.-NONMAJOR DEBT SER.(69-70)'!AS13+'OPER.-NONMAJOR DEBT SER.(69-70)'!AS14</f>
        <v>0</v>
      </c>
      <c r="M12" s="254">
        <f t="shared" ref="M12:M18" si="0">SUM(D12:L12)</f>
        <v>0</v>
      </c>
    </row>
    <row r="13" spans="1:13" ht="15">
      <c r="B13" s="343">
        <v>330000</v>
      </c>
      <c r="C13" s="6" t="s">
        <v>190</v>
      </c>
      <c r="D13" s="254">
        <f>+'GENERAL FUND-OPERATING(48-53)'!E22+'GENERAL FUND-OPERATING(48-53)'!E23+'GENERAL FUND-OPERATING(48-53)'!E24+'GENERAL FUND-OPERATING(48-53)'!E25+'GENERAL FUND-OPERATING(48-53)'!E26+'GENERAL FUND-OPERATING(48-53)'!E27</f>
        <v>0</v>
      </c>
      <c r="E13" s="246"/>
      <c r="F13" s="246"/>
      <c r="G13" s="246"/>
      <c r="H13" s="246"/>
      <c r="I13" s="246"/>
      <c r="J13" s="246"/>
      <c r="K13" s="246"/>
      <c r="L13" s="254">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54">
        <f t="shared" si="0"/>
        <v>0</v>
      </c>
    </row>
    <row r="14" spans="1:13" ht="15">
      <c r="B14" s="343">
        <v>340000</v>
      </c>
      <c r="C14" s="6" t="s">
        <v>191</v>
      </c>
      <c r="D14" s="254">
        <f>+'GENERAL FUND-OPERATING(48-53)'!E29+'GENERAL FUND-OPERATING(48-53)'!E30+'GENERAL FUND-OPERATING(48-53)'!E31+'GENERAL FUND-OPERATING(48-53)'!E32+'GENERAL FUND-OPERATING(48-53)'!E33+'GENERAL FUND-OPERATING(48-53)'!E34</f>
        <v>0</v>
      </c>
      <c r="E14" s="246"/>
      <c r="F14" s="246"/>
      <c r="G14" s="246"/>
      <c r="H14" s="246"/>
      <c r="I14" s="246"/>
      <c r="J14" s="246"/>
      <c r="K14" s="246"/>
      <c r="L14" s="254">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54">
        <f t="shared" si="0"/>
        <v>0</v>
      </c>
    </row>
    <row r="15" spans="1:13" ht="15">
      <c r="B15" s="343">
        <v>350000</v>
      </c>
      <c r="C15" s="6" t="s">
        <v>192</v>
      </c>
      <c r="D15" s="254">
        <f>+'GENERAL FUND-OPERATING(48-53)'!E36+'GENERAL FUND-OPERATING(48-53)'!E37+'GENERAL FUND-OPERATING(48-53)'!E38</f>
        <v>0</v>
      </c>
      <c r="E15" s="246"/>
      <c r="F15" s="246"/>
      <c r="G15" s="246"/>
      <c r="H15" s="246"/>
      <c r="I15" s="246"/>
      <c r="J15" s="246"/>
      <c r="K15" s="246"/>
      <c r="L15" s="254">
        <f>+'OPER.-NONMAJOR SP. REVENUE(65)'!IS34+'OPER.-NONMAJOR SP. REVENUE(65)'!IS35+'OPER.-NONMAJOR SP. REVENUE(65)'!IS36+'OPER.-NONMAJOR DEBT SER.(69-70)'!AS23</f>
        <v>0</v>
      </c>
      <c r="M15" s="254">
        <f t="shared" si="0"/>
        <v>0</v>
      </c>
    </row>
    <row r="16" spans="1:13" ht="15">
      <c r="B16" s="343">
        <v>360000</v>
      </c>
      <c r="C16" s="6" t="s">
        <v>193</v>
      </c>
      <c r="D16" s="254">
        <f>+'GENERAL FUND-OPERATING(48-53)'!E39</f>
        <v>0</v>
      </c>
      <c r="E16" s="246"/>
      <c r="F16" s="246"/>
      <c r="G16" s="246"/>
      <c r="H16" s="246"/>
      <c r="I16" s="246"/>
      <c r="J16" s="246"/>
      <c r="K16" s="246"/>
      <c r="L16" s="254">
        <f>+'OPER.-NONMAJOR SP. REVENUE(65)'!IS37+'OPER.-NONMAJOR DEBT SER.(69-70)'!AS24+'OPER.-NONMAJOR CAP. PROJ(73-74)'!AW24+'OPER.-NONMAJOR CAP. PROJ(73-74)'!AW25+'OPER.-NONMAJOR CAP. PROJ(73-74)'!AW26+'OPER.-PERMANENT FUNDS(77-78)'!H24+'OPER.-PERMANENT FUNDS(77-78)'!H25+'OPER.-PERMANENT FUNDS(77-78)'!H26</f>
        <v>0</v>
      </c>
      <c r="M16" s="254">
        <f t="shared" si="0"/>
        <v>0</v>
      </c>
    </row>
    <row r="17" spans="1:13" ht="15">
      <c r="B17" s="343">
        <v>370000</v>
      </c>
      <c r="C17" s="6" t="s">
        <v>194</v>
      </c>
      <c r="D17" s="254">
        <f>+'GENERAL FUND-OPERATING(48-53)'!E40</f>
        <v>0</v>
      </c>
      <c r="E17" s="246"/>
      <c r="F17" s="246"/>
      <c r="G17" s="246"/>
      <c r="H17" s="246"/>
      <c r="I17" s="246"/>
      <c r="J17" s="246"/>
      <c r="K17" s="246"/>
      <c r="L17" s="254">
        <f>+'OPER.-NONMAJOR SP. REVENUE(65)'!IS38+'OPER.-NONMAJOR DEBT SER.(69-70)'!AS25+'OPER.-NONMAJOR CAP. PROJ(73-74)'!AW27+'OPER.-PERMANENT FUNDS(77-78)'!H27</f>
        <v>0</v>
      </c>
      <c r="M17" s="254">
        <f t="shared" si="0"/>
        <v>0</v>
      </c>
    </row>
    <row r="18" spans="1:13" ht="15.75" thickBot="1">
      <c r="B18" s="343"/>
      <c r="C18" s="6"/>
      <c r="D18" s="255"/>
      <c r="E18" s="255"/>
      <c r="F18" s="255"/>
      <c r="G18" s="255"/>
      <c r="H18" s="255"/>
      <c r="I18" s="255"/>
      <c r="J18" s="255"/>
      <c r="K18" s="255"/>
      <c r="L18" s="255"/>
      <c r="M18" s="254">
        <f t="shared" si="0"/>
        <v>0</v>
      </c>
    </row>
    <row r="19" spans="1:13" ht="16.5" thickBot="1">
      <c r="B19" s="343"/>
      <c r="C19" s="9" t="s">
        <v>195</v>
      </c>
      <c r="D19" s="256">
        <f t="shared" ref="D19:M19" si="1">SUM(D11:D18)</f>
        <v>0</v>
      </c>
      <c r="E19" s="256">
        <f t="shared" si="1"/>
        <v>0</v>
      </c>
      <c r="F19" s="256">
        <f t="shared" si="1"/>
        <v>0</v>
      </c>
      <c r="G19" s="256">
        <f t="shared" si="1"/>
        <v>0</v>
      </c>
      <c r="H19" s="256">
        <f t="shared" si="1"/>
        <v>0</v>
      </c>
      <c r="I19" s="256">
        <f t="shared" si="1"/>
        <v>0</v>
      </c>
      <c r="J19" s="256">
        <f t="shared" si="1"/>
        <v>0</v>
      </c>
      <c r="K19" s="256">
        <f t="shared" si="1"/>
        <v>0</v>
      </c>
      <c r="L19" s="256">
        <f t="shared" si="1"/>
        <v>0</v>
      </c>
      <c r="M19" s="256">
        <f t="shared" si="1"/>
        <v>0</v>
      </c>
    </row>
    <row r="20" spans="1:13" ht="15">
      <c r="B20" s="343"/>
      <c r="C20" s="6"/>
      <c r="D20" s="254"/>
      <c r="E20" s="254"/>
      <c r="F20" s="254"/>
      <c r="G20" s="254"/>
      <c r="H20" s="254"/>
      <c r="I20" s="254"/>
      <c r="J20" s="254"/>
      <c r="K20" s="254"/>
      <c r="L20" s="254"/>
      <c r="M20" s="254"/>
    </row>
    <row r="21" spans="1:13" ht="15.75">
      <c r="B21" s="343"/>
      <c r="C21" s="8" t="s">
        <v>196</v>
      </c>
      <c r="D21" s="254"/>
      <c r="E21" s="254"/>
      <c r="F21" s="254"/>
      <c r="G21" s="254"/>
      <c r="H21" s="254"/>
      <c r="I21" s="254"/>
      <c r="J21" s="254"/>
      <c r="K21" s="254"/>
      <c r="L21" s="254"/>
      <c r="M21" s="254"/>
    </row>
    <row r="22" spans="1:13" ht="15">
      <c r="B22" s="343"/>
      <c r="C22" s="6" t="s">
        <v>197</v>
      </c>
      <c r="D22" s="254"/>
      <c r="E22" s="254"/>
      <c r="F22" s="254"/>
      <c r="G22" s="254"/>
      <c r="H22" s="254"/>
      <c r="I22" s="254"/>
      <c r="J22" s="254"/>
      <c r="K22" s="254"/>
      <c r="L22" s="254"/>
      <c r="M22" s="254"/>
    </row>
    <row r="23" spans="1:13" ht="15">
      <c r="B23" s="343">
        <v>410000</v>
      </c>
      <c r="C23" s="6" t="s">
        <v>424</v>
      </c>
      <c r="D23" s="254">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46"/>
      <c r="F23" s="246"/>
      <c r="G23" s="246"/>
      <c r="H23" s="246"/>
      <c r="I23" s="246"/>
      <c r="J23" s="246"/>
      <c r="K23" s="246"/>
      <c r="L23" s="254">
        <f>+'OPER.-NONMAJOR SP. REVE (B)(66)'!IS11+'OPER.-NONMAJOR SP. REVE (B)(66)'!IS12</f>
        <v>0</v>
      </c>
      <c r="M23" s="254">
        <f t="shared" ref="M23:M30" si="2">SUM(D23:L23)</f>
        <v>0</v>
      </c>
    </row>
    <row r="24" spans="1:13" ht="15">
      <c r="B24" s="343">
        <v>420000</v>
      </c>
      <c r="C24" s="6" t="s">
        <v>198</v>
      </c>
      <c r="D24" s="254">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46"/>
      <c r="F24" s="246"/>
      <c r="G24" s="246"/>
      <c r="H24" s="246"/>
      <c r="I24" s="246"/>
      <c r="J24" s="246"/>
      <c r="K24" s="246"/>
      <c r="L24" s="254">
        <f>+'OPER.-NONMAJOR SP. REVE (B)(66)'!IS14+'OPER.-NONMAJOR SP. REVE (B)(66)'!IS15</f>
        <v>0</v>
      </c>
      <c r="M24" s="254">
        <f t="shared" si="2"/>
        <v>0</v>
      </c>
    </row>
    <row r="25" spans="1:13" ht="15">
      <c r="B25" s="343">
        <v>430000</v>
      </c>
      <c r="C25" s="6" t="s">
        <v>199</v>
      </c>
      <c r="D25" s="254">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46"/>
      <c r="F25" s="246"/>
      <c r="G25" s="246"/>
      <c r="H25" s="246"/>
      <c r="I25" s="246"/>
      <c r="J25" s="246"/>
      <c r="K25" s="246"/>
      <c r="L25" s="254">
        <f>+'OPER.-NONMAJOR SP. REVE (B)(66)'!IS17+'OPER.-NONMAJOR SP. REVE (B)(66)'!IS18</f>
        <v>0</v>
      </c>
      <c r="M25" s="254">
        <f t="shared" si="2"/>
        <v>0</v>
      </c>
    </row>
    <row r="26" spans="1:13" ht="15">
      <c r="B26" s="343">
        <v>440000</v>
      </c>
      <c r="C26" s="6" t="s">
        <v>200</v>
      </c>
      <c r="D26" s="254">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46"/>
      <c r="F26" s="246"/>
      <c r="G26" s="246"/>
      <c r="H26" s="246"/>
      <c r="I26" s="246"/>
      <c r="J26" s="246"/>
      <c r="K26" s="246"/>
      <c r="L26" s="254">
        <f>+'OPER.-NONMAJOR SP. REVE (B)(66)'!IS20+'OPER.-NONMAJOR SP. REVE (B)(66)'!IS21</f>
        <v>0</v>
      </c>
      <c r="M26" s="254">
        <f t="shared" si="2"/>
        <v>0</v>
      </c>
    </row>
    <row r="27" spans="1:13" ht="15">
      <c r="B27" s="343">
        <v>450000</v>
      </c>
      <c r="C27" s="6" t="s">
        <v>201</v>
      </c>
      <c r="D27" s="254">
        <f>+'GENERAL FUND-OPERATING(48-53)'!E198+'GENERAL FUND-OPERATING(48-53)'!E199+'GENERAL FUND-OPERATING(48-53)'!E202+'GENERAL FUND-OPERATING(48-53)'!E203+'GENERAL FUND-OPERATING(48-53)'!E206+'GENERAL FUND-OPERATING(48-53)'!E207+'GENERAL FUND-OPERATING(48-53)'!E211+'GENERAL FUND-OPERATING(48-53)'!E212</f>
        <v>0</v>
      </c>
      <c r="E27" s="246"/>
      <c r="F27" s="246"/>
      <c r="G27" s="246"/>
      <c r="H27" s="246"/>
      <c r="I27" s="246"/>
      <c r="J27" s="246"/>
      <c r="K27" s="246"/>
      <c r="L27" s="254">
        <f>+'OPER.-NONMAJOR SP. REVE (B)(66)'!IS23+'OPER.-NONMAJOR SP. REVE (B)(66)'!IS24</f>
        <v>0</v>
      </c>
      <c r="M27" s="254">
        <f t="shared" si="2"/>
        <v>0</v>
      </c>
    </row>
    <row r="28" spans="1:13" ht="15">
      <c r="B28" s="343">
        <v>460000</v>
      </c>
      <c r="C28" s="6" t="s">
        <v>202</v>
      </c>
      <c r="D28" s="254">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46"/>
      <c r="F28" s="246"/>
      <c r="G28" s="246"/>
      <c r="H28" s="246"/>
      <c r="I28" s="246"/>
      <c r="J28" s="246"/>
      <c r="K28" s="246"/>
      <c r="L28" s="254">
        <f>+'OPER.-NONMAJOR SP. REVE (B)(66)'!IS26+'OPER.-NONMAJOR SP. REVE (B)(66)'!IS27</f>
        <v>0</v>
      </c>
      <c r="M28" s="254">
        <f t="shared" si="2"/>
        <v>0</v>
      </c>
    </row>
    <row r="29" spans="1:13" ht="15">
      <c r="B29" s="343">
        <v>470000</v>
      </c>
      <c r="C29" s="6" t="s">
        <v>203</v>
      </c>
      <c r="D29" s="254">
        <f>+'GENERAL FUND-OPERATING(48-53)'!E244+'GENERAL FUND-OPERATING(48-53)'!E245+'GENERAL FUND-OPERATING(48-53)'!E248+'GENERAL FUND-OPERATING(48-53)'!E249+'GENERAL FUND-OPERATING(48-53)'!E252+'GENERAL FUND-OPERATING(48-53)'!E253+'GENERAL FUND-OPERATING(48-53)'!E256+'GENERAL FUND-OPERATING(48-53)'!E257</f>
        <v>0</v>
      </c>
      <c r="E29" s="246"/>
      <c r="F29" s="246"/>
      <c r="G29" s="246"/>
      <c r="H29" s="246"/>
      <c r="I29" s="246"/>
      <c r="J29" s="246"/>
      <c r="K29" s="246"/>
      <c r="L29" s="254">
        <f>+'OPER.-NONMAJOR SP. REVE (B)(66)'!IS29+'OPER.-NONMAJOR SP. REVE (B)(66)'!IS30</f>
        <v>0</v>
      </c>
      <c r="M29" s="254">
        <f t="shared" si="2"/>
        <v>0</v>
      </c>
    </row>
    <row r="30" spans="1:13" ht="15">
      <c r="B30" s="343">
        <v>480000</v>
      </c>
      <c r="C30" s="6" t="s">
        <v>204</v>
      </c>
      <c r="D30" s="254">
        <f>+'GENERAL FUND-OPERATING(48-53)'!E264+'GENERAL FUND-OPERATING(48-53)'!E265+'GENERAL FUND-OPERATING(48-53)'!E268+'GENERAL FUND-OPERATING(48-53)'!E269+'GENERAL FUND-OPERATING(48-53)'!E272+'GENERAL FUND-OPERATING(48-53)'!E273</f>
        <v>0</v>
      </c>
      <c r="E30" s="246"/>
      <c r="F30" s="246"/>
      <c r="G30" s="246"/>
      <c r="H30" s="246"/>
      <c r="I30" s="246"/>
      <c r="J30" s="246"/>
      <c r="K30" s="246"/>
      <c r="L30" s="254">
        <f>+'OPER.-NONMAJOR SP. REVE (B)(66)'!IS32+'OPER.-NONMAJOR SP. REVE (B)(66)'!IS33</f>
        <v>0</v>
      </c>
      <c r="M30" s="254">
        <f t="shared" si="2"/>
        <v>0</v>
      </c>
    </row>
    <row r="31" spans="1:13" ht="15">
      <c r="B31" s="343">
        <v>490000</v>
      </c>
      <c r="C31" s="6" t="s">
        <v>205</v>
      </c>
      <c r="D31" s="254"/>
      <c r="E31" s="246"/>
      <c r="F31" s="246"/>
      <c r="G31" s="246"/>
      <c r="H31" s="246"/>
      <c r="I31" s="246"/>
      <c r="J31" s="246"/>
      <c r="K31" s="246"/>
      <c r="L31" s="254"/>
      <c r="M31" s="254"/>
    </row>
    <row r="32" spans="1:13" ht="15">
      <c r="A32" s="266"/>
      <c r="B32" s="343"/>
      <c r="C32" s="6" t="s">
        <v>206</v>
      </c>
      <c r="D32" s="254">
        <f>+'GENERAL FUND-OPERATING(48-53)'!E276</f>
        <v>0</v>
      </c>
      <c r="E32" s="246"/>
      <c r="F32" s="246"/>
      <c r="G32" s="246"/>
      <c r="H32" s="246"/>
      <c r="I32" s="246"/>
      <c r="J32" s="246"/>
      <c r="K32" s="246"/>
      <c r="L32" s="254">
        <f>+'OPER.-NONMAJOR SP. REVE (B)(66)'!IS36+'OPER.-NONMAJOR DEBT SER.(69-70)'!AS31</f>
        <v>0</v>
      </c>
      <c r="M32" s="285">
        <f t="shared" ref="M32:M37" si="3">SUM(D32:L32)</f>
        <v>0</v>
      </c>
    </row>
    <row r="33" spans="1:13" ht="15">
      <c r="B33" s="343"/>
      <c r="C33" s="6" t="s">
        <v>207</v>
      </c>
      <c r="D33" s="254">
        <f>+'GENERAL FUND-OPERATING(48-53)'!E277</f>
        <v>0</v>
      </c>
      <c r="E33" s="246"/>
      <c r="F33" s="246"/>
      <c r="G33" s="246"/>
      <c r="H33" s="246"/>
      <c r="I33" s="246"/>
      <c r="J33" s="246"/>
      <c r="K33" s="246"/>
      <c r="L33" s="254">
        <f>+'OPER.-NONMAJOR SP. REVE (B)(66)'!IS37+'OPER.-NONMAJOR DEBT SER.(69-70)'!AS32</f>
        <v>0</v>
      </c>
      <c r="M33" s="285">
        <f t="shared" si="3"/>
        <v>0</v>
      </c>
    </row>
    <row r="34" spans="1:13" ht="15">
      <c r="B34" s="343"/>
      <c r="C34" s="6"/>
      <c r="D34" s="254"/>
      <c r="E34" s="254"/>
      <c r="F34" s="254"/>
      <c r="G34" s="254"/>
      <c r="H34" s="254"/>
      <c r="I34" s="254"/>
      <c r="J34" s="254"/>
      <c r="K34" s="254"/>
      <c r="L34" s="254"/>
      <c r="M34" s="285">
        <f t="shared" si="3"/>
        <v>0</v>
      </c>
    </row>
    <row r="35" spans="1:13" ht="15">
      <c r="B35" s="343"/>
      <c r="C35" s="6" t="s">
        <v>162</v>
      </c>
      <c r="D35" s="254">
        <f>SUMIF('GENERAL FUND-OPERATING(48-53)'!A46:A282,"=900",'GENERAL FUND-OPERATING(48-53)'!E46:E282)</f>
        <v>0</v>
      </c>
      <c r="E35" s="246"/>
      <c r="F35" s="246"/>
      <c r="G35" s="246"/>
      <c r="H35" s="246"/>
      <c r="I35" s="246"/>
      <c r="J35" s="246"/>
      <c r="K35" s="246"/>
      <c r="L35" s="254">
        <f>+'OPER.-NONMAJOR SP. REVE (B)(66)'!IS34+'OPER.-NONMAJOR CAP. PROJ(73-74)'!AW33+'OPER.-PERMANENT FUNDS(77-78)'!H33</f>
        <v>0</v>
      </c>
      <c r="M35" s="285">
        <f t="shared" si="3"/>
        <v>0</v>
      </c>
    </row>
    <row r="36" spans="1:13" ht="15">
      <c r="B36" s="343">
        <v>500000</v>
      </c>
      <c r="C36" s="6" t="s">
        <v>163</v>
      </c>
      <c r="D36" s="254"/>
      <c r="E36" s="246"/>
      <c r="F36" s="246"/>
      <c r="G36" s="246"/>
      <c r="H36" s="246"/>
      <c r="I36" s="246"/>
      <c r="J36" s="246"/>
      <c r="K36" s="246"/>
      <c r="L36" s="254"/>
      <c r="M36" s="285">
        <f t="shared" si="3"/>
        <v>0</v>
      </c>
    </row>
    <row r="37" spans="1:13" ht="15.75" thickBot="1">
      <c r="B37" s="343">
        <v>510000</v>
      </c>
      <c r="C37" s="6" t="s">
        <v>164</v>
      </c>
      <c r="D37" s="255">
        <f>+'GENERAL FUND-OPERATING(48-53)'!E278</f>
        <v>0</v>
      </c>
      <c r="E37" s="248"/>
      <c r="F37" s="248"/>
      <c r="G37" s="248"/>
      <c r="H37" s="248"/>
      <c r="I37" s="248"/>
      <c r="J37" s="248"/>
      <c r="K37" s="248"/>
      <c r="L37" s="255">
        <f>+'OPER.-NONMAJOR SP. REVE (B)(66)'!IS38+'OPER.-NONMAJOR DEBT SER.(69-70)'!AS33+'OPER.-NONMAJOR CAP. PROJ(73-74)'!AW32+'OPER.-PERMANENT FUNDS(77-78)'!H32</f>
        <v>0</v>
      </c>
      <c r="M37" s="285">
        <f t="shared" si="3"/>
        <v>0</v>
      </c>
    </row>
    <row r="38" spans="1:13" ht="16.5" thickBot="1">
      <c r="A38" s="266"/>
      <c r="B38" s="343"/>
      <c r="C38" s="9" t="s">
        <v>208</v>
      </c>
      <c r="D38" s="256">
        <f t="shared" ref="D38:M38" si="4">SUM(D22:D37)</f>
        <v>0</v>
      </c>
      <c r="E38" s="256">
        <f t="shared" si="4"/>
        <v>0</v>
      </c>
      <c r="F38" s="256">
        <f t="shared" si="4"/>
        <v>0</v>
      </c>
      <c r="G38" s="256">
        <f t="shared" si="4"/>
        <v>0</v>
      </c>
      <c r="H38" s="256">
        <f t="shared" si="4"/>
        <v>0</v>
      </c>
      <c r="I38" s="256">
        <f t="shared" si="4"/>
        <v>0</v>
      </c>
      <c r="J38" s="256">
        <f t="shared" si="4"/>
        <v>0</v>
      </c>
      <c r="K38" s="256">
        <f t="shared" si="4"/>
        <v>0</v>
      </c>
      <c r="L38" s="256">
        <f t="shared" si="4"/>
        <v>0</v>
      </c>
      <c r="M38" s="286">
        <f t="shared" si="4"/>
        <v>0</v>
      </c>
    </row>
    <row r="39" spans="1:13" ht="31.5">
      <c r="B39" s="343"/>
      <c r="C39" s="345" t="s">
        <v>735</v>
      </c>
      <c r="D39" s="254">
        <f t="shared" ref="D39:M39" si="5">+D19-D38</f>
        <v>0</v>
      </c>
      <c r="E39" s="254">
        <f t="shared" si="5"/>
        <v>0</v>
      </c>
      <c r="F39" s="254">
        <f t="shared" si="5"/>
        <v>0</v>
      </c>
      <c r="G39" s="254">
        <f t="shared" si="5"/>
        <v>0</v>
      </c>
      <c r="H39" s="254">
        <f t="shared" si="5"/>
        <v>0</v>
      </c>
      <c r="I39" s="254">
        <f t="shared" si="5"/>
        <v>0</v>
      </c>
      <c r="J39" s="254">
        <f t="shared" si="5"/>
        <v>0</v>
      </c>
      <c r="K39" s="254">
        <f t="shared" si="5"/>
        <v>0</v>
      </c>
      <c r="L39" s="254">
        <f t="shared" si="5"/>
        <v>0</v>
      </c>
      <c r="M39" s="254">
        <f t="shared" si="5"/>
        <v>0</v>
      </c>
    </row>
    <row r="40" spans="1:13" ht="15.75">
      <c r="B40" s="343"/>
      <c r="C40" s="8" t="s">
        <v>209</v>
      </c>
      <c r="D40" s="254"/>
      <c r="E40" s="246"/>
      <c r="F40" s="246"/>
      <c r="G40" s="246"/>
      <c r="H40" s="246"/>
      <c r="I40" s="246"/>
      <c r="J40" s="246"/>
      <c r="K40" s="246"/>
      <c r="L40" s="254"/>
      <c r="M40" s="254"/>
    </row>
    <row r="41" spans="1:13" ht="15">
      <c r="B41" s="343" t="s">
        <v>165</v>
      </c>
      <c r="C41" s="6" t="s">
        <v>408</v>
      </c>
      <c r="D41" s="254">
        <f>+'GENERAL FUND-OPERATING(48-53)'!E282</f>
        <v>0</v>
      </c>
      <c r="E41" s="246"/>
      <c r="F41" s="246"/>
      <c r="G41" s="246"/>
      <c r="H41" s="246"/>
      <c r="I41" s="246"/>
      <c r="J41" s="246"/>
      <c r="K41" s="246"/>
      <c r="L41" s="254">
        <f>+'OPER.-NONMAJOR SP. REVE (B)(66)'!IS42+'OPER.-NONMAJOR CAP. PROJ(73-74)'!AW37+'OPER.-PERMANENT FUNDS(77-78)'!H37</f>
        <v>0</v>
      </c>
      <c r="M41" s="285">
        <f t="shared" ref="M41:M51" si="6">SUM(D41:L41)</f>
        <v>0</v>
      </c>
    </row>
    <row r="42" spans="1:13" ht="15">
      <c r="B42" s="343" t="s">
        <v>165</v>
      </c>
      <c r="C42" s="6" t="s">
        <v>409</v>
      </c>
      <c r="D42" s="254">
        <f>+'GENERAL FUND-OPERATING(48-53)'!E283</f>
        <v>0</v>
      </c>
      <c r="E42" s="246"/>
      <c r="F42" s="246"/>
      <c r="G42" s="246"/>
      <c r="H42" s="246"/>
      <c r="I42" s="246"/>
      <c r="J42" s="246"/>
      <c r="K42" s="246"/>
      <c r="L42" s="254">
        <f>+'OPER.-NONMAJOR SP. REVE (B)(66)'!IS43+'OPER.-NONMAJOR CAP. PROJ(73-74)'!AW38+'OPER.-PERMANENT FUNDS(77-78)'!H38</f>
        <v>0</v>
      </c>
      <c r="M42" s="285">
        <f t="shared" si="6"/>
        <v>0</v>
      </c>
    </row>
    <row r="43" spans="1:13" ht="15">
      <c r="B43" s="343">
        <v>381050</v>
      </c>
      <c r="C43" s="6" t="s">
        <v>212</v>
      </c>
      <c r="D43" s="254">
        <f>+'GENERAL FUND-OPERATING(48-53)'!E284</f>
        <v>0</v>
      </c>
      <c r="E43" s="246"/>
      <c r="F43" s="246"/>
      <c r="G43" s="246"/>
      <c r="H43" s="246"/>
      <c r="I43" s="246"/>
      <c r="J43" s="246"/>
      <c r="K43" s="246"/>
      <c r="L43" s="254">
        <f>+'OPER.-NONMAJOR SP. REVE (B)(66)'!IS44</f>
        <v>0</v>
      </c>
      <c r="M43" s="285">
        <f t="shared" si="6"/>
        <v>0</v>
      </c>
    </row>
    <row r="44" spans="1:13" ht="15">
      <c r="B44" s="343">
        <v>381070</v>
      </c>
      <c r="C44" s="6" t="s">
        <v>468</v>
      </c>
      <c r="D44" s="254">
        <f>+'GENERAL FUND-OPERATING(48-53)'!E285</f>
        <v>0</v>
      </c>
      <c r="E44" s="246"/>
      <c r="F44" s="246"/>
      <c r="G44" s="246"/>
      <c r="H44" s="246"/>
      <c r="I44" s="246"/>
      <c r="J44" s="246"/>
      <c r="K44" s="246"/>
      <c r="L44" s="254">
        <f>+'OPER.-NONMAJOR SP. REVE (B)(66)'!IS45+'OPER.-NONMAJOR CAP. PROJ(73-74)'!AW39+'OPER.-PERMANENT FUNDS(77-78)'!H39</f>
        <v>0</v>
      </c>
      <c r="M44" s="285">
        <f t="shared" si="6"/>
        <v>0</v>
      </c>
    </row>
    <row r="45" spans="1:13" ht="15">
      <c r="B45" s="343">
        <v>382010</v>
      </c>
      <c r="C45" s="6" t="s">
        <v>1016</v>
      </c>
      <c r="D45" s="254">
        <f>+'GENERAL FUND-OPERATING(48-53)'!E286</f>
        <v>0</v>
      </c>
      <c r="E45" s="246"/>
      <c r="F45" s="246"/>
      <c r="G45" s="246"/>
      <c r="H45" s="246"/>
      <c r="I45" s="246"/>
      <c r="J45" s="246"/>
      <c r="K45" s="246"/>
      <c r="L45" s="254">
        <f>+'OPER.-NONMAJOR SP. REVE (B)(66)'!IS46+'OPER.-NONMAJOR DEBT SER.(69-70)'!AS37+'OPER.-NONMAJOR CAP. PROJ(73-74)'!AW40+'OPER.-PERMANENT FUNDS(77-78)'!H40</f>
        <v>0</v>
      </c>
      <c r="M45" s="285">
        <f t="shared" si="6"/>
        <v>0</v>
      </c>
    </row>
    <row r="46" spans="1:13" ht="15">
      <c r="B46" s="343">
        <v>383000</v>
      </c>
      <c r="C46" s="6" t="s">
        <v>210</v>
      </c>
      <c r="D46" s="254">
        <f>+'GENERAL FUND-OPERATING(48-53)'!E287</f>
        <v>0</v>
      </c>
      <c r="E46" s="246"/>
      <c r="F46" s="246"/>
      <c r="G46" s="246"/>
      <c r="H46" s="246"/>
      <c r="I46" s="246"/>
      <c r="J46" s="246"/>
      <c r="K46" s="246"/>
      <c r="L46" s="254">
        <f>+'OPER.-NONMAJOR SP. REVE (B)(66)'!IS47+'OPER.-NONMAJOR DEBT SER.(69-70)'!AS38+'OPER.-NONMAJOR CAP. PROJ(73-74)'!AW41+'OPER.-PERMANENT FUNDS(77-78)'!H41</f>
        <v>0</v>
      </c>
      <c r="M46" s="285">
        <f t="shared" si="6"/>
        <v>0</v>
      </c>
    </row>
    <row r="47" spans="1:13" ht="15">
      <c r="B47" s="343">
        <v>521000</v>
      </c>
      <c r="C47" s="6" t="s">
        <v>1445</v>
      </c>
      <c r="D47" s="254">
        <f>+'GENERAL FUND-OPERATING(48-53)'!E288</f>
        <v>0</v>
      </c>
      <c r="E47" s="246"/>
      <c r="F47" s="246"/>
      <c r="G47" s="246"/>
      <c r="H47" s="246"/>
      <c r="I47" s="246"/>
      <c r="J47" s="246"/>
      <c r="K47" s="246"/>
      <c r="L47" s="254">
        <f>+'OPER.-NONMAJOR SP. REVE (B)(66)'!IS48+'OPER.-NONMAJOR DEBT SER.(69-70)'!AS39+'OPER.-NONMAJOR CAP. PROJ(73-74)'!AW42+'OPER.-PERMANENT FUNDS(77-78)'!H42</f>
        <v>0</v>
      </c>
      <c r="M47" s="285">
        <f t="shared" si="6"/>
        <v>0</v>
      </c>
    </row>
    <row r="48" spans="1:13" ht="15">
      <c r="B48" s="343">
        <v>384000</v>
      </c>
      <c r="C48" s="6" t="s">
        <v>1424</v>
      </c>
      <c r="D48" s="254">
        <f>+'GENERAL FUND-OPERATING(48-53)'!E289</f>
        <v>0</v>
      </c>
      <c r="E48" s="246"/>
      <c r="F48" s="246"/>
      <c r="G48" s="246"/>
      <c r="H48" s="246"/>
      <c r="I48" s="246"/>
      <c r="J48" s="246"/>
      <c r="K48" s="246"/>
      <c r="L48" s="254">
        <f>+'OPER.-NONMAJOR SP. REVE (B)(66)'!IS49+'OPER.-NONMAJOR DEBT SER.(69-70)'!AS40+'OPER.-NONMAJOR CAP. PROJ(73-74)'!AW43+'OPER.-PERMANENT FUNDS(77-78)'!H43</f>
        <v>0</v>
      </c>
      <c r="M48" s="285">
        <f t="shared" si="6"/>
        <v>0</v>
      </c>
    </row>
    <row r="49" spans="2:13" ht="15">
      <c r="B49" s="343">
        <v>385000</v>
      </c>
      <c r="C49" s="6" t="s">
        <v>1421</v>
      </c>
      <c r="D49" s="254">
        <f>+'GENERAL FUND-OPERATING(48-53)'!E290</f>
        <v>0</v>
      </c>
      <c r="E49" s="246"/>
      <c r="F49" s="246"/>
      <c r="G49" s="246"/>
      <c r="H49" s="246"/>
      <c r="I49" s="246"/>
      <c r="J49" s="246"/>
      <c r="K49" s="246"/>
      <c r="L49" s="254">
        <f>+'OPER.-NONMAJOR SP. REVE (B)(66)'!IS50+'OPER.-NONMAJOR DEBT SER.(69-70)'!AS41+'OPER.-NONMAJOR CAP. PROJ(73-74)'!AW44+'OPER.-PERMANENT FUNDS(77-78)'!H44</f>
        <v>0</v>
      </c>
      <c r="M49" s="285">
        <f t="shared" si="6"/>
        <v>0</v>
      </c>
    </row>
    <row r="50" spans="2:13" ht="15">
      <c r="B50" s="343">
        <v>524000</v>
      </c>
      <c r="C50" s="6" t="s">
        <v>1446</v>
      </c>
      <c r="D50" s="254">
        <f>+'GENERAL FUND-OPERATING(48-53)'!E291</f>
        <v>0</v>
      </c>
      <c r="E50" s="246"/>
      <c r="F50" s="246"/>
      <c r="G50" s="246"/>
      <c r="H50" s="246"/>
      <c r="I50" s="246"/>
      <c r="J50" s="246"/>
      <c r="K50" s="246"/>
      <c r="L50" s="254">
        <f>+'OPER.-NONMAJOR SP. REVE (B)(66)'!IS51+'OPER.-NONMAJOR DEBT SER.(69-70)'!AS42+'OPER.-NONMAJOR CAP. PROJ(73-74)'!AW45+'OPER.-PERMANENT FUNDS(77-78)'!H45</f>
        <v>0</v>
      </c>
      <c r="M50" s="285">
        <f t="shared" si="6"/>
        <v>0</v>
      </c>
    </row>
    <row r="51" spans="2:13" ht="15.75" thickBot="1">
      <c r="B51" s="342">
        <v>525000</v>
      </c>
      <c r="C51" s="6" t="s">
        <v>1447</v>
      </c>
      <c r="D51" s="254">
        <f>+'GENERAL FUND-OPERATING(48-53)'!E292</f>
        <v>0</v>
      </c>
      <c r="E51" s="248"/>
      <c r="F51" s="248"/>
      <c r="G51" s="248"/>
      <c r="H51" s="248"/>
      <c r="I51" s="248"/>
      <c r="J51" s="248"/>
      <c r="K51" s="248"/>
      <c r="L51" s="254">
        <f>+'OPER.-NONMAJOR SP. REVE (B)(66)'!IS52+'OPER.-NONMAJOR DEBT SER.(69-70)'!AS43+'OPER.-NONMAJOR CAP. PROJ(73-74)'!AW46+'OPER.-PERMANENT FUNDS(77-78)'!H46</f>
        <v>0</v>
      </c>
      <c r="M51" s="285">
        <f t="shared" si="6"/>
        <v>0</v>
      </c>
    </row>
    <row r="52" spans="2:13" ht="16.5" thickBot="1">
      <c r="B52" s="342"/>
      <c r="C52" s="9" t="s">
        <v>216</v>
      </c>
      <c r="D52" s="256">
        <f t="shared" ref="D52:M52" si="7">SUM(D41:D51)</f>
        <v>0</v>
      </c>
      <c r="E52" s="256">
        <f t="shared" si="7"/>
        <v>0</v>
      </c>
      <c r="F52" s="256">
        <f t="shared" si="7"/>
        <v>0</v>
      </c>
      <c r="G52" s="256">
        <f t="shared" si="7"/>
        <v>0</v>
      </c>
      <c r="H52" s="256">
        <f t="shared" si="7"/>
        <v>0</v>
      </c>
      <c r="I52" s="256">
        <f t="shared" si="7"/>
        <v>0</v>
      </c>
      <c r="J52" s="256">
        <f t="shared" si="7"/>
        <v>0</v>
      </c>
      <c r="K52" s="256">
        <f t="shared" si="7"/>
        <v>0</v>
      </c>
      <c r="L52" s="256">
        <f t="shared" si="7"/>
        <v>0</v>
      </c>
      <c r="M52" s="256">
        <f t="shared" si="7"/>
        <v>0</v>
      </c>
    </row>
    <row r="53" spans="2:13" ht="15.75">
      <c r="B53" s="342"/>
      <c r="C53" s="9" t="s">
        <v>217</v>
      </c>
      <c r="D53" s="254">
        <f t="shared" ref="D53:M53" si="8">+D39+D52</f>
        <v>0</v>
      </c>
      <c r="E53" s="254">
        <f t="shared" si="8"/>
        <v>0</v>
      </c>
      <c r="F53" s="254">
        <f t="shared" si="8"/>
        <v>0</v>
      </c>
      <c r="G53" s="254">
        <f t="shared" si="8"/>
        <v>0</v>
      </c>
      <c r="H53" s="254">
        <f t="shared" si="8"/>
        <v>0</v>
      </c>
      <c r="I53" s="254">
        <f t="shared" si="8"/>
        <v>0</v>
      </c>
      <c r="J53" s="254">
        <f t="shared" si="8"/>
        <v>0</v>
      </c>
      <c r="K53" s="254">
        <f t="shared" si="8"/>
        <v>0</v>
      </c>
      <c r="L53" s="254">
        <f t="shared" si="8"/>
        <v>0</v>
      </c>
      <c r="M53" s="254">
        <f t="shared" si="8"/>
        <v>0</v>
      </c>
    </row>
    <row r="54" spans="2:13" ht="31.5">
      <c r="B54" s="276"/>
      <c r="C54" s="283" t="s">
        <v>3245</v>
      </c>
      <c r="D54" s="254">
        <f>+'GENERAL FUND-OPERATING(48-53)'!E295</f>
        <v>0</v>
      </c>
      <c r="E54" s="246"/>
      <c r="F54" s="246"/>
      <c r="G54" s="246"/>
      <c r="H54" s="246"/>
      <c r="I54" s="246"/>
      <c r="J54" s="246"/>
      <c r="K54" s="246"/>
      <c r="L54" s="254">
        <f>+'OPER.-NONMAJOR SP. REVE (B)(66)'!IS56+'OPER.-NONMAJOR DEBT SER.(69-70)'!AS46+'OPER.-NONMAJOR CAP. PROJ(73-74)'!AW49+'OPER.-PERMANENT FUNDS(77-78)'!H49</f>
        <v>0</v>
      </c>
      <c r="M54" s="285">
        <f>SUM(D54:L54)</f>
        <v>0</v>
      </c>
    </row>
    <row r="55" spans="2:13" ht="16.5" thickBot="1">
      <c r="B55" s="276"/>
      <c r="C55" s="245" t="s">
        <v>603</v>
      </c>
      <c r="D55" s="255">
        <f>+'GENERAL FUND-OPERATING(48-53)'!E296</f>
        <v>0</v>
      </c>
      <c r="E55" s="248"/>
      <c r="F55" s="248"/>
      <c r="G55" s="248"/>
      <c r="H55" s="248"/>
      <c r="I55" s="248"/>
      <c r="J55" s="248"/>
      <c r="K55" s="248"/>
      <c r="L55" s="255">
        <f>+'OPER.-NONMAJOR SP. REVE (B)(66)'!IS57+'OPER.-NONMAJOR DEBT SER.(69-70)'!AS47+'OPER.-NONMAJOR CAP. PROJ(73-74)'!AW50+'OPER.-PERMANENT FUNDS(77-78)'!H50</f>
        <v>0</v>
      </c>
      <c r="M55" s="287">
        <f>SUM(D55:L55)</f>
        <v>0</v>
      </c>
    </row>
    <row r="56" spans="2:13" ht="32.25" thickBot="1">
      <c r="B56" s="276"/>
      <c r="C56" s="283" t="s">
        <v>3246</v>
      </c>
      <c r="D56" s="255">
        <f t="shared" ref="D56:M56" si="9">+D54+D55</f>
        <v>0</v>
      </c>
      <c r="E56" s="255">
        <f t="shared" si="9"/>
        <v>0</v>
      </c>
      <c r="F56" s="255">
        <f t="shared" si="9"/>
        <v>0</v>
      </c>
      <c r="G56" s="255">
        <f t="shared" si="9"/>
        <v>0</v>
      </c>
      <c r="H56" s="255">
        <f t="shared" si="9"/>
        <v>0</v>
      </c>
      <c r="I56" s="255">
        <f t="shared" si="9"/>
        <v>0</v>
      </c>
      <c r="J56" s="255">
        <f t="shared" si="9"/>
        <v>0</v>
      </c>
      <c r="K56" s="255">
        <f t="shared" si="9"/>
        <v>0</v>
      </c>
      <c r="L56" s="255">
        <f t="shared" si="9"/>
        <v>0</v>
      </c>
      <c r="M56" s="255">
        <f t="shared" si="9"/>
        <v>0</v>
      </c>
    </row>
    <row r="57" spans="2:13" ht="16.5" thickBot="1">
      <c r="B57" s="276"/>
      <c r="C57" s="245" t="s">
        <v>3247</v>
      </c>
      <c r="D57" s="275">
        <f t="shared" ref="D57:M57" si="10">+D53+D56</f>
        <v>0</v>
      </c>
      <c r="E57" s="275">
        <f t="shared" si="10"/>
        <v>0</v>
      </c>
      <c r="F57" s="275">
        <f t="shared" si="10"/>
        <v>0</v>
      </c>
      <c r="G57" s="275">
        <f t="shared" si="10"/>
        <v>0</v>
      </c>
      <c r="H57" s="275">
        <f t="shared" si="10"/>
        <v>0</v>
      </c>
      <c r="I57" s="275">
        <f t="shared" si="10"/>
        <v>0</v>
      </c>
      <c r="J57" s="275">
        <f t="shared" si="10"/>
        <v>0</v>
      </c>
      <c r="K57" s="275">
        <f t="shared" si="10"/>
        <v>0</v>
      </c>
      <c r="L57" s="275">
        <f t="shared" si="10"/>
        <v>0</v>
      </c>
      <c r="M57" s="275">
        <f t="shared" si="10"/>
        <v>0</v>
      </c>
    </row>
    <row r="58" spans="2:13" ht="13.5" thickTop="1"/>
    <row r="59" spans="2:13" ht="15.75">
      <c r="B59" s="251"/>
      <c r="C59" s="253"/>
      <c r="D59" s="253"/>
      <c r="E59" s="253"/>
      <c r="F59" s="253"/>
      <c r="G59" s="300" t="s">
        <v>1194</v>
      </c>
      <c r="H59" s="253"/>
      <c r="I59" s="253"/>
      <c r="J59" s="253"/>
      <c r="K59" s="253"/>
      <c r="L59" s="253"/>
      <c r="M59" s="253"/>
    </row>
  </sheetData>
  <sheetProtection algorithmName="SHA-512" hashValue="d74CTHXW/DPhhPyXRS1gkEqWDIb2c7Yq1I7UcD1lJdT4L9YdD+9c8RmRdKlqBwwZIW5lCo+8uGICfelLZy3fuQ==" saltValue="F3p7hIgkTzb37tYpog+q1g==" spinCount="100000" sheet="1" scenarios="1" formatCells="0" formatColumns="0" format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8">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zoomScaleNormal="100" workbookViewId="0">
      <selection activeCell="A55" sqref="A55"/>
    </sheetView>
  </sheetViews>
  <sheetFormatPr defaultColWidth="8.85546875" defaultRowHeight="12.75"/>
  <cols>
    <col min="1" max="1" width="100.7109375" style="238" customWidth="1"/>
    <col min="2" max="3" width="15.7109375" style="238" customWidth="1"/>
    <col min="4" max="16384" width="8.85546875" style="238"/>
  </cols>
  <sheetData>
    <row r="1" spans="1:6" ht="18">
      <c r="A1" s="4" t="str">
        <f>+'GW-STATEMENT NET POSITION(13)'!A1</f>
        <v>LOCAL GOVERNMENT NAME:</v>
      </c>
      <c r="B1" s="4"/>
      <c r="C1" s="2"/>
      <c r="D1" s="253"/>
      <c r="E1" s="253"/>
      <c r="F1" s="253"/>
    </row>
    <row r="2" spans="1:6" ht="18">
      <c r="A2" s="4" t="s">
        <v>397</v>
      </c>
      <c r="B2" s="4"/>
      <c r="C2" s="327"/>
      <c r="D2" s="253"/>
      <c r="E2" s="253"/>
      <c r="F2" s="253"/>
    </row>
    <row r="3" spans="1:6" ht="18">
      <c r="A3" s="4" t="s">
        <v>219</v>
      </c>
      <c r="B3" s="4"/>
      <c r="C3" s="327"/>
      <c r="D3" s="253"/>
      <c r="E3" s="253"/>
      <c r="F3" s="253"/>
    </row>
    <row r="4" spans="1:6" ht="18">
      <c r="A4" s="4" t="s">
        <v>401</v>
      </c>
      <c r="B4" s="4"/>
      <c r="C4" s="327"/>
      <c r="D4" s="253"/>
      <c r="E4" s="253"/>
      <c r="F4" s="253"/>
    </row>
    <row r="5" spans="1:6" ht="18">
      <c r="A5" s="4" t="str">
        <f>+'GW-STATEMENT OF ACTIVITIES(14)'!B3</f>
        <v>FISCAL YEAR ENDING JUNE 30, 2021</v>
      </c>
      <c r="B5" s="4"/>
      <c r="C5" s="327"/>
      <c r="D5" s="253"/>
      <c r="E5" s="253"/>
      <c r="F5" s="253"/>
    </row>
    <row r="6" spans="1:6" ht="18">
      <c r="A6" s="236"/>
      <c r="B6" s="236"/>
      <c r="C6" s="259"/>
      <c r="D6" s="253"/>
      <c r="E6" s="253"/>
      <c r="F6" s="253"/>
    </row>
    <row r="7" spans="1:6" ht="15">
      <c r="C7" s="240"/>
    </row>
    <row r="8" spans="1:6" ht="16.5" thickBot="1">
      <c r="A8" s="245" t="s">
        <v>543</v>
      </c>
      <c r="B8" s="245"/>
      <c r="C8" s="287">
        <f>+'GOVERMENTAL FUNDS-OPERATING(16)'!M53</f>
        <v>0</v>
      </c>
    </row>
    <row r="9" spans="1:6" ht="15">
      <c r="A9" s="288" t="s">
        <v>2375</v>
      </c>
      <c r="B9" s="288"/>
      <c r="C9" s="254"/>
    </row>
    <row r="10" spans="1:6" ht="15">
      <c r="A10" s="240" t="s">
        <v>1069</v>
      </c>
      <c r="B10" s="240"/>
      <c r="C10" s="254"/>
    </row>
    <row r="11" spans="1:6" ht="15">
      <c r="A11" s="240"/>
      <c r="B11" s="240"/>
      <c r="C11" s="254"/>
    </row>
    <row r="12" spans="1:6" ht="15">
      <c r="A12" s="240" t="s">
        <v>402</v>
      </c>
      <c r="B12" s="240"/>
      <c r="C12" s="254"/>
    </row>
    <row r="13" spans="1:6" ht="15">
      <c r="A13" s="240" t="s">
        <v>405</v>
      </c>
      <c r="B13" s="240"/>
      <c r="C13" s="254"/>
    </row>
    <row r="14" spans="1:6" ht="15.75" thickBot="1">
      <c r="A14" s="240" t="s">
        <v>544</v>
      </c>
      <c r="B14" s="240"/>
      <c r="C14" s="255">
        <f>-'OP Conversion'!I35</f>
        <v>0</v>
      </c>
    </row>
    <row r="15" spans="1:6" ht="15.75" thickBot="1">
      <c r="A15" s="240" t="s">
        <v>545</v>
      </c>
      <c r="B15" s="240"/>
      <c r="C15" s="255">
        <f>-'OP Conversion'!K38</f>
        <v>0</v>
      </c>
    </row>
    <row r="16" spans="1:6" ht="15.75" thickBot="1">
      <c r="A16" s="240"/>
      <c r="B16" s="240"/>
      <c r="C16" s="248"/>
    </row>
    <row r="17" spans="1:3" ht="15">
      <c r="A17" s="240" t="s">
        <v>139</v>
      </c>
      <c r="B17" s="240"/>
      <c r="C17" s="246"/>
    </row>
    <row r="18" spans="1:3" ht="15">
      <c r="A18" s="240" t="s">
        <v>1005</v>
      </c>
      <c r="B18" s="240"/>
      <c r="C18" s="246"/>
    </row>
    <row r="19" spans="1:3" ht="15">
      <c r="A19" s="240" t="s">
        <v>1006</v>
      </c>
      <c r="B19" s="240"/>
      <c r="C19" s="246"/>
    </row>
    <row r="20" spans="1:3" ht="15.75" thickBot="1">
      <c r="A20" s="240" t="s">
        <v>1007</v>
      </c>
      <c r="B20" s="240"/>
      <c r="C20" s="248"/>
    </row>
    <row r="21" spans="1:3" ht="15.75" thickBot="1">
      <c r="A21" s="240" t="s">
        <v>952</v>
      </c>
      <c r="B21" s="240"/>
      <c r="C21" s="255">
        <f>-'OP Conversion'!C45</f>
        <v>0</v>
      </c>
    </row>
    <row r="22" spans="1:3" ht="15">
      <c r="A22" s="240"/>
      <c r="B22" s="240"/>
      <c r="C22" s="246"/>
    </row>
    <row r="23" spans="1:3" ht="15">
      <c r="A23" s="240" t="s">
        <v>1008</v>
      </c>
      <c r="B23" s="240"/>
      <c r="C23" s="246"/>
    </row>
    <row r="24" spans="1:3" ht="15">
      <c r="A24" s="240" t="s">
        <v>1009</v>
      </c>
      <c r="B24" s="240"/>
      <c r="C24" s="246"/>
    </row>
    <row r="25" spans="1:3" ht="15.75" thickBot="1">
      <c r="A25" s="240" t="s">
        <v>1010</v>
      </c>
      <c r="B25" s="240"/>
      <c r="C25" s="248"/>
    </row>
    <row r="26" spans="1:3" ht="15.75" thickBot="1">
      <c r="A26" s="240" t="s">
        <v>2377</v>
      </c>
      <c r="B26" s="240"/>
      <c r="C26" s="255">
        <f>+'OP Conversion'!D19+'OP Conversion'!E19</f>
        <v>0</v>
      </c>
    </row>
    <row r="27" spans="1:3" ht="15.75" thickBot="1">
      <c r="A27" s="240" t="s">
        <v>2398</v>
      </c>
      <c r="B27" s="240"/>
      <c r="C27" s="249">
        <f>'OP Conversion'!F13</f>
        <v>0</v>
      </c>
    </row>
    <row r="28" spans="1:3" ht="15">
      <c r="A28" s="240" t="s">
        <v>1073</v>
      </c>
      <c r="B28" s="240"/>
      <c r="C28" s="246"/>
    </row>
    <row r="29" spans="1:3" ht="15">
      <c r="A29" s="240" t="s">
        <v>1502</v>
      </c>
      <c r="B29" s="240"/>
      <c r="C29" s="246"/>
    </row>
    <row r="30" spans="1:3" ht="15.75" thickBot="1">
      <c r="A30" s="240" t="s">
        <v>1011</v>
      </c>
      <c r="B30" s="240"/>
      <c r="C30" s="255">
        <f>-'OP Conversion'!C43</f>
        <v>0</v>
      </c>
    </row>
    <row r="31" spans="1:3" ht="15.75" thickBot="1">
      <c r="A31" s="240" t="s">
        <v>1074</v>
      </c>
      <c r="B31" s="240"/>
      <c r="C31" s="255">
        <f>-'OP Conversion'!C41</f>
        <v>0</v>
      </c>
    </row>
    <row r="32" spans="1:3" ht="15.75" thickBot="1">
      <c r="A32" s="240" t="s">
        <v>1075</v>
      </c>
      <c r="B32" s="240"/>
      <c r="C32" s="255">
        <f>-'OP Conversion'!C44</f>
        <v>0</v>
      </c>
    </row>
    <row r="33" spans="1:3" ht="15">
      <c r="A33" s="240"/>
      <c r="B33" s="240"/>
      <c r="C33" s="246"/>
    </row>
    <row r="34" spans="1:3" ht="15">
      <c r="A34" s="240" t="s">
        <v>2376</v>
      </c>
      <c r="B34" s="240"/>
      <c r="C34" s="246"/>
    </row>
    <row r="35" spans="1:3" ht="15">
      <c r="A35" s="240" t="s">
        <v>1503</v>
      </c>
      <c r="B35" s="240"/>
      <c r="C35" s="246"/>
    </row>
    <row r="36" spans="1:3" ht="15.75" thickBot="1">
      <c r="A36" s="240" t="s">
        <v>231</v>
      </c>
      <c r="B36" s="240"/>
      <c r="C36" s="248"/>
    </row>
    <row r="37" spans="1:3" ht="15.75" thickBot="1">
      <c r="A37" s="240" t="s">
        <v>981</v>
      </c>
      <c r="B37" s="240"/>
      <c r="C37" s="248"/>
    </row>
    <row r="38" spans="1:3" ht="15.75" thickBot="1">
      <c r="A38" s="240" t="s">
        <v>982</v>
      </c>
      <c r="B38" s="240"/>
      <c r="C38" s="248"/>
    </row>
    <row r="39" spans="1:3" ht="15">
      <c r="A39" s="240"/>
      <c r="B39" s="240"/>
      <c r="C39" s="246"/>
    </row>
    <row r="40" spans="1:3" ht="15">
      <c r="A40" s="240"/>
      <c r="B40" s="240"/>
      <c r="C40" s="246"/>
    </row>
    <row r="41" spans="1:3" ht="15">
      <c r="A41" s="240" t="s">
        <v>570</v>
      </c>
      <c r="B41" s="240"/>
      <c r="C41" s="246"/>
    </row>
    <row r="42" spans="1:3" ht="15">
      <c r="A42" s="240" t="s">
        <v>105</v>
      </c>
      <c r="B42" s="240"/>
      <c r="C42" s="246"/>
    </row>
    <row r="43" spans="1:3" ht="15">
      <c r="A43" s="240" t="s">
        <v>490</v>
      </c>
      <c r="B43" s="240"/>
      <c r="C43" s="246"/>
    </row>
    <row r="44" spans="1:3" ht="15">
      <c r="A44" s="240" t="s">
        <v>492</v>
      </c>
      <c r="B44" s="240"/>
      <c r="C44" s="246"/>
    </row>
    <row r="45" spans="1:3" ht="15">
      <c r="A45" s="240" t="s">
        <v>491</v>
      </c>
      <c r="B45" s="240"/>
      <c r="C45" s="246"/>
    </row>
    <row r="46" spans="1:3" ht="15.75" thickBot="1">
      <c r="A46" s="240" t="s">
        <v>1464</v>
      </c>
      <c r="B46" s="255">
        <f>+'CHANGE NET POSITION-PROP.(19)'!I44</f>
        <v>0</v>
      </c>
      <c r="C46" s="254"/>
    </row>
    <row r="47" spans="1:3" ht="15.75" thickBot="1">
      <c r="A47" s="240" t="s">
        <v>753</v>
      </c>
      <c r="B47" s="255">
        <f>+'CHANGE NET POSITION-PROP.(19)'!H52</f>
        <v>0</v>
      </c>
      <c r="C47" s="254"/>
    </row>
    <row r="48" spans="1:3" ht="15.75" thickBot="1">
      <c r="A48" s="240" t="s">
        <v>106</v>
      </c>
      <c r="B48" s="255">
        <f>+'CHANGE NET POSITION-PROP.(19)'!I25</f>
        <v>0</v>
      </c>
      <c r="C48" s="255">
        <f>+B46+B47+B48</f>
        <v>0</v>
      </c>
    </row>
    <row r="49" spans="1:3" ht="15">
      <c r="A49" s="240"/>
      <c r="B49" s="240"/>
      <c r="C49" s="246"/>
    </row>
    <row r="50" spans="1:3" ht="15">
      <c r="A50" s="240" t="s">
        <v>538</v>
      </c>
      <c r="B50" s="240"/>
      <c r="C50" s="246"/>
    </row>
    <row r="51" spans="1:3" ht="15">
      <c r="A51" s="240" t="s">
        <v>539</v>
      </c>
      <c r="B51" s="240"/>
      <c r="C51" s="246"/>
    </row>
    <row r="52" spans="1:3" ht="15">
      <c r="A52" s="240" t="s">
        <v>540</v>
      </c>
      <c r="B52" s="240"/>
      <c r="C52" s="246"/>
    </row>
    <row r="53" spans="1:3" ht="15.75" thickBot="1">
      <c r="A53" s="240" t="s">
        <v>541</v>
      </c>
      <c r="B53" s="240"/>
      <c r="C53" s="255">
        <f>-'OP Conversion'!M23-'OP Conversion'!M24-'OP Conversion'!M25-'OP Conversion'!M26-'OP Conversion'!M27-'OP Conversion'!M28-'OP Conversion'!M29-'OP Conversion'!M30-'OP Conversion'!M34</f>
        <v>0</v>
      </c>
    </row>
    <row r="54" spans="1:3" ht="15.75" thickBot="1">
      <c r="A54" s="240" t="s">
        <v>3016</v>
      </c>
      <c r="B54" s="240"/>
      <c r="C54" s="248">
        <f>-'OP Conversion'!F38</f>
        <v>0</v>
      </c>
    </row>
    <row r="55" spans="1:3" ht="15.75" thickBot="1">
      <c r="A55" s="240" t="s">
        <v>2399</v>
      </c>
      <c r="B55" s="240"/>
      <c r="C55" s="249"/>
    </row>
    <row r="56" spans="1:3" ht="15">
      <c r="A56" s="240"/>
      <c r="B56" s="240"/>
      <c r="C56" s="246"/>
    </row>
    <row r="57" spans="1:3" ht="16.5" thickBot="1">
      <c r="A57" s="243" t="s">
        <v>1463</v>
      </c>
      <c r="B57" s="243"/>
      <c r="C57" s="275">
        <f>SUM(C8:C55)</f>
        <v>0</v>
      </c>
    </row>
    <row r="58" spans="1:3" ht="15.75" thickTop="1">
      <c r="A58" s="240"/>
      <c r="B58" s="240"/>
    </row>
    <row r="59" spans="1:3" ht="15">
      <c r="A59" s="240"/>
      <c r="B59" s="426" t="s">
        <v>2076</v>
      </c>
      <c r="C59" s="427">
        <f>C57-'GW-STATEMENT OF ACTIVITIES(14)'!H57</f>
        <v>0</v>
      </c>
    </row>
    <row r="60" spans="1:3" ht="15.75">
      <c r="A60" s="251" t="s">
        <v>1195</v>
      </c>
      <c r="B60" s="251"/>
      <c r="C60" s="253"/>
    </row>
    <row r="61" spans="1:3" ht="15">
      <c r="A61" s="240"/>
      <c r="B61" s="240"/>
    </row>
    <row r="62" spans="1:3" ht="15">
      <c r="A62" s="240"/>
      <c r="B62" s="240"/>
    </row>
    <row r="63" spans="1:3" ht="15">
      <c r="A63" s="240"/>
      <c r="B63" s="240"/>
    </row>
    <row r="64" spans="1:3" ht="15">
      <c r="A64" s="240"/>
      <c r="B64" s="240"/>
    </row>
    <row r="65" spans="1:2" ht="15">
      <c r="A65" s="240"/>
      <c r="B65" s="240"/>
    </row>
    <row r="66" spans="1:2" ht="15">
      <c r="A66" s="240"/>
      <c r="B66" s="240"/>
    </row>
    <row r="67" spans="1:2" ht="15">
      <c r="A67" s="240"/>
      <c r="B67" s="240"/>
    </row>
    <row r="68" spans="1:2" ht="15">
      <c r="A68" s="240"/>
      <c r="B68" s="240"/>
    </row>
    <row r="69" spans="1:2" ht="15">
      <c r="A69" s="240"/>
      <c r="B69" s="240"/>
    </row>
    <row r="70" spans="1:2" ht="15">
      <c r="A70" s="240"/>
      <c r="B70" s="240"/>
    </row>
    <row r="71" spans="1:2" ht="15">
      <c r="A71" s="240"/>
      <c r="B71" s="240"/>
    </row>
    <row r="72" spans="1:2" ht="15">
      <c r="A72" s="240"/>
      <c r="B72" s="240"/>
    </row>
    <row r="73" spans="1:2" ht="15">
      <c r="A73" s="240"/>
      <c r="B73" s="240"/>
    </row>
    <row r="74" spans="1:2" ht="15">
      <c r="A74" s="240"/>
      <c r="B74" s="240"/>
    </row>
    <row r="75" spans="1:2" ht="15">
      <c r="A75" s="240"/>
      <c r="B75" s="240"/>
    </row>
    <row r="76" spans="1:2" ht="15">
      <c r="A76" s="240"/>
      <c r="B76" s="240"/>
    </row>
    <row r="77" spans="1:2" ht="15">
      <c r="A77" s="240"/>
      <c r="B77" s="240"/>
    </row>
    <row r="78" spans="1:2" ht="15">
      <c r="A78" s="240"/>
      <c r="B78" s="240"/>
    </row>
    <row r="79" spans="1:2" ht="15">
      <c r="A79" s="240"/>
      <c r="B79" s="240"/>
    </row>
    <row r="80" spans="1:2" ht="15">
      <c r="A80" s="240"/>
      <c r="B80" s="240"/>
    </row>
    <row r="81" spans="1:2" ht="15">
      <c r="A81" s="240"/>
      <c r="B81" s="240"/>
    </row>
    <row r="82" spans="1:2" ht="15">
      <c r="A82" s="240"/>
      <c r="B82" s="240"/>
    </row>
    <row r="83" spans="1:2" ht="15">
      <c r="A83" s="240"/>
      <c r="B83" s="240"/>
    </row>
    <row r="84" spans="1:2" ht="15">
      <c r="A84" s="240"/>
      <c r="B84" s="240"/>
    </row>
    <row r="85" spans="1:2" ht="15">
      <c r="A85" s="240"/>
      <c r="B85" s="240"/>
    </row>
    <row r="86" spans="1:2" ht="15">
      <c r="A86" s="240"/>
      <c r="B86" s="240"/>
    </row>
    <row r="87" spans="1:2" ht="15">
      <c r="A87" s="240"/>
      <c r="B87" s="240"/>
    </row>
    <row r="88" spans="1:2" ht="15">
      <c r="A88" s="240"/>
      <c r="B88" s="240"/>
    </row>
    <row r="89" spans="1:2" ht="15">
      <c r="A89" s="240"/>
      <c r="B89" s="240"/>
    </row>
    <row r="90" spans="1:2" ht="15">
      <c r="A90" s="240"/>
      <c r="B90" s="240"/>
    </row>
    <row r="91" spans="1:2" ht="15">
      <c r="A91" s="240"/>
      <c r="B91" s="240"/>
    </row>
    <row r="92" spans="1:2" ht="15">
      <c r="A92" s="240"/>
      <c r="B92" s="240"/>
    </row>
    <row r="93" spans="1:2" ht="15">
      <c r="A93" s="240"/>
      <c r="B93" s="240"/>
    </row>
    <row r="94" spans="1:2" ht="15">
      <c r="A94" s="240"/>
      <c r="B94" s="240"/>
    </row>
    <row r="95" spans="1:2" ht="15">
      <c r="A95" s="240"/>
      <c r="B95" s="240"/>
    </row>
    <row r="96" spans="1:2" ht="15">
      <c r="A96" s="240"/>
      <c r="B96" s="240"/>
    </row>
    <row r="97" spans="1:2" ht="15">
      <c r="A97" s="240"/>
      <c r="B97" s="240"/>
    </row>
    <row r="98" spans="1:2" ht="15">
      <c r="A98" s="240"/>
      <c r="B98" s="240"/>
    </row>
    <row r="99" spans="1:2" ht="15">
      <c r="A99" s="240"/>
      <c r="B99" s="240"/>
    </row>
    <row r="100" spans="1:2" ht="15">
      <c r="A100" s="240"/>
      <c r="B100" s="240"/>
    </row>
    <row r="101" spans="1:2" ht="15">
      <c r="A101" s="240"/>
      <c r="B101" s="240"/>
    </row>
    <row r="102" spans="1:2" ht="15">
      <c r="A102" s="240"/>
      <c r="B102" s="240"/>
    </row>
    <row r="103" spans="1:2" ht="15">
      <c r="A103" s="240"/>
      <c r="B103" s="240"/>
    </row>
    <row r="104" spans="1:2" ht="15">
      <c r="A104" s="240"/>
      <c r="B104" s="240"/>
    </row>
    <row r="105" spans="1:2" ht="15">
      <c r="A105" s="240"/>
      <c r="B105" s="240"/>
    </row>
    <row r="106" spans="1:2" ht="15">
      <c r="A106" s="240"/>
      <c r="B106" s="240"/>
    </row>
    <row r="107" spans="1:2" ht="15">
      <c r="A107" s="240"/>
      <c r="B107" s="240"/>
    </row>
    <row r="108" spans="1:2" ht="15">
      <c r="A108" s="240"/>
      <c r="B108" s="240"/>
    </row>
    <row r="109" spans="1:2" ht="15">
      <c r="A109" s="240"/>
      <c r="B109" s="240"/>
    </row>
    <row r="110" spans="1:2" ht="15">
      <c r="A110" s="240"/>
      <c r="B110" s="240"/>
    </row>
    <row r="111" spans="1:2" ht="15">
      <c r="A111" s="240"/>
      <c r="B111" s="240"/>
    </row>
    <row r="112" spans="1:2" ht="15">
      <c r="A112" s="240"/>
      <c r="B112" s="240"/>
    </row>
    <row r="113" spans="1:2" ht="15">
      <c r="A113" s="240"/>
      <c r="B113" s="240"/>
    </row>
    <row r="114" spans="1:2" ht="15">
      <c r="A114" s="240"/>
      <c r="B114" s="240"/>
    </row>
    <row r="115" spans="1:2" ht="15">
      <c r="A115" s="240"/>
      <c r="B115" s="240"/>
    </row>
    <row r="116" spans="1:2" ht="15">
      <c r="A116" s="240"/>
      <c r="B116" s="240"/>
    </row>
    <row r="117" spans="1:2" ht="15">
      <c r="A117" s="240"/>
      <c r="B117" s="240"/>
    </row>
    <row r="118" spans="1:2" ht="15">
      <c r="A118" s="240"/>
      <c r="B118" s="240"/>
    </row>
    <row r="119" spans="1:2" ht="15">
      <c r="A119" s="240"/>
      <c r="B119" s="240"/>
    </row>
    <row r="120" spans="1:2" ht="15">
      <c r="A120" s="240"/>
      <c r="B120" s="240"/>
    </row>
    <row r="121" spans="1:2" ht="15">
      <c r="A121" s="240"/>
      <c r="B121" s="240"/>
    </row>
    <row r="122" spans="1:2" ht="15">
      <c r="A122" s="240"/>
      <c r="B122" s="240"/>
    </row>
    <row r="123" spans="1:2" ht="15">
      <c r="A123" s="240"/>
      <c r="B123" s="240"/>
    </row>
    <row r="124" spans="1:2" ht="15">
      <c r="A124" s="240"/>
      <c r="B124" s="240"/>
    </row>
    <row r="125" spans="1:2" ht="15">
      <c r="A125" s="240"/>
      <c r="B125" s="240"/>
    </row>
    <row r="126" spans="1:2" ht="15">
      <c r="A126" s="240"/>
      <c r="B126" s="240"/>
    </row>
    <row r="127" spans="1:2" ht="15">
      <c r="A127" s="240"/>
      <c r="B127" s="240"/>
    </row>
    <row r="128" spans="1:2" ht="15">
      <c r="A128" s="240"/>
      <c r="B128" s="240"/>
    </row>
    <row r="129" spans="1:2" ht="15">
      <c r="A129" s="240"/>
      <c r="B129" s="240"/>
    </row>
    <row r="130" spans="1:2" ht="15">
      <c r="A130" s="240"/>
      <c r="B130" s="240"/>
    </row>
    <row r="131" spans="1:2" ht="15">
      <c r="A131" s="240"/>
      <c r="B131" s="240"/>
    </row>
    <row r="132" spans="1:2" ht="15">
      <c r="A132" s="240"/>
      <c r="B132" s="240"/>
    </row>
    <row r="133" spans="1:2" ht="15">
      <c r="A133" s="240"/>
      <c r="B133" s="240"/>
    </row>
    <row r="134" spans="1:2" ht="15">
      <c r="A134" s="240"/>
      <c r="B134" s="240"/>
    </row>
    <row r="135" spans="1:2" ht="15">
      <c r="A135" s="240"/>
      <c r="B135" s="240"/>
    </row>
    <row r="136" spans="1:2" ht="15">
      <c r="A136" s="240"/>
      <c r="B136" s="240"/>
    </row>
    <row r="137" spans="1:2" ht="15">
      <c r="A137" s="240"/>
      <c r="B137" s="240"/>
    </row>
    <row r="138" spans="1:2" ht="15">
      <c r="A138" s="240"/>
      <c r="B138" s="240"/>
    </row>
    <row r="139" spans="1:2" ht="15">
      <c r="A139" s="240"/>
      <c r="B139" s="240"/>
    </row>
    <row r="140" spans="1:2" ht="15">
      <c r="A140" s="240"/>
      <c r="B140" s="240"/>
    </row>
    <row r="141" spans="1:2" ht="15">
      <c r="A141" s="240"/>
      <c r="B141" s="240"/>
    </row>
    <row r="142" spans="1:2" ht="15">
      <c r="A142" s="240"/>
      <c r="B142" s="240"/>
    </row>
    <row r="143" spans="1:2" ht="15">
      <c r="A143" s="240"/>
      <c r="B143" s="240"/>
    </row>
    <row r="144" spans="1:2" ht="15">
      <c r="A144" s="240"/>
      <c r="B144" s="240"/>
    </row>
    <row r="145" spans="1:2" ht="15">
      <c r="A145" s="240"/>
      <c r="B145" s="240"/>
    </row>
    <row r="146" spans="1:2" ht="15">
      <c r="A146" s="240"/>
      <c r="B146" s="240"/>
    </row>
    <row r="147" spans="1:2" ht="15">
      <c r="A147" s="240"/>
      <c r="B147" s="240"/>
    </row>
    <row r="148" spans="1:2" ht="15">
      <c r="A148" s="240"/>
      <c r="B148" s="240"/>
    </row>
    <row r="149" spans="1:2" ht="15">
      <c r="A149" s="240"/>
      <c r="B149" s="240"/>
    </row>
    <row r="150" spans="1:2" ht="15">
      <c r="A150" s="240"/>
      <c r="B150" s="240"/>
    </row>
    <row r="151" spans="1:2" ht="15">
      <c r="A151" s="240"/>
      <c r="B151" s="240"/>
    </row>
    <row r="152" spans="1:2" ht="15">
      <c r="A152" s="240"/>
      <c r="B152" s="240"/>
    </row>
    <row r="153" spans="1:2" ht="15">
      <c r="A153" s="240"/>
      <c r="B153" s="240"/>
    </row>
    <row r="154" spans="1:2" ht="15">
      <c r="A154" s="240"/>
      <c r="B154" s="240"/>
    </row>
    <row r="155" spans="1:2" ht="15">
      <c r="A155" s="240"/>
      <c r="B155" s="240"/>
    </row>
    <row r="156" spans="1:2" ht="15">
      <c r="A156" s="240"/>
      <c r="B156" s="240"/>
    </row>
    <row r="157" spans="1:2" ht="15">
      <c r="A157" s="240"/>
      <c r="B157" s="240"/>
    </row>
    <row r="158" spans="1:2" ht="15">
      <c r="A158" s="240"/>
      <c r="B158" s="240"/>
    </row>
    <row r="159" spans="1:2" ht="15">
      <c r="A159" s="240"/>
      <c r="B159" s="240"/>
    </row>
    <row r="160" spans="1:2" ht="15">
      <c r="A160" s="240"/>
      <c r="B160" s="240"/>
    </row>
    <row r="161" spans="1:2" ht="15">
      <c r="A161" s="240"/>
      <c r="B161" s="240"/>
    </row>
    <row r="162" spans="1:2" ht="15">
      <c r="A162" s="240"/>
      <c r="B162" s="240"/>
    </row>
    <row r="163" spans="1:2" ht="15">
      <c r="A163" s="240"/>
      <c r="B163" s="240"/>
    </row>
    <row r="164" spans="1:2" ht="15">
      <c r="A164" s="240"/>
      <c r="B164" s="240"/>
    </row>
    <row r="165" spans="1:2" ht="15">
      <c r="A165" s="240"/>
      <c r="B165" s="240"/>
    </row>
    <row r="166" spans="1:2" ht="15">
      <c r="A166" s="240"/>
      <c r="B166" s="240"/>
    </row>
    <row r="167" spans="1:2" ht="15">
      <c r="A167" s="240"/>
      <c r="B167" s="240"/>
    </row>
    <row r="168" spans="1:2" ht="15">
      <c r="A168" s="240"/>
      <c r="B168" s="240"/>
    </row>
    <row r="169" spans="1:2" ht="15">
      <c r="A169" s="240"/>
      <c r="B169" s="240"/>
    </row>
    <row r="170" spans="1:2" ht="15">
      <c r="A170" s="240"/>
      <c r="B170" s="240"/>
    </row>
    <row r="171" spans="1:2" ht="15">
      <c r="A171" s="240"/>
      <c r="B171" s="240"/>
    </row>
    <row r="172" spans="1:2" ht="15">
      <c r="A172" s="240"/>
      <c r="B172" s="240"/>
    </row>
    <row r="173" spans="1:2" ht="15">
      <c r="A173" s="240"/>
      <c r="B173" s="240"/>
    </row>
    <row r="174" spans="1:2" ht="15">
      <c r="A174" s="240"/>
      <c r="B174" s="240"/>
    </row>
    <row r="175" spans="1:2" ht="15">
      <c r="A175" s="240"/>
      <c r="B175" s="240"/>
    </row>
    <row r="176" spans="1:2" ht="15">
      <c r="A176" s="240"/>
      <c r="B176" s="240"/>
    </row>
    <row r="177" spans="1:2" ht="15">
      <c r="A177" s="240"/>
      <c r="B177" s="240"/>
    </row>
    <row r="178" spans="1:2" ht="15">
      <c r="A178" s="240"/>
      <c r="B178" s="240"/>
    </row>
    <row r="179" spans="1:2" ht="15">
      <c r="A179" s="240"/>
      <c r="B179" s="240"/>
    </row>
    <row r="180" spans="1:2" ht="15">
      <c r="A180" s="240"/>
      <c r="B180" s="240"/>
    </row>
    <row r="181" spans="1:2" ht="15">
      <c r="A181" s="240"/>
      <c r="B181" s="240"/>
    </row>
    <row r="182" spans="1:2" ht="15">
      <c r="A182" s="240"/>
      <c r="B182" s="240"/>
    </row>
    <row r="183" spans="1:2" ht="15">
      <c r="A183" s="240"/>
      <c r="B183" s="240"/>
    </row>
    <row r="184" spans="1:2" ht="15">
      <c r="A184" s="240"/>
      <c r="B184" s="240"/>
    </row>
    <row r="185" spans="1:2" ht="15">
      <c r="A185" s="240"/>
      <c r="B185" s="240"/>
    </row>
    <row r="186" spans="1:2" ht="15">
      <c r="A186" s="240"/>
      <c r="B186" s="240"/>
    </row>
    <row r="187" spans="1:2" ht="15">
      <c r="A187" s="240"/>
      <c r="B187" s="240"/>
    </row>
    <row r="188" spans="1:2" ht="15">
      <c r="A188" s="240"/>
      <c r="B188" s="240"/>
    </row>
    <row r="189" spans="1:2" ht="15">
      <c r="A189" s="240"/>
      <c r="B189" s="240"/>
    </row>
    <row r="190" spans="1:2" ht="15">
      <c r="A190" s="240"/>
      <c r="B190" s="240"/>
    </row>
    <row r="191" spans="1:2" ht="15">
      <c r="A191" s="240"/>
      <c r="B191" s="240"/>
    </row>
    <row r="192" spans="1:2" ht="15">
      <c r="A192" s="240"/>
      <c r="B192" s="240"/>
    </row>
    <row r="193" spans="1:2" ht="15">
      <c r="A193" s="240"/>
      <c r="B193" s="240"/>
    </row>
    <row r="194" spans="1:2" ht="15">
      <c r="A194" s="240"/>
      <c r="B194" s="240"/>
    </row>
    <row r="195" spans="1:2" ht="15">
      <c r="A195" s="240"/>
      <c r="B195" s="240"/>
    </row>
    <row r="196" spans="1:2" ht="15">
      <c r="A196" s="240"/>
      <c r="B196" s="240"/>
    </row>
  </sheetData>
  <sheetProtection sheet="1" scenarios="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178"/>
  <sheetViews>
    <sheetView zoomScaleNormal="100" workbookViewId="0">
      <pane xSplit="2" ySplit="11" topLeftCell="C12" activePane="bottomRight" state="frozen"/>
      <selection pane="topRight" activeCell="C1" sqref="C1"/>
      <selection pane="bottomLeft" activeCell="A12" sqref="A12"/>
      <selection pane="bottomRight" activeCell="H42" sqref="H42"/>
    </sheetView>
  </sheetViews>
  <sheetFormatPr defaultColWidth="8.85546875" defaultRowHeight="12.75"/>
  <cols>
    <col min="1" max="1" width="12.7109375" style="238" customWidth="1"/>
    <col min="2" max="2" width="55.7109375" style="238" customWidth="1"/>
    <col min="3" max="9" width="18.7109375" style="238" customWidth="1"/>
    <col min="10" max="16384" width="8.85546875" style="238"/>
  </cols>
  <sheetData>
    <row r="1" spans="1:9" ht="18">
      <c r="A1" s="2"/>
      <c r="B1" s="4" t="str">
        <f>+'GW-STATEMENT NET POSITION(13)'!A1</f>
        <v>LOCAL GOVERNMENT NAME:</v>
      </c>
      <c r="C1" s="2"/>
      <c r="D1" s="2"/>
      <c r="E1" s="2"/>
      <c r="F1" s="2"/>
      <c r="G1" s="2"/>
      <c r="H1" s="2"/>
      <c r="I1" s="253"/>
    </row>
    <row r="2" spans="1:9" ht="18">
      <c r="A2" s="2"/>
      <c r="B2" s="4" t="s">
        <v>1458</v>
      </c>
      <c r="C2" s="2"/>
      <c r="D2" s="2"/>
      <c r="E2" s="2"/>
      <c r="F2" s="2"/>
      <c r="G2" s="2"/>
      <c r="H2" s="2"/>
      <c r="I2" s="253"/>
    </row>
    <row r="3" spans="1:9" ht="18">
      <c r="A3" s="2"/>
      <c r="B3" s="4" t="s">
        <v>172</v>
      </c>
      <c r="C3" s="2"/>
      <c r="D3" s="2"/>
      <c r="E3" s="2"/>
      <c r="F3" s="2"/>
      <c r="G3" s="2"/>
      <c r="H3" s="2"/>
      <c r="I3" s="253"/>
    </row>
    <row r="4" spans="1:9" ht="18">
      <c r="A4" s="2"/>
      <c r="B4" s="5" t="str">
        <f>+'GW-STATEMENT NET POSITION(13)'!A3</f>
        <v>FISCAL YEAR ENDING JUNE 30, 2021</v>
      </c>
      <c r="C4" s="2"/>
      <c r="D4" s="2"/>
      <c r="E4" s="2"/>
      <c r="F4" s="2"/>
      <c r="G4" s="2"/>
      <c r="H4" s="2"/>
      <c r="I4" s="253"/>
    </row>
    <row r="5" spans="1:9" ht="18">
      <c r="B5" s="239"/>
      <c r="G5"/>
      <c r="H5"/>
      <c r="I5" s="9" t="s">
        <v>924</v>
      </c>
    </row>
    <row r="6" spans="1:9" ht="18.75" thickBot="1">
      <c r="B6" s="239"/>
      <c r="C6" s="241" t="s">
        <v>176</v>
      </c>
      <c r="D6" s="289"/>
      <c r="E6" s="289"/>
      <c r="F6" s="289"/>
      <c r="G6" s="11"/>
      <c r="H6" s="11"/>
      <c r="I6" s="538" t="s">
        <v>927</v>
      </c>
    </row>
    <row r="7" spans="1:9">
      <c r="G7"/>
      <c r="H7"/>
      <c r="I7"/>
    </row>
    <row r="8" spans="1:9" ht="16.5" thickBot="1">
      <c r="A8" s="240"/>
      <c r="B8" s="240"/>
      <c r="C8" s="241" t="s">
        <v>715</v>
      </c>
      <c r="D8" s="242"/>
      <c r="E8" s="242"/>
      <c r="F8" s="242"/>
      <c r="G8" s="9" t="s">
        <v>173</v>
      </c>
      <c r="H8" s="6"/>
      <c r="I8" s="6"/>
    </row>
    <row r="9" spans="1:9" ht="15.75">
      <c r="A9" s="9" t="s">
        <v>156</v>
      </c>
      <c r="B9" s="9"/>
      <c r="C9" s="243" t="s">
        <v>1583</v>
      </c>
      <c r="D9" s="243" t="s">
        <v>1583</v>
      </c>
      <c r="E9" s="243" t="s">
        <v>1583</v>
      </c>
      <c r="F9" s="243" t="s">
        <v>1583</v>
      </c>
      <c r="G9" s="9" t="s">
        <v>174</v>
      </c>
      <c r="H9" s="6"/>
      <c r="I9" s="9" t="s">
        <v>177</v>
      </c>
    </row>
    <row r="10" spans="1:9" ht="16.5" thickBot="1">
      <c r="A10" s="538" t="s">
        <v>157</v>
      </c>
      <c r="B10" s="538" t="s">
        <v>158</v>
      </c>
      <c r="C10" s="244" t="s">
        <v>1584</v>
      </c>
      <c r="D10" s="244" t="s">
        <v>1584</v>
      </c>
      <c r="E10" s="244" t="s">
        <v>1584</v>
      </c>
      <c r="F10" s="244" t="s">
        <v>1584</v>
      </c>
      <c r="G10" s="538" t="s">
        <v>1054</v>
      </c>
      <c r="H10" s="538" t="s">
        <v>175</v>
      </c>
      <c r="I10" s="538" t="s">
        <v>178</v>
      </c>
    </row>
    <row r="11" spans="1:9" ht="15.75">
      <c r="A11" s="342"/>
      <c r="B11" s="8" t="s">
        <v>928</v>
      </c>
      <c r="C11" s="297"/>
      <c r="D11" s="297"/>
      <c r="E11" s="297"/>
      <c r="F11" s="297"/>
      <c r="G11" s="297"/>
      <c r="H11" s="297"/>
      <c r="I11" s="297"/>
    </row>
    <row r="12" spans="1:9" ht="15.75">
      <c r="A12" s="342"/>
      <c r="B12" s="8" t="s">
        <v>179</v>
      </c>
      <c r="C12" s="297"/>
      <c r="D12" s="297"/>
      <c r="E12" s="297"/>
      <c r="F12" s="297"/>
      <c r="G12" s="297"/>
      <c r="H12" s="297"/>
      <c r="I12" s="297"/>
    </row>
    <row r="13" spans="1:9" ht="15">
      <c r="A13" s="343">
        <v>101000</v>
      </c>
      <c r="B13" s="6" t="s">
        <v>929</v>
      </c>
      <c r="C13" s="246"/>
      <c r="D13" s="246"/>
      <c r="E13" s="246"/>
      <c r="F13" s="246"/>
      <c r="G13" s="254">
        <f>+'NET POSIT-NONMAJOR ENTERPR(79)'!H12</f>
        <v>0</v>
      </c>
      <c r="H13" s="254">
        <f>SUM(C13:G13)</f>
        <v>0</v>
      </c>
      <c r="I13" s="254">
        <f>+'COMB. NET POS-IN. SER.(82)'!F12</f>
        <v>0</v>
      </c>
    </row>
    <row r="14" spans="1:9" ht="15">
      <c r="A14" s="343">
        <v>103000</v>
      </c>
      <c r="B14" s="6" t="s">
        <v>1056</v>
      </c>
      <c r="C14" s="246"/>
      <c r="D14" s="246"/>
      <c r="E14" s="246"/>
      <c r="F14" s="246"/>
      <c r="G14" s="254">
        <f>+'NET POSIT-NONMAJOR ENTERPR(79)'!H13</f>
        <v>0</v>
      </c>
      <c r="H14" s="254">
        <f t="shared" ref="H14:H20" si="0">SUM(C14:G14)</f>
        <v>0</v>
      </c>
      <c r="I14" s="254">
        <f>+'COMB. NET POS-IN. SER.(82)'!F13</f>
        <v>0</v>
      </c>
    </row>
    <row r="15" spans="1:9" ht="15">
      <c r="A15" s="343">
        <v>101100</v>
      </c>
      <c r="B15" s="6" t="s">
        <v>741</v>
      </c>
      <c r="C15" s="246"/>
      <c r="D15" s="246"/>
      <c r="E15" s="246"/>
      <c r="F15" s="246"/>
      <c r="G15" s="254">
        <f>+'NET POSIT-NONMAJOR ENTERPR(79)'!H14</f>
        <v>0</v>
      </c>
      <c r="H15" s="254">
        <f t="shared" si="0"/>
        <v>0</v>
      </c>
      <c r="I15" s="254">
        <f>+'COMB. NET POS-IN. SER.(82)'!F14</f>
        <v>0</v>
      </c>
    </row>
    <row r="16" spans="1:9" ht="30">
      <c r="A16" s="343">
        <v>110000</v>
      </c>
      <c r="B16" s="540" t="s">
        <v>1059</v>
      </c>
      <c r="C16" s="246"/>
      <c r="D16" s="246"/>
      <c r="E16" s="246"/>
      <c r="F16" s="246"/>
      <c r="G16" s="254">
        <f>+'NET POSIT-NONMAJOR ENTERPR(79)'!H15</f>
        <v>0</v>
      </c>
      <c r="H16" s="254">
        <f t="shared" si="0"/>
        <v>0</v>
      </c>
      <c r="I16" s="254">
        <f>+'COMB. NET POS-IN. SER.(82)'!F15</f>
        <v>0</v>
      </c>
    </row>
    <row r="17" spans="1:9" ht="30">
      <c r="A17" s="343">
        <v>120000</v>
      </c>
      <c r="B17" s="540" t="s">
        <v>571</v>
      </c>
      <c r="C17" s="246"/>
      <c r="D17" s="246"/>
      <c r="E17" s="246"/>
      <c r="F17" s="246"/>
      <c r="G17" s="254">
        <f>+'NET POSIT-NONMAJOR ENTERPR(79)'!H16</f>
        <v>0</v>
      </c>
      <c r="H17" s="254">
        <f t="shared" si="0"/>
        <v>0</v>
      </c>
      <c r="I17" s="254">
        <f>+'COMB. NET POS-IN. SER.(82)'!F16</f>
        <v>0</v>
      </c>
    </row>
    <row r="18" spans="1:9" ht="15">
      <c r="A18" s="343">
        <v>131000</v>
      </c>
      <c r="B18" s="6" t="s">
        <v>226</v>
      </c>
      <c r="C18" s="246"/>
      <c r="D18" s="246"/>
      <c r="E18" s="246"/>
      <c r="F18" s="246"/>
      <c r="G18" s="254">
        <f>+'NET POSIT-NONMAJOR ENTERPR(79)'!H17</f>
        <v>0</v>
      </c>
      <c r="H18" s="254">
        <f t="shared" si="0"/>
        <v>0</v>
      </c>
      <c r="I18" s="254">
        <f>+'COMB. NET POS-IN. SER.(82)'!F17</f>
        <v>0</v>
      </c>
    </row>
    <row r="19" spans="1:9" ht="15">
      <c r="A19" s="343">
        <v>132000</v>
      </c>
      <c r="B19" s="6" t="s">
        <v>227</v>
      </c>
      <c r="C19" s="246"/>
      <c r="D19" s="246"/>
      <c r="E19" s="246"/>
      <c r="F19" s="246"/>
      <c r="G19" s="254">
        <f>+'NET POSIT-NONMAJOR ENTERPR(79)'!H18</f>
        <v>0</v>
      </c>
      <c r="H19" s="254">
        <f t="shared" si="0"/>
        <v>0</v>
      </c>
      <c r="I19" s="254">
        <f>+'COMB. NET POS-IN. SER.(82)'!F18</f>
        <v>0</v>
      </c>
    </row>
    <row r="20" spans="1:9" ht="15">
      <c r="A20" s="343">
        <v>141000</v>
      </c>
      <c r="B20" s="6" t="s">
        <v>181</v>
      </c>
      <c r="C20" s="246"/>
      <c r="D20" s="246"/>
      <c r="E20" s="246"/>
      <c r="F20" s="246"/>
      <c r="G20" s="254">
        <f>+'NET POSIT-NONMAJOR ENTERPR(79)'!H19</f>
        <v>0</v>
      </c>
      <c r="H20" s="254">
        <f t="shared" si="0"/>
        <v>0</v>
      </c>
      <c r="I20" s="254">
        <f>+'COMB. NET POS-IN. SER.(82)'!F19</f>
        <v>0</v>
      </c>
    </row>
    <row r="21" spans="1:9" ht="15.75" thickBot="1">
      <c r="A21" s="343">
        <v>150000</v>
      </c>
      <c r="B21" s="6" t="s">
        <v>933</v>
      </c>
      <c r="C21" s="248"/>
      <c r="D21" s="248"/>
      <c r="E21" s="248"/>
      <c r="F21" s="248"/>
      <c r="G21" s="255">
        <f>+'NET POSIT-NONMAJOR ENTERPR(79)'!H20</f>
        <v>0</v>
      </c>
      <c r="H21" s="254">
        <f>SUM(C21:G21)</f>
        <v>0</v>
      </c>
      <c r="I21" s="255">
        <f>+'COMB. NET POS-IN. SER.(82)'!F20</f>
        <v>0</v>
      </c>
    </row>
    <row r="22" spans="1:9" ht="16.5" thickBot="1">
      <c r="A22" s="343"/>
      <c r="B22" s="9" t="s">
        <v>714</v>
      </c>
      <c r="C22" s="256">
        <f>SUM(C12:C21)</f>
        <v>0</v>
      </c>
      <c r="D22" s="256">
        <f t="shared" ref="D22:I22" si="1">SUM(D12:D21)</f>
        <v>0</v>
      </c>
      <c r="E22" s="256">
        <f t="shared" si="1"/>
        <v>0</v>
      </c>
      <c r="F22" s="256">
        <f t="shared" si="1"/>
        <v>0</v>
      </c>
      <c r="G22" s="256">
        <f t="shared" si="1"/>
        <v>0</v>
      </c>
      <c r="H22" s="256">
        <f t="shared" si="1"/>
        <v>0</v>
      </c>
      <c r="I22" s="256">
        <f t="shared" si="1"/>
        <v>0</v>
      </c>
    </row>
    <row r="23" spans="1:9" ht="15.75">
      <c r="A23" s="343"/>
      <c r="B23" s="8" t="s">
        <v>180</v>
      </c>
      <c r="C23" s="246"/>
      <c r="D23" s="246"/>
      <c r="E23" s="246"/>
      <c r="F23" s="246"/>
      <c r="G23" s="254"/>
      <c r="H23" s="254"/>
      <c r="I23" s="254"/>
    </row>
    <row r="24" spans="1:9" ht="15">
      <c r="A24" s="343"/>
      <c r="B24" s="6" t="s">
        <v>934</v>
      </c>
      <c r="C24" s="246"/>
      <c r="D24" s="246"/>
      <c r="E24" s="246"/>
      <c r="F24" s="246"/>
      <c r="G24" s="254"/>
      <c r="H24" s="254"/>
      <c r="I24" s="254"/>
    </row>
    <row r="25" spans="1:9" ht="15">
      <c r="A25" s="343">
        <v>102200</v>
      </c>
      <c r="B25" s="6" t="s">
        <v>1057</v>
      </c>
      <c r="C25" s="246"/>
      <c r="D25" s="246"/>
      <c r="E25" s="246"/>
      <c r="F25" s="246"/>
      <c r="G25" s="254">
        <f>+'NET POSIT-NONMAJOR ENTERPR(79)'!H24</f>
        <v>0</v>
      </c>
      <c r="H25" s="254">
        <f>SUM(C25:G25)</f>
        <v>0</v>
      </c>
      <c r="I25" s="254">
        <f>+'COMB. NET POS-IN. SER.(82)'!F24</f>
        <v>0</v>
      </c>
    </row>
    <row r="26" spans="1:9" ht="15">
      <c r="A26" s="343">
        <v>102300</v>
      </c>
      <c r="B26" s="6" t="s">
        <v>1058</v>
      </c>
      <c r="C26" s="246"/>
      <c r="D26" s="246"/>
      <c r="E26" s="246"/>
      <c r="F26" s="246"/>
      <c r="G26" s="254">
        <f>+'NET POSIT-NONMAJOR ENTERPR(79)'!H25</f>
        <v>0</v>
      </c>
      <c r="H26" s="254">
        <f>SUM(C26:G26)</f>
        <v>0</v>
      </c>
      <c r="I26" s="254">
        <f>+'COMB. NET POS-IN. SER.(82)'!F25</f>
        <v>0</v>
      </c>
    </row>
    <row r="27" spans="1:9" ht="15">
      <c r="A27" s="343">
        <v>133000</v>
      </c>
      <c r="B27" s="6" t="s">
        <v>1060</v>
      </c>
      <c r="C27" s="246"/>
      <c r="D27" s="246"/>
      <c r="E27" s="246"/>
      <c r="F27" s="246"/>
      <c r="G27" s="254">
        <f>+'NET POSIT-NONMAJOR ENTERPR(79)'!H26</f>
        <v>0</v>
      </c>
      <c r="H27" s="254">
        <f>SUM(C27:G27)</f>
        <v>0</v>
      </c>
      <c r="I27" s="254">
        <f>+'COMB. NET POS-IN. SER.(82)'!F26</f>
        <v>0</v>
      </c>
    </row>
    <row r="28" spans="1:9" ht="15">
      <c r="A28" s="343">
        <v>170000</v>
      </c>
      <c r="B28" s="6" t="s">
        <v>159</v>
      </c>
      <c r="C28" s="246"/>
      <c r="D28" s="246"/>
      <c r="E28" s="246"/>
      <c r="F28" s="246"/>
      <c r="G28" s="254">
        <f>+'NET POSIT-NONMAJOR ENTERPR(79)'!H27</f>
        <v>0</v>
      </c>
      <c r="H28" s="254">
        <f>SUM(C28:G28)</f>
        <v>0</v>
      </c>
      <c r="I28" s="254">
        <f>+'COMB. NET POS-IN. SER.(82)'!F27</f>
        <v>0</v>
      </c>
    </row>
    <row r="29" spans="1:9" ht="15">
      <c r="A29" s="343">
        <v>180000</v>
      </c>
      <c r="B29" s="6" t="s">
        <v>567</v>
      </c>
      <c r="C29" s="246"/>
      <c r="D29" s="246"/>
      <c r="E29" s="246"/>
      <c r="F29" s="246"/>
      <c r="G29" s="254"/>
      <c r="H29" s="254"/>
      <c r="I29" s="254"/>
    </row>
    <row r="30" spans="1:9" ht="15">
      <c r="A30" s="343"/>
      <c r="B30" s="6" t="s">
        <v>562</v>
      </c>
      <c r="C30" s="246"/>
      <c r="D30" s="246"/>
      <c r="E30" s="246"/>
      <c r="F30" s="246"/>
      <c r="G30" s="254">
        <f>+'NET POSIT-NONMAJOR ENTERPR(79)'!H29</f>
        <v>0</v>
      </c>
      <c r="H30" s="254">
        <f t="shared" ref="H30:H36" si="2">SUM(C30:G30)</f>
        <v>0</v>
      </c>
      <c r="I30" s="254">
        <f>+'COMB. NET POS-IN. SER.(82)'!F29</f>
        <v>0</v>
      </c>
    </row>
    <row r="31" spans="1:9" ht="15">
      <c r="A31" s="343"/>
      <c r="B31" s="6" t="s">
        <v>563</v>
      </c>
      <c r="C31" s="246"/>
      <c r="D31" s="246"/>
      <c r="E31" s="246"/>
      <c r="F31" s="246"/>
      <c r="G31" s="254">
        <f>+'NET POSIT-NONMAJOR ENTERPR(79)'!H30</f>
        <v>0</v>
      </c>
      <c r="H31" s="254">
        <f t="shared" si="2"/>
        <v>0</v>
      </c>
      <c r="I31" s="254">
        <f>+'COMB. NET POS-IN. SER.(82)'!F30</f>
        <v>0</v>
      </c>
    </row>
    <row r="32" spans="1:9" ht="15">
      <c r="A32" s="343"/>
      <c r="B32" s="6" t="s">
        <v>548</v>
      </c>
      <c r="C32" s="246"/>
      <c r="D32" s="246"/>
      <c r="E32" s="246"/>
      <c r="F32" s="246"/>
      <c r="G32" s="254">
        <f>+'NET POSIT-NONMAJOR ENTERPR(79)'!H31</f>
        <v>0</v>
      </c>
      <c r="H32" s="254">
        <f t="shared" si="2"/>
        <v>0</v>
      </c>
      <c r="I32" s="254">
        <f>+'COMB. NET POS-IN. SER.(82)'!F31</f>
        <v>0</v>
      </c>
    </row>
    <row r="33" spans="1:9" ht="15">
      <c r="A33" s="343"/>
      <c r="B33" s="6" t="s">
        <v>564</v>
      </c>
      <c r="C33" s="246"/>
      <c r="D33" s="246"/>
      <c r="E33" s="246"/>
      <c r="F33" s="246"/>
      <c r="G33" s="254">
        <f>+'NET POSIT-NONMAJOR ENTERPR(79)'!H32</f>
        <v>0</v>
      </c>
      <c r="H33" s="254">
        <f t="shared" si="2"/>
        <v>0</v>
      </c>
      <c r="I33" s="254">
        <f>+'COMB. NET POS-IN. SER.(82)'!F32</f>
        <v>0</v>
      </c>
    </row>
    <row r="34" spans="1:9" ht="15">
      <c r="A34" s="343"/>
      <c r="B34" s="6" t="s">
        <v>565</v>
      </c>
      <c r="C34" s="246"/>
      <c r="D34" s="246"/>
      <c r="E34" s="246"/>
      <c r="F34" s="246"/>
      <c r="G34" s="254">
        <f>+'NET POSIT-NONMAJOR ENTERPR(79)'!H33</f>
        <v>0</v>
      </c>
      <c r="H34" s="254">
        <f t="shared" si="2"/>
        <v>0</v>
      </c>
      <c r="I34" s="254">
        <f>+'COMB. NET POS-IN. SER.(82)'!F33</f>
        <v>0</v>
      </c>
    </row>
    <row r="35" spans="1:9" ht="15">
      <c r="A35" s="343"/>
      <c r="B35" s="6" t="s">
        <v>549</v>
      </c>
      <c r="C35" s="246"/>
      <c r="D35" s="246"/>
      <c r="E35" s="246"/>
      <c r="F35" s="246"/>
      <c r="G35" s="254">
        <f>+'NET POSIT-NONMAJOR ENTERPR(79)'!H34</f>
        <v>0</v>
      </c>
      <c r="H35" s="254">
        <f t="shared" si="2"/>
        <v>0</v>
      </c>
      <c r="I35" s="254">
        <f>+'COMB. NET POS-IN. SER.(82)'!F34</f>
        <v>0</v>
      </c>
    </row>
    <row r="36" spans="1:9" ht="15">
      <c r="A36" s="343"/>
      <c r="B36" s="6" t="s">
        <v>566</v>
      </c>
      <c r="C36" s="246"/>
      <c r="D36" s="246"/>
      <c r="E36" s="246"/>
      <c r="F36" s="246"/>
      <c r="G36" s="254">
        <f>+'NET POSIT-NONMAJOR ENTERPR(79)'!H35</f>
        <v>0</v>
      </c>
      <c r="H36" s="254">
        <f t="shared" si="2"/>
        <v>0</v>
      </c>
      <c r="I36" s="254">
        <f>+'COMB. NET POS-IN. SER.(82)'!F35</f>
        <v>0</v>
      </c>
    </row>
    <row r="37" spans="1:9" ht="15.75" thickBot="1">
      <c r="A37"/>
      <c r="B37" s="6" t="s">
        <v>182</v>
      </c>
      <c r="C37" s="255">
        <f>+C30+C31+C32+C33+C34+C35+C36</f>
        <v>0</v>
      </c>
      <c r="D37" s="255">
        <f>+D30+D31+D32+D33+D34+D35+D36</f>
        <v>0</v>
      </c>
      <c r="E37" s="255">
        <f>+E30+E31+E32+E33+E34+E35+E36</f>
        <v>0</v>
      </c>
      <c r="F37" s="255">
        <f>+F30+F31+F32+F33+F34+F35+F36</f>
        <v>0</v>
      </c>
      <c r="G37" s="255">
        <f>+'NET POSIT-NONMAJOR ENTERPR(79)'!H36</f>
        <v>0</v>
      </c>
      <c r="H37" s="254">
        <f>SUM(C37:G37)</f>
        <v>0</v>
      </c>
      <c r="I37" s="255">
        <f>+'COMB. NET POS-IN. SER.(82)'!F36</f>
        <v>0</v>
      </c>
    </row>
    <row r="38" spans="1:9" ht="16.5" thickBot="1">
      <c r="A38" s="343"/>
      <c r="B38" s="9" t="s">
        <v>713</v>
      </c>
      <c r="C38" s="256">
        <f>SUM(C25:C36)</f>
        <v>0</v>
      </c>
      <c r="D38" s="256">
        <f t="shared" ref="D38:I38" si="3">SUM(D25:D36)</f>
        <v>0</v>
      </c>
      <c r="E38" s="256">
        <f t="shared" si="3"/>
        <v>0</v>
      </c>
      <c r="F38" s="256">
        <f t="shared" si="3"/>
        <v>0</v>
      </c>
      <c r="G38" s="256">
        <f t="shared" si="3"/>
        <v>0</v>
      </c>
      <c r="H38" s="256">
        <f t="shared" si="3"/>
        <v>0</v>
      </c>
      <c r="I38" s="256">
        <f t="shared" si="3"/>
        <v>0</v>
      </c>
    </row>
    <row r="39" spans="1:9" ht="16.5" thickBot="1">
      <c r="A39" s="343"/>
      <c r="B39" s="539" t="s">
        <v>937</v>
      </c>
      <c r="C39" s="257">
        <f t="shared" ref="C39:I39" si="4">+C22+C38</f>
        <v>0</v>
      </c>
      <c r="D39" s="257">
        <f t="shared" si="4"/>
        <v>0</v>
      </c>
      <c r="E39" s="257">
        <f t="shared" si="4"/>
        <v>0</v>
      </c>
      <c r="F39" s="257">
        <f t="shared" si="4"/>
        <v>0</v>
      </c>
      <c r="G39" s="257">
        <f t="shared" si="4"/>
        <v>0</v>
      </c>
      <c r="H39" s="257">
        <f t="shared" si="4"/>
        <v>0</v>
      </c>
      <c r="I39" s="257">
        <f t="shared" si="4"/>
        <v>0</v>
      </c>
    </row>
    <row r="40" spans="1:9" ht="16.5" thickTop="1">
      <c r="A40" s="343"/>
      <c r="B40" s="539"/>
      <c r="C40" s="254"/>
      <c r="D40" s="254"/>
      <c r="E40" s="254"/>
      <c r="F40" s="254"/>
      <c r="G40" s="254"/>
      <c r="H40" s="254"/>
      <c r="I40" s="254"/>
    </row>
    <row r="41" spans="1:9" ht="15.75">
      <c r="A41" s="343"/>
      <c r="B41" s="539" t="s">
        <v>1536</v>
      </c>
      <c r="C41" s="254"/>
      <c r="D41" s="254"/>
      <c r="E41" s="254"/>
      <c r="F41" s="254"/>
      <c r="G41" s="254"/>
      <c r="H41" s="254"/>
      <c r="I41" s="254"/>
    </row>
    <row r="42" spans="1:9" ht="15">
      <c r="A42" s="276">
        <v>199000</v>
      </c>
      <c r="B42" s="240" t="s">
        <v>2923</v>
      </c>
      <c r="C42" s="246"/>
      <c r="D42" s="246"/>
      <c r="E42" s="246"/>
      <c r="F42" s="246"/>
      <c r="G42" s="254">
        <f>'NET POSIT-NONMAJOR ENTERPR(79)'!H41</f>
        <v>0</v>
      </c>
      <c r="H42" s="254">
        <f>SUM(C42:G42)</f>
        <v>0</v>
      </c>
      <c r="I42" s="254">
        <f>'COMB. NET POS-IN. SER.(82)'!F41</f>
        <v>0</v>
      </c>
    </row>
    <row r="43" spans="1:9" ht="15">
      <c r="A43" s="276" t="s">
        <v>2370</v>
      </c>
      <c r="B43" s="240" t="s">
        <v>2916</v>
      </c>
      <c r="C43" s="246"/>
      <c r="D43" s="246"/>
      <c r="E43" s="246"/>
      <c r="F43" s="246"/>
      <c r="G43" s="254">
        <f>'NET POSIT-NONMAJOR ENTERPR(79)'!H42</f>
        <v>0</v>
      </c>
      <c r="H43" s="254">
        <f>SUM(C43:G43)</f>
        <v>0</v>
      </c>
      <c r="I43" s="254">
        <f>'COMB. NET POS-IN. SER.(82)'!F42</f>
        <v>0</v>
      </c>
    </row>
    <row r="44" spans="1:9" ht="15.75" thickBot="1">
      <c r="A44" s="276" t="s">
        <v>2370</v>
      </c>
      <c r="B44" s="240" t="s">
        <v>2925</v>
      </c>
      <c r="C44" s="248"/>
      <c r="D44" s="248"/>
      <c r="E44" s="248"/>
      <c r="F44" s="248"/>
      <c r="G44" s="255">
        <f>'NET POSIT-NONMAJOR ENTERPR(79)'!H43</f>
        <v>0</v>
      </c>
      <c r="H44" s="254">
        <f>SUM(C44:G44)</f>
        <v>0</v>
      </c>
      <c r="I44" s="255">
        <f>'COMB. NET POS-IN. SER.(82)'!F43</f>
        <v>0</v>
      </c>
    </row>
    <row r="45" spans="1:9" ht="16.5" thickBot="1">
      <c r="A45" s="343"/>
      <c r="B45" s="9" t="s">
        <v>1538</v>
      </c>
      <c r="C45" s="257">
        <f>SUM(C42:C44)</f>
        <v>0</v>
      </c>
      <c r="D45" s="257">
        <f t="shared" ref="D45:I45" si="5">SUM(D42:D44)</f>
        <v>0</v>
      </c>
      <c r="E45" s="257">
        <f t="shared" si="5"/>
        <v>0</v>
      </c>
      <c r="F45" s="257">
        <f t="shared" si="5"/>
        <v>0</v>
      </c>
      <c r="G45" s="257">
        <f t="shared" si="5"/>
        <v>0</v>
      </c>
      <c r="H45" s="257">
        <f t="shared" si="5"/>
        <v>0</v>
      </c>
      <c r="I45" s="257">
        <f t="shared" si="5"/>
        <v>0</v>
      </c>
    </row>
    <row r="46" spans="1:9" ht="15.75" thickTop="1">
      <c r="A46" s="343"/>
      <c r="B46" s="6"/>
      <c r="C46" s="246"/>
      <c r="D46" s="246"/>
      <c r="E46" s="246"/>
      <c r="F46" s="246"/>
      <c r="G46" s="254"/>
      <c r="H46" s="254"/>
      <c r="I46" s="254"/>
    </row>
    <row r="47" spans="1:9" ht="15.75">
      <c r="A47" s="343"/>
      <c r="B47" s="8" t="s">
        <v>938</v>
      </c>
      <c r="C47" s="246"/>
      <c r="D47" s="246"/>
      <c r="E47" s="246"/>
      <c r="F47" s="246"/>
      <c r="G47" s="254"/>
      <c r="H47" s="254"/>
      <c r="I47" s="254"/>
    </row>
    <row r="48" spans="1:9" ht="15.75">
      <c r="A48" s="343"/>
      <c r="B48" s="8" t="s">
        <v>183</v>
      </c>
      <c r="C48" s="246"/>
      <c r="D48" s="246"/>
      <c r="E48" s="246"/>
      <c r="F48" s="246"/>
      <c r="G48" s="254"/>
      <c r="H48" s="254"/>
      <c r="I48" s="254"/>
    </row>
    <row r="49" spans="1:9" ht="15">
      <c r="A49" s="343">
        <v>202100</v>
      </c>
      <c r="B49" s="6" t="s">
        <v>184</v>
      </c>
      <c r="C49" s="246"/>
      <c r="D49" s="246"/>
      <c r="E49" s="246"/>
      <c r="F49" s="246"/>
      <c r="G49" s="254">
        <f>+'NET POSIT-NONMAJOR ENTERPR(79)'!H48</f>
        <v>0</v>
      </c>
      <c r="H49" s="254">
        <f>SUM(C49:G49)</f>
        <v>0</v>
      </c>
      <c r="I49" s="254">
        <f>+'COMB. NET POS-IN. SER.(82)'!F48</f>
        <v>0</v>
      </c>
    </row>
    <row r="50" spans="1:9" ht="15">
      <c r="A50" s="343">
        <v>203100</v>
      </c>
      <c r="B50" s="6" t="s">
        <v>259</v>
      </c>
      <c r="C50" s="246"/>
      <c r="D50" s="246"/>
      <c r="E50" s="246"/>
      <c r="F50" s="246"/>
      <c r="G50" s="254">
        <f>+'NET POSIT-NONMAJOR ENTERPR(79)'!H49</f>
        <v>0</v>
      </c>
      <c r="H50" s="254">
        <f t="shared" ref="H50:H58" si="6">SUM(C50:G50)</f>
        <v>0</v>
      </c>
      <c r="I50" s="254">
        <f>+'COMB. NET POS-IN. SER.(82)'!F49</f>
        <v>0</v>
      </c>
    </row>
    <row r="51" spans="1:9" ht="15">
      <c r="A51" s="343">
        <v>204000</v>
      </c>
      <c r="B51" s="6" t="s">
        <v>708</v>
      </c>
      <c r="C51" s="246"/>
      <c r="D51" s="246"/>
      <c r="E51" s="246"/>
      <c r="F51" s="246"/>
      <c r="G51" s="254">
        <f>+'NET POSIT-NONMAJOR ENTERPR(79)'!H50</f>
        <v>0</v>
      </c>
      <c r="H51" s="254">
        <f t="shared" si="6"/>
        <v>0</v>
      </c>
      <c r="I51" s="254">
        <f>+'COMB. NET POS-IN. SER.(82)'!F50</f>
        <v>0</v>
      </c>
    </row>
    <row r="52" spans="1:9" ht="15">
      <c r="A52" s="343">
        <v>205200</v>
      </c>
      <c r="B52" s="6" t="s">
        <v>2074</v>
      </c>
      <c r="C52" s="246"/>
      <c r="D52" s="246"/>
      <c r="E52" s="246"/>
      <c r="F52" s="246"/>
      <c r="G52" s="254">
        <f>+'NET POSIT-NONMAJOR ENTERPR(79)'!H51</f>
        <v>0</v>
      </c>
      <c r="H52" s="254">
        <f t="shared" si="6"/>
        <v>0</v>
      </c>
      <c r="I52" s="254">
        <f>+'COMB. NET POS-IN. SER.(82)'!F51</f>
        <v>0</v>
      </c>
    </row>
    <row r="53" spans="1:9" ht="15">
      <c r="A53" s="343">
        <v>206100</v>
      </c>
      <c r="B53" s="6" t="s">
        <v>1037</v>
      </c>
      <c r="C53" s="246"/>
      <c r="D53" s="246"/>
      <c r="E53" s="246"/>
      <c r="F53" s="246"/>
      <c r="G53" s="254">
        <f>+'NET POSIT-NONMAJOR ENTERPR(79)'!H52</f>
        <v>0</v>
      </c>
      <c r="H53" s="254">
        <f t="shared" si="6"/>
        <v>0</v>
      </c>
      <c r="I53" s="254">
        <f>+'COMB. NET POS-IN. SER.(82)'!F52</f>
        <v>0</v>
      </c>
    </row>
    <row r="54" spans="1:9" ht="15">
      <c r="A54" s="343">
        <v>209100</v>
      </c>
      <c r="B54" s="6" t="s">
        <v>709</v>
      </c>
      <c r="C54" s="246"/>
      <c r="D54" s="246"/>
      <c r="E54" s="246"/>
      <c r="F54" s="246"/>
      <c r="G54" s="254">
        <f>+'NET POSIT-NONMAJOR ENTERPR(79)'!H53</f>
        <v>0</v>
      </c>
      <c r="H54" s="254">
        <f t="shared" si="6"/>
        <v>0</v>
      </c>
      <c r="I54" s="254">
        <f>+'COMB. NET POS-IN. SER.(82)'!F53</f>
        <v>0</v>
      </c>
    </row>
    <row r="55" spans="1:9" ht="15">
      <c r="A55" s="343">
        <v>211000</v>
      </c>
      <c r="B55" s="6" t="s">
        <v>1039</v>
      </c>
      <c r="C55" s="246"/>
      <c r="D55" s="246"/>
      <c r="E55" s="246"/>
      <c r="F55" s="246"/>
      <c r="G55" s="254">
        <f>+'NET POSIT-NONMAJOR ENTERPR(79)'!H54</f>
        <v>0</v>
      </c>
      <c r="H55" s="254">
        <f t="shared" si="6"/>
        <v>0</v>
      </c>
      <c r="I55" s="254">
        <f>+'COMB. NET POS-IN. SER.(82)'!F54</f>
        <v>0</v>
      </c>
    </row>
    <row r="56" spans="1:9" ht="15">
      <c r="A56" s="343">
        <v>212000</v>
      </c>
      <c r="B56" s="6" t="s">
        <v>1055</v>
      </c>
      <c r="C56" s="246"/>
      <c r="D56" s="246"/>
      <c r="E56" s="246"/>
      <c r="F56" s="246"/>
      <c r="G56" s="254">
        <f>+'NET POSIT-NONMAJOR ENTERPR(79)'!H55</f>
        <v>0</v>
      </c>
      <c r="H56" s="254">
        <f t="shared" si="6"/>
        <v>0</v>
      </c>
      <c r="I56" s="254">
        <f>+'COMB. NET POS-IN. SER.(82)'!F55</f>
        <v>0</v>
      </c>
    </row>
    <row r="57" spans="1:9" ht="15">
      <c r="A57" s="343">
        <v>214000</v>
      </c>
      <c r="B57" s="6" t="s">
        <v>705</v>
      </c>
      <c r="C57" s="246"/>
      <c r="D57" s="246"/>
      <c r="E57" s="246"/>
      <c r="F57" s="246"/>
      <c r="G57" s="254">
        <f>+'NET POSIT-NONMAJOR ENTERPR(79)'!H56</f>
        <v>0</v>
      </c>
      <c r="H57" s="254">
        <f t="shared" si="6"/>
        <v>0</v>
      </c>
      <c r="I57" s="254">
        <f>+'COMB. NET POS-IN. SER.(82)'!F56</f>
        <v>0</v>
      </c>
    </row>
    <row r="58" spans="1:9" ht="15.75" thickBot="1">
      <c r="A58" s="343">
        <v>216000</v>
      </c>
      <c r="B58" s="6" t="s">
        <v>1650</v>
      </c>
      <c r="C58" s="246"/>
      <c r="D58" s="246"/>
      <c r="E58" s="246"/>
      <c r="F58" s="246"/>
      <c r="G58" s="254">
        <f>'NET POSIT-NONMAJOR ENTERPR(79)'!H57</f>
        <v>0</v>
      </c>
      <c r="H58" s="254">
        <f t="shared" si="6"/>
        <v>0</v>
      </c>
      <c r="I58" s="254">
        <f>'COMB. NET POS-IN. SER.(82)'!F57</f>
        <v>0</v>
      </c>
    </row>
    <row r="59" spans="1:9" ht="16.5" thickBot="1">
      <c r="A59" s="343"/>
      <c r="B59" s="9" t="s">
        <v>711</v>
      </c>
      <c r="C59" s="256">
        <f t="shared" ref="C59:I59" si="7">SUM(C49:C58)</f>
        <v>0</v>
      </c>
      <c r="D59" s="256">
        <f t="shared" si="7"/>
        <v>0</v>
      </c>
      <c r="E59" s="256">
        <f t="shared" si="7"/>
        <v>0</v>
      </c>
      <c r="F59" s="256">
        <f t="shared" si="7"/>
        <v>0</v>
      </c>
      <c r="G59" s="256">
        <f t="shared" si="7"/>
        <v>0</v>
      </c>
      <c r="H59" s="256">
        <f t="shared" si="7"/>
        <v>0</v>
      </c>
      <c r="I59" s="256">
        <f t="shared" si="7"/>
        <v>0</v>
      </c>
    </row>
    <row r="60" spans="1:9" ht="15.75">
      <c r="A60" s="343"/>
      <c r="B60" s="8" t="s">
        <v>1038</v>
      </c>
      <c r="C60" s="254"/>
      <c r="D60" s="254"/>
      <c r="E60" s="254"/>
      <c r="F60" s="254"/>
      <c r="G60" s="254"/>
      <c r="H60" s="254"/>
      <c r="I60" s="254"/>
    </row>
    <row r="61" spans="1:9" ht="15">
      <c r="A61" s="343">
        <v>231000</v>
      </c>
      <c r="B61" s="6" t="s">
        <v>706</v>
      </c>
      <c r="C61" s="246"/>
      <c r="D61" s="246"/>
      <c r="E61" s="246"/>
      <c r="F61" s="246"/>
      <c r="G61" s="254">
        <f>+'NET POSIT-NONMAJOR ENTERPR(79)'!H60</f>
        <v>0</v>
      </c>
      <c r="H61" s="254">
        <f t="shared" ref="H61:H68" si="8">SUM(C61:G61)</f>
        <v>0</v>
      </c>
      <c r="I61" s="254">
        <f>+'COMB. NET POS-IN. SER.(82)'!F60</f>
        <v>0</v>
      </c>
    </row>
    <row r="62" spans="1:9" ht="15">
      <c r="A62" s="343">
        <v>233000</v>
      </c>
      <c r="B62" s="6" t="s">
        <v>707</v>
      </c>
      <c r="C62" s="246"/>
      <c r="D62" s="246"/>
      <c r="E62" s="246"/>
      <c r="F62" s="246"/>
      <c r="G62" s="254">
        <f>+'NET POSIT-NONMAJOR ENTERPR(79)'!H61</f>
        <v>0</v>
      </c>
      <c r="H62" s="254">
        <f t="shared" si="8"/>
        <v>0</v>
      </c>
      <c r="I62" s="254">
        <f>+'COMB. NET POS-IN. SER.(82)'!F61</f>
        <v>0</v>
      </c>
    </row>
    <row r="63" spans="1:9" ht="15">
      <c r="A63" s="343">
        <v>234000</v>
      </c>
      <c r="B63" s="6" t="s">
        <v>259</v>
      </c>
      <c r="C63" s="246"/>
      <c r="D63" s="246"/>
      <c r="E63" s="246"/>
      <c r="F63" s="246"/>
      <c r="G63" s="254">
        <f>+'NET POSIT-NONMAJOR ENTERPR(79)'!H62</f>
        <v>0</v>
      </c>
      <c r="H63" s="254">
        <f t="shared" si="8"/>
        <v>0</v>
      </c>
      <c r="I63" s="254">
        <f>+'COMB. NET POS-IN. SER.(82)'!F62</f>
        <v>0</v>
      </c>
    </row>
    <row r="64" spans="1:9" ht="15">
      <c r="A64" s="343">
        <v>235000</v>
      </c>
      <c r="B64" s="6" t="s">
        <v>708</v>
      </c>
      <c r="C64" s="246"/>
      <c r="D64" s="246"/>
      <c r="E64" s="246"/>
      <c r="F64" s="246"/>
      <c r="G64" s="254">
        <f>+'NET POSIT-NONMAJOR ENTERPR(79)'!H63</f>
        <v>0</v>
      </c>
      <c r="H64" s="254">
        <f t="shared" si="8"/>
        <v>0</v>
      </c>
      <c r="I64" s="254">
        <f>+'COMB. NET POS-IN. SER.(82)'!F63</f>
        <v>0</v>
      </c>
    </row>
    <row r="65" spans="1:9" ht="15">
      <c r="A65" s="343">
        <v>236000</v>
      </c>
      <c r="B65" s="6" t="s">
        <v>710</v>
      </c>
      <c r="C65" s="246"/>
      <c r="D65" s="246"/>
      <c r="E65" s="246"/>
      <c r="F65" s="246"/>
      <c r="G65" s="254">
        <f>+'NET POSIT-NONMAJOR ENTERPR(79)'!H64</f>
        <v>0</v>
      </c>
      <c r="H65" s="254">
        <f t="shared" si="8"/>
        <v>0</v>
      </c>
      <c r="I65" s="254">
        <f>+'COMB. NET POS-IN. SER.(82)'!F64</f>
        <v>0</v>
      </c>
    </row>
    <row r="66" spans="1:9" ht="15">
      <c r="A66" s="343">
        <v>237000</v>
      </c>
      <c r="B66" s="6" t="s">
        <v>2655</v>
      </c>
      <c r="C66" s="246"/>
      <c r="D66" s="246"/>
      <c r="E66" s="246"/>
      <c r="F66" s="246"/>
      <c r="G66" s="254">
        <f>'NET POSIT-NONMAJOR ENTERPR(79)'!H65</f>
        <v>0</v>
      </c>
      <c r="H66" s="254">
        <f t="shared" si="8"/>
        <v>0</v>
      </c>
      <c r="I66" s="254">
        <f>'COMB. NET POS-IN. SER.(82)'!F65</f>
        <v>0</v>
      </c>
    </row>
    <row r="67" spans="1:9" ht="15">
      <c r="A67" s="343">
        <v>238000</v>
      </c>
      <c r="B67" s="6" t="s">
        <v>1208</v>
      </c>
      <c r="C67" s="246"/>
      <c r="D67" s="246"/>
      <c r="E67" s="246"/>
      <c r="F67" s="246"/>
      <c r="G67" s="254">
        <f>'NET POSIT-NONMAJOR ENTERPR(79)'!H66</f>
        <v>0</v>
      </c>
      <c r="H67" s="254">
        <f>SUM(C67:G67)</f>
        <v>0</v>
      </c>
      <c r="I67" s="254">
        <f>'COMB. NET POS-IN. SER.(82)'!F66</f>
        <v>0</v>
      </c>
    </row>
    <row r="68" spans="1:9" ht="15.75" thickBot="1">
      <c r="A68" s="343">
        <v>239000</v>
      </c>
      <c r="B68" s="6" t="s">
        <v>709</v>
      </c>
      <c r="C68" s="248"/>
      <c r="D68" s="248"/>
      <c r="E68" s="248"/>
      <c r="F68" s="248"/>
      <c r="G68" s="255">
        <f>+'NET POSIT-NONMAJOR ENTERPR(79)'!H67</f>
        <v>0</v>
      </c>
      <c r="H68" s="254">
        <f t="shared" si="8"/>
        <v>0</v>
      </c>
      <c r="I68" s="255">
        <f>+'COMB. NET POS-IN. SER.(82)'!F67</f>
        <v>0</v>
      </c>
    </row>
    <row r="69" spans="1:9" ht="16.5" thickBot="1">
      <c r="A69" s="343"/>
      <c r="B69" s="9" t="s">
        <v>712</v>
      </c>
      <c r="C69" s="256">
        <f>SUM(C61:C68)</f>
        <v>0</v>
      </c>
      <c r="D69" s="256">
        <f t="shared" ref="D69:I69" si="9">SUM(D61:D68)</f>
        <v>0</v>
      </c>
      <c r="E69" s="256">
        <f t="shared" si="9"/>
        <v>0</v>
      </c>
      <c r="F69" s="256">
        <f t="shared" si="9"/>
        <v>0</v>
      </c>
      <c r="G69" s="256">
        <f t="shared" si="9"/>
        <v>0</v>
      </c>
      <c r="H69" s="256">
        <f t="shared" si="9"/>
        <v>0</v>
      </c>
      <c r="I69" s="256">
        <f t="shared" si="9"/>
        <v>0</v>
      </c>
    </row>
    <row r="70" spans="1:9" ht="15">
      <c r="A70" s="343"/>
      <c r="B70" s="6"/>
      <c r="C70" s="254"/>
      <c r="D70" s="254"/>
      <c r="E70" s="254"/>
      <c r="F70" s="254"/>
      <c r="G70" s="254"/>
      <c r="H70" s="254"/>
      <c r="I70" s="254"/>
    </row>
    <row r="71" spans="1:9" ht="16.5" thickBot="1">
      <c r="A71" s="343"/>
      <c r="B71" s="539" t="s">
        <v>942</v>
      </c>
      <c r="C71" s="255">
        <f>+C59+C69</f>
        <v>0</v>
      </c>
      <c r="D71" s="255">
        <f t="shared" ref="D71:I71" si="10">+D59+D69</f>
        <v>0</v>
      </c>
      <c r="E71" s="255">
        <f t="shared" si="10"/>
        <v>0</v>
      </c>
      <c r="F71" s="255">
        <f t="shared" si="10"/>
        <v>0</v>
      </c>
      <c r="G71" s="255">
        <f t="shared" si="10"/>
        <v>0</v>
      </c>
      <c r="H71" s="255">
        <f t="shared" si="10"/>
        <v>0</v>
      </c>
      <c r="I71" s="255">
        <f t="shared" si="10"/>
        <v>0</v>
      </c>
    </row>
    <row r="72" spans="1:9" ht="15.75">
      <c r="A72" s="343"/>
      <c r="B72" s="539"/>
      <c r="C72" s="254"/>
      <c r="D72" s="254"/>
      <c r="E72" s="254"/>
      <c r="F72" s="254"/>
      <c r="G72" s="254"/>
      <c r="H72" s="254"/>
      <c r="I72" s="254"/>
    </row>
    <row r="73" spans="1:9" ht="15.75">
      <c r="A73" s="343"/>
      <c r="B73" s="539" t="s">
        <v>1539</v>
      </c>
      <c r="C73" s="254"/>
      <c r="D73" s="254"/>
      <c r="E73" s="254"/>
      <c r="F73" s="254"/>
      <c r="G73" s="254"/>
      <c r="H73" s="254"/>
      <c r="I73" s="254"/>
    </row>
    <row r="74" spans="1:9" ht="15">
      <c r="A74" s="276">
        <v>220000</v>
      </c>
      <c r="B74" s="240" t="s">
        <v>2922</v>
      </c>
      <c r="C74" s="246"/>
      <c r="D74" s="246"/>
      <c r="E74" s="246"/>
      <c r="F74" s="246"/>
      <c r="G74" s="254">
        <f>'NET POSIT-NONMAJOR ENTERPR(79)'!H73</f>
        <v>0</v>
      </c>
      <c r="H74" s="254">
        <f>SUM(C74:G74)</f>
        <v>0</v>
      </c>
      <c r="I74" s="254">
        <f>'COMB. NET POS-IN. SER.(82)'!F73</f>
        <v>0</v>
      </c>
    </row>
    <row r="75" spans="1:9" ht="15">
      <c r="A75" s="276" t="s">
        <v>1707</v>
      </c>
      <c r="B75" s="240" t="s">
        <v>2917</v>
      </c>
      <c r="C75" s="246"/>
      <c r="D75" s="246"/>
      <c r="E75" s="246"/>
      <c r="F75" s="246"/>
      <c r="G75" s="254">
        <f>'NET POSIT-NONMAJOR ENTERPR(79)'!H74</f>
        <v>0</v>
      </c>
      <c r="H75" s="254">
        <f>SUM(C75:G75)</f>
        <v>0</v>
      </c>
      <c r="I75" s="254">
        <f>'COMB. NET POS-IN. SER.(82)'!F74</f>
        <v>0</v>
      </c>
    </row>
    <row r="76" spans="1:9" ht="15.75" thickBot="1">
      <c r="A76" s="276" t="s">
        <v>1707</v>
      </c>
      <c r="B76" s="240" t="s">
        <v>2921</v>
      </c>
      <c r="C76" s="248"/>
      <c r="D76" s="248"/>
      <c r="E76" s="248"/>
      <c r="F76" s="248"/>
      <c r="G76" s="255">
        <f>'NET POSIT-NONMAJOR ENTERPR(79)'!H75</f>
        <v>0</v>
      </c>
      <c r="H76" s="254">
        <f>SUM(C76:G76)</f>
        <v>0</v>
      </c>
      <c r="I76" s="255">
        <f>'COMB. NET POS-IN. SER.(82)'!F75</f>
        <v>0</v>
      </c>
    </row>
    <row r="77" spans="1:9" ht="16.5" thickBot="1">
      <c r="A77" s="277"/>
      <c r="B77" s="243" t="s">
        <v>1542</v>
      </c>
      <c r="C77" s="257">
        <f>SUM(C74:C76)</f>
        <v>0</v>
      </c>
      <c r="D77" s="257">
        <f t="shared" ref="D77:I77" si="11">SUM(D74:D76)</f>
        <v>0</v>
      </c>
      <c r="E77" s="257">
        <f t="shared" si="11"/>
        <v>0</v>
      </c>
      <c r="F77" s="257">
        <f t="shared" si="11"/>
        <v>0</v>
      </c>
      <c r="G77" s="257">
        <f t="shared" si="11"/>
        <v>0</v>
      </c>
      <c r="H77" s="257">
        <f t="shared" si="11"/>
        <v>0</v>
      </c>
      <c r="I77" s="257">
        <f t="shared" si="11"/>
        <v>0</v>
      </c>
    </row>
    <row r="78" spans="1:9" ht="16.5" thickTop="1">
      <c r="A78" s="277"/>
      <c r="B78" s="290"/>
      <c r="C78" s="254"/>
      <c r="D78" s="254"/>
      <c r="E78" s="254"/>
      <c r="F78" s="254"/>
      <c r="G78" s="254"/>
      <c r="H78" s="254"/>
      <c r="I78" s="254"/>
    </row>
    <row r="79" spans="1:9" ht="15.75">
      <c r="A79" s="277"/>
      <c r="B79" s="8" t="s">
        <v>1465</v>
      </c>
      <c r="C79" s="254"/>
      <c r="D79" s="254"/>
      <c r="E79" s="254"/>
      <c r="F79" s="254"/>
      <c r="G79" s="254"/>
      <c r="H79" s="254"/>
      <c r="I79" s="254"/>
    </row>
    <row r="80" spans="1:9" ht="15">
      <c r="A80" s="277"/>
      <c r="B80" s="6" t="s">
        <v>3022</v>
      </c>
      <c r="C80" s="254">
        <f>C37-C51-C61-C64-C52</f>
        <v>0</v>
      </c>
      <c r="D80" s="254">
        <f>D37-D51-D61-D64-D52</f>
        <v>0</v>
      </c>
      <c r="E80" s="254">
        <f>E37-E51-E61-E64-E52</f>
        <v>0</v>
      </c>
      <c r="F80" s="254">
        <f>F37-F51-F61-F64-F52</f>
        <v>0</v>
      </c>
      <c r="G80" s="254">
        <f>+'NET POSIT-NONMAJOR ENTERPR(79)'!H79</f>
        <v>0</v>
      </c>
      <c r="H80" s="254">
        <f>SUM(C80:G80)</f>
        <v>0</v>
      </c>
      <c r="I80" s="254">
        <f>+'COMB. NET POS-IN. SER.(82)'!F79</f>
        <v>0</v>
      </c>
    </row>
    <row r="81" spans="1:9" ht="15">
      <c r="A81" s="277"/>
      <c r="B81" s="6" t="s">
        <v>1152</v>
      </c>
      <c r="C81" s="254"/>
      <c r="D81" s="254"/>
      <c r="E81" s="254"/>
      <c r="F81" s="254"/>
      <c r="G81" s="254"/>
      <c r="H81" s="254"/>
      <c r="I81" s="254"/>
    </row>
    <row r="82" spans="1:9" ht="15">
      <c r="A82" s="277"/>
      <c r="B82" s="240"/>
      <c r="C82" s="246"/>
      <c r="D82" s="246"/>
      <c r="E82" s="246"/>
      <c r="F82" s="246"/>
      <c r="G82" s="254">
        <f>+'NET POSIT-NONMAJOR ENTERPR(79)'!H81</f>
        <v>0</v>
      </c>
      <c r="H82" s="254">
        <f>SUM(C82:G82)</f>
        <v>0</v>
      </c>
      <c r="I82" s="254">
        <f>+'COMB. NET POS-IN. SER.(82)'!F81</f>
        <v>0</v>
      </c>
    </row>
    <row r="83" spans="1:9" ht="15">
      <c r="A83" s="277"/>
      <c r="B83" s="240"/>
      <c r="C83" s="246"/>
      <c r="D83" s="246"/>
      <c r="E83" s="246"/>
      <c r="F83" s="246"/>
      <c r="G83" s="254">
        <f>+'NET POSIT-NONMAJOR ENTERPR(79)'!H82</f>
        <v>0</v>
      </c>
      <c r="H83" s="254">
        <f>SUM(C83:G83)</f>
        <v>0</v>
      </c>
      <c r="I83" s="254">
        <f>+'COMB. NET POS-IN. SER.(82)'!F82</f>
        <v>0</v>
      </c>
    </row>
    <row r="84" spans="1:9" ht="15">
      <c r="A84" s="277"/>
      <c r="B84" s="240"/>
      <c r="C84" s="246"/>
      <c r="D84" s="246"/>
      <c r="E84" s="246"/>
      <c r="F84" s="246"/>
      <c r="G84" s="254">
        <f>+'NET POSIT-NONMAJOR ENTERPR(79)'!H83</f>
        <v>0</v>
      </c>
      <c r="H84" s="254">
        <f>SUM(C84:G84)</f>
        <v>0</v>
      </c>
      <c r="I84" s="254"/>
    </row>
    <row r="85" spans="1:9" ht="15">
      <c r="A85" s="277"/>
      <c r="B85" s="240"/>
      <c r="C85" s="246"/>
      <c r="D85" s="246"/>
      <c r="E85" s="246"/>
      <c r="F85" s="246"/>
      <c r="G85" s="254">
        <f>+'NET POSIT-NONMAJOR ENTERPR(79)'!H84</f>
        <v>0</v>
      </c>
      <c r="H85" s="254">
        <f>SUM(C85:G85)</f>
        <v>0</v>
      </c>
      <c r="I85" s="254"/>
    </row>
    <row r="86" spans="1:9" ht="15.75" thickBot="1">
      <c r="A86" s="277"/>
      <c r="B86" s="240" t="s">
        <v>1153</v>
      </c>
      <c r="C86" s="255">
        <f>C39+C45-C71-C77-C80-C82-C83-C84-C85</f>
        <v>0</v>
      </c>
      <c r="D86" s="255">
        <f>D39+D45-D71-D77-D80-D82-D83-D84-D85</f>
        <v>0</v>
      </c>
      <c r="E86" s="255">
        <f>E39+E45-E71-E77-E80-E82-E83-E84-E85</f>
        <v>0</v>
      </c>
      <c r="F86" s="255">
        <f>F39+F45-F71-F77-F80-F82-F83-F84-F85</f>
        <v>0</v>
      </c>
      <c r="G86" s="255">
        <f>+'NET POSIT-NONMAJOR ENTERPR(79)'!H85</f>
        <v>0</v>
      </c>
      <c r="H86" s="254">
        <f>SUM(C86:G86)</f>
        <v>0</v>
      </c>
      <c r="I86" s="255">
        <f>+'COMB. NET POS-IN. SER.(82)'!F83</f>
        <v>0</v>
      </c>
    </row>
    <row r="87" spans="1:9" ht="16.5" thickBot="1">
      <c r="A87" s="277"/>
      <c r="B87" s="291" t="s">
        <v>1459</v>
      </c>
      <c r="C87" s="257">
        <f>SUM(C79:C86)</f>
        <v>0</v>
      </c>
      <c r="D87" s="257">
        <f t="shared" ref="D87:I87" si="12">SUM(D79:D86)</f>
        <v>0</v>
      </c>
      <c r="E87" s="257">
        <f t="shared" si="12"/>
        <v>0</v>
      </c>
      <c r="F87" s="257">
        <f t="shared" si="12"/>
        <v>0</v>
      </c>
      <c r="G87" s="257">
        <f t="shared" si="12"/>
        <v>0</v>
      </c>
      <c r="H87" s="280">
        <f t="shared" si="12"/>
        <v>0</v>
      </c>
      <c r="I87" s="257">
        <f t="shared" si="12"/>
        <v>0</v>
      </c>
    </row>
    <row r="88" spans="1:9" ht="15.75" thickTop="1">
      <c r="A88" s="277"/>
      <c r="B88" s="426" t="s">
        <v>1260</v>
      </c>
      <c r="C88" s="427">
        <f>C87-'CHANGE NET POSITION-PROP.(19)'!C48</f>
        <v>0</v>
      </c>
      <c r="D88" s="427">
        <f>D87-'CHANGE NET POSITION-PROP.(19)'!D48</f>
        <v>0</v>
      </c>
      <c r="E88" s="427">
        <f>E87-'CHANGE NET POSITION-PROP.(19)'!E48</f>
        <v>0</v>
      </c>
      <c r="F88" s="427">
        <f>F87-'CHANGE NET POSITION-PROP.(19)'!F48</f>
        <v>0</v>
      </c>
      <c r="G88" s="442">
        <f>G87-'CHANGE NET POSITION-PROP.(19)'!G48</f>
        <v>0</v>
      </c>
      <c r="H88" s="6"/>
      <c r="I88" s="6"/>
    </row>
    <row r="89" spans="1:9" ht="15">
      <c r="A89" s="277"/>
      <c r="B89" s="240"/>
      <c r="C89" s="240"/>
      <c r="D89" s="240" t="s">
        <v>1466</v>
      </c>
      <c r="E89" s="240"/>
      <c r="F89" s="240"/>
      <c r="G89" s="6"/>
      <c r="H89" s="254"/>
      <c r="I89" s="6"/>
    </row>
    <row r="90" spans="1:9" ht="15">
      <c r="A90" s="277"/>
      <c r="B90" s="240"/>
      <c r="C90" s="240"/>
      <c r="D90" s="240" t="s">
        <v>108</v>
      </c>
      <c r="E90" s="240"/>
      <c r="F90" s="240"/>
      <c r="G90" s="6"/>
      <c r="H90" s="254"/>
      <c r="I90" s="6"/>
    </row>
    <row r="91" spans="1:9" ht="15.75" thickBot="1">
      <c r="A91" s="277"/>
      <c r="B91" s="240"/>
      <c r="C91" s="240"/>
      <c r="D91" s="240" t="s">
        <v>109</v>
      </c>
      <c r="E91" s="240"/>
      <c r="F91" s="240"/>
      <c r="G91" s="6"/>
      <c r="H91" s="255"/>
      <c r="I91" s="6"/>
    </row>
    <row r="92" spans="1:9" ht="16.5" thickBot="1">
      <c r="A92" s="277"/>
      <c r="B92" s="245"/>
      <c r="C92" s="240"/>
      <c r="D92" s="245" t="s">
        <v>1467</v>
      </c>
      <c r="E92" s="240"/>
      <c r="F92" s="240"/>
      <c r="G92" s="6"/>
      <c r="H92" s="257">
        <f>+H87+H91</f>
        <v>0</v>
      </c>
      <c r="I92" s="6"/>
    </row>
    <row r="93" spans="1:9" ht="16.5" thickTop="1">
      <c r="A93" s="1405" t="s">
        <v>1196</v>
      </c>
      <c r="B93" s="1405"/>
      <c r="C93" s="1405"/>
      <c r="D93" s="1405"/>
      <c r="E93" s="1405"/>
      <c r="F93" s="1405"/>
      <c r="G93" s="1405"/>
      <c r="H93" s="1405"/>
      <c r="I93" s="1405"/>
    </row>
    <row r="94" spans="1:9" ht="15">
      <c r="A94" s="277"/>
      <c r="B94" s="240"/>
      <c r="C94" s="240"/>
      <c r="D94" s="240"/>
      <c r="E94" s="240"/>
      <c r="F94" s="240"/>
      <c r="G94" s="240"/>
      <c r="H94" s="240"/>
      <c r="I94" s="240"/>
    </row>
    <row r="95" spans="1:9" ht="15">
      <c r="A95" s="277"/>
      <c r="B95" s="240"/>
      <c r="C95" s="240"/>
      <c r="D95" s="240"/>
      <c r="E95" s="240"/>
      <c r="F95" s="240"/>
      <c r="G95" s="240"/>
      <c r="H95" s="240"/>
      <c r="I95" s="240"/>
    </row>
    <row r="96" spans="1:9" ht="15">
      <c r="A96" s="277"/>
      <c r="B96" s="240"/>
      <c r="C96" s="240"/>
      <c r="D96" s="240"/>
      <c r="E96" s="240"/>
      <c r="F96" s="240"/>
      <c r="G96" s="240"/>
      <c r="H96" s="240"/>
      <c r="I96" s="240"/>
    </row>
    <row r="97" spans="1:9" ht="15">
      <c r="A97" s="277"/>
      <c r="B97" s="240"/>
      <c r="C97" s="240"/>
      <c r="D97" s="240"/>
      <c r="E97" s="240"/>
      <c r="F97" s="240"/>
      <c r="G97" s="240"/>
      <c r="H97" s="240"/>
      <c r="I97" s="240"/>
    </row>
    <row r="98" spans="1:9" ht="15">
      <c r="A98" s="277"/>
      <c r="B98" s="240"/>
      <c r="C98" s="240"/>
      <c r="D98" s="240"/>
      <c r="E98" s="240"/>
      <c r="F98" s="240"/>
      <c r="G98" s="240"/>
      <c r="H98" s="240"/>
      <c r="I98" s="240"/>
    </row>
    <row r="99" spans="1:9" ht="15">
      <c r="A99" s="277"/>
      <c r="B99" s="240"/>
      <c r="C99" s="240"/>
      <c r="D99" s="240"/>
      <c r="E99" s="240"/>
      <c r="F99" s="240"/>
      <c r="G99" s="240"/>
      <c r="H99" s="240"/>
      <c r="I99" s="240"/>
    </row>
    <row r="100" spans="1:9" ht="15">
      <c r="A100" s="277"/>
      <c r="B100" s="240"/>
      <c r="C100" s="240"/>
      <c r="D100" s="240"/>
      <c r="E100" s="240"/>
      <c r="F100" s="240"/>
      <c r="G100" s="240"/>
      <c r="H100" s="240"/>
      <c r="I100" s="240"/>
    </row>
    <row r="101" spans="1:9" ht="15">
      <c r="A101" s="277"/>
      <c r="B101" s="240"/>
      <c r="C101" s="240"/>
      <c r="D101" s="240"/>
      <c r="E101" s="240"/>
      <c r="F101" s="240"/>
      <c r="G101" s="240"/>
      <c r="H101" s="240"/>
      <c r="I101" s="240"/>
    </row>
    <row r="102" spans="1:9" ht="15">
      <c r="A102" s="277"/>
      <c r="B102" s="240"/>
      <c r="C102" s="240"/>
      <c r="D102" s="240"/>
      <c r="E102" s="240"/>
      <c r="F102" s="240"/>
      <c r="G102" s="240"/>
      <c r="H102" s="240"/>
      <c r="I102" s="240"/>
    </row>
    <row r="103" spans="1:9" ht="15">
      <c r="A103" s="277"/>
      <c r="B103" s="240"/>
      <c r="C103" s="240"/>
      <c r="D103" s="240"/>
      <c r="E103" s="240"/>
      <c r="F103" s="240"/>
      <c r="G103" s="240"/>
      <c r="H103" s="240"/>
      <c r="I103" s="240"/>
    </row>
    <row r="104" spans="1:9" ht="15">
      <c r="A104" s="277"/>
      <c r="B104" s="240"/>
      <c r="C104" s="240"/>
      <c r="D104" s="240"/>
      <c r="E104" s="240"/>
      <c r="F104" s="240"/>
      <c r="G104" s="240"/>
      <c r="H104" s="240"/>
      <c r="I104" s="240"/>
    </row>
    <row r="105" spans="1:9" ht="15">
      <c r="A105" s="277"/>
      <c r="B105" s="240"/>
      <c r="C105" s="240"/>
      <c r="D105" s="240"/>
      <c r="E105" s="240"/>
      <c r="F105" s="240"/>
      <c r="G105" s="240"/>
      <c r="H105" s="240"/>
      <c r="I105" s="240"/>
    </row>
    <row r="106" spans="1:9" ht="15">
      <c r="A106" s="277"/>
      <c r="B106" s="240"/>
      <c r="C106" s="240"/>
      <c r="D106" s="240"/>
      <c r="E106" s="240"/>
      <c r="F106" s="240"/>
      <c r="G106" s="240"/>
      <c r="H106" s="240"/>
      <c r="I106" s="240"/>
    </row>
    <row r="107" spans="1:9" ht="15">
      <c r="A107" s="277"/>
      <c r="B107" s="240"/>
      <c r="C107" s="240"/>
      <c r="D107" s="240"/>
      <c r="E107" s="240"/>
      <c r="F107" s="240"/>
      <c r="G107" s="240"/>
      <c r="H107" s="240"/>
      <c r="I107" s="240"/>
    </row>
    <row r="108" spans="1:9" ht="15">
      <c r="A108" s="277"/>
      <c r="B108" s="240"/>
      <c r="C108" s="240"/>
      <c r="D108" s="240"/>
      <c r="E108" s="240"/>
      <c r="F108" s="240"/>
      <c r="G108" s="240"/>
      <c r="H108" s="240"/>
      <c r="I108" s="240"/>
    </row>
    <row r="109" spans="1:9" ht="15">
      <c r="A109" s="277"/>
      <c r="B109" s="240"/>
      <c r="C109" s="240"/>
      <c r="D109" s="240"/>
      <c r="E109" s="240"/>
      <c r="F109" s="240"/>
      <c r="G109" s="240"/>
      <c r="H109" s="240"/>
      <c r="I109" s="240"/>
    </row>
    <row r="110" spans="1:9" ht="15">
      <c r="A110" s="277"/>
      <c r="B110" s="240"/>
      <c r="C110" s="240"/>
      <c r="D110" s="240"/>
      <c r="E110" s="240"/>
      <c r="F110" s="240"/>
      <c r="G110" s="240"/>
      <c r="H110" s="240"/>
      <c r="I110" s="240"/>
    </row>
    <row r="111" spans="1:9" ht="15">
      <c r="A111" s="277"/>
      <c r="B111" s="240"/>
      <c r="C111" s="240"/>
      <c r="D111" s="240"/>
      <c r="E111" s="240"/>
      <c r="F111" s="240"/>
      <c r="G111" s="240"/>
      <c r="H111" s="240"/>
      <c r="I111" s="240"/>
    </row>
    <row r="112" spans="1:9" ht="15">
      <c r="A112" s="277"/>
      <c r="B112" s="240"/>
      <c r="C112" s="240"/>
      <c r="D112" s="240"/>
      <c r="E112" s="240"/>
      <c r="F112" s="240"/>
      <c r="G112" s="240"/>
      <c r="H112" s="240"/>
      <c r="I112" s="240"/>
    </row>
    <row r="113" spans="1:9" ht="15">
      <c r="A113" s="277"/>
      <c r="B113" s="240"/>
      <c r="C113" s="240"/>
      <c r="D113" s="240"/>
      <c r="E113" s="240"/>
      <c r="F113" s="240"/>
      <c r="G113" s="240"/>
      <c r="H113" s="240"/>
      <c r="I113" s="240"/>
    </row>
    <row r="114" spans="1:9" ht="15">
      <c r="A114" s="277"/>
      <c r="B114" s="240"/>
      <c r="C114" s="240"/>
      <c r="D114" s="240"/>
      <c r="E114" s="240"/>
      <c r="F114" s="240"/>
      <c r="G114" s="240"/>
      <c r="H114" s="240"/>
      <c r="I114" s="240"/>
    </row>
    <row r="115" spans="1:9" ht="15">
      <c r="A115" s="277"/>
      <c r="B115" s="240"/>
      <c r="C115" s="240"/>
      <c r="D115" s="240"/>
      <c r="E115" s="240"/>
      <c r="F115" s="240"/>
      <c r="G115" s="240"/>
      <c r="H115" s="240"/>
      <c r="I115" s="240"/>
    </row>
    <row r="116" spans="1:9" ht="15">
      <c r="A116" s="277"/>
      <c r="B116" s="240"/>
      <c r="C116" s="240"/>
      <c r="D116" s="240"/>
      <c r="E116" s="240"/>
      <c r="F116" s="240"/>
      <c r="G116" s="240"/>
      <c r="H116" s="240"/>
      <c r="I116" s="240"/>
    </row>
    <row r="117" spans="1:9" ht="15">
      <c r="A117" s="277"/>
      <c r="B117" s="240"/>
      <c r="C117" s="240"/>
      <c r="D117" s="240"/>
      <c r="E117" s="240"/>
      <c r="F117" s="240"/>
      <c r="G117" s="240"/>
      <c r="H117" s="240"/>
      <c r="I117" s="240"/>
    </row>
    <row r="118" spans="1:9" ht="15">
      <c r="A118" s="277"/>
      <c r="B118" s="240"/>
      <c r="C118" s="240"/>
      <c r="D118" s="240"/>
      <c r="E118" s="240"/>
      <c r="F118" s="240"/>
      <c r="G118" s="240"/>
      <c r="H118" s="240"/>
      <c r="I118" s="240"/>
    </row>
    <row r="119" spans="1:9" ht="15">
      <c r="A119" s="277"/>
      <c r="B119" s="240"/>
      <c r="C119" s="240"/>
      <c r="D119" s="240"/>
      <c r="E119" s="240"/>
      <c r="F119" s="240"/>
      <c r="G119" s="240"/>
      <c r="H119" s="240"/>
      <c r="I119" s="240"/>
    </row>
    <row r="120" spans="1:9" ht="15">
      <c r="A120" s="277"/>
      <c r="B120" s="240"/>
      <c r="C120" s="240"/>
      <c r="D120" s="240"/>
      <c r="E120" s="240"/>
      <c r="F120" s="240"/>
      <c r="G120" s="240"/>
      <c r="H120" s="240"/>
      <c r="I120" s="240"/>
    </row>
    <row r="121" spans="1:9" ht="15">
      <c r="A121" s="277"/>
      <c r="B121" s="240"/>
      <c r="C121" s="240"/>
      <c r="D121" s="240"/>
      <c r="E121" s="240"/>
      <c r="F121" s="240"/>
      <c r="G121" s="240"/>
      <c r="H121" s="240"/>
      <c r="I121" s="240"/>
    </row>
    <row r="122" spans="1:9" ht="15">
      <c r="A122" s="277"/>
      <c r="B122" s="240"/>
      <c r="C122" s="240"/>
      <c r="D122" s="240"/>
      <c r="E122" s="240"/>
      <c r="F122" s="240"/>
      <c r="G122" s="240"/>
      <c r="H122" s="240"/>
      <c r="I122" s="240"/>
    </row>
    <row r="123" spans="1:9" ht="15">
      <c r="A123" s="277"/>
      <c r="B123" s="240"/>
      <c r="C123" s="240"/>
      <c r="D123" s="240"/>
      <c r="E123" s="240"/>
      <c r="F123" s="240"/>
      <c r="G123" s="240"/>
      <c r="H123" s="240"/>
      <c r="I123" s="240"/>
    </row>
    <row r="124" spans="1:9" ht="15">
      <c r="A124" s="277"/>
      <c r="B124" s="240"/>
      <c r="C124" s="240"/>
      <c r="D124" s="240"/>
      <c r="E124" s="240"/>
      <c r="F124" s="240"/>
      <c r="G124" s="240"/>
      <c r="H124" s="240"/>
      <c r="I124" s="240"/>
    </row>
    <row r="125" spans="1:9" ht="15">
      <c r="A125" s="277"/>
      <c r="B125" s="240"/>
      <c r="C125" s="240"/>
      <c r="D125" s="240"/>
      <c r="E125" s="240"/>
      <c r="F125" s="240"/>
      <c r="G125" s="240"/>
      <c r="H125" s="240"/>
      <c r="I125" s="240"/>
    </row>
    <row r="126" spans="1:9" ht="15">
      <c r="A126" s="277"/>
      <c r="B126" s="240"/>
      <c r="C126" s="240"/>
      <c r="D126" s="240"/>
      <c r="E126" s="240"/>
      <c r="F126" s="240"/>
      <c r="G126" s="240"/>
      <c r="H126" s="240"/>
      <c r="I126" s="240"/>
    </row>
    <row r="127" spans="1:9" ht="15">
      <c r="A127" s="277"/>
      <c r="B127" s="240"/>
      <c r="C127" s="240"/>
      <c r="D127" s="240"/>
      <c r="E127" s="240"/>
      <c r="F127" s="240"/>
      <c r="G127" s="240"/>
      <c r="H127" s="240"/>
      <c r="I127" s="240"/>
    </row>
    <row r="128" spans="1:9" ht="15">
      <c r="A128" s="277"/>
      <c r="B128" s="240"/>
      <c r="C128" s="240"/>
      <c r="D128" s="240"/>
      <c r="E128" s="240"/>
      <c r="F128" s="240"/>
      <c r="G128" s="240"/>
      <c r="H128" s="240"/>
      <c r="I128" s="240"/>
    </row>
    <row r="129" spans="1:9" ht="15">
      <c r="A129" s="277"/>
      <c r="B129" s="240"/>
      <c r="C129" s="240"/>
      <c r="D129" s="240"/>
      <c r="E129" s="240"/>
      <c r="F129" s="240"/>
      <c r="G129" s="240"/>
      <c r="H129" s="240"/>
      <c r="I129" s="240"/>
    </row>
    <row r="130" spans="1:9" ht="15">
      <c r="A130" s="277"/>
      <c r="B130" s="240"/>
      <c r="C130" s="240"/>
      <c r="D130" s="240"/>
      <c r="E130" s="240"/>
      <c r="F130" s="240"/>
      <c r="G130" s="240"/>
      <c r="H130" s="240"/>
      <c r="I130" s="240"/>
    </row>
    <row r="131" spans="1:9" ht="15">
      <c r="A131" s="277"/>
      <c r="B131" s="240"/>
      <c r="C131" s="240"/>
      <c r="D131" s="240"/>
      <c r="E131" s="240"/>
      <c r="F131" s="240"/>
      <c r="G131" s="240"/>
      <c r="H131" s="240"/>
      <c r="I131" s="240"/>
    </row>
    <row r="132" spans="1:9" ht="15">
      <c r="A132" s="277"/>
      <c r="B132" s="240"/>
      <c r="C132" s="240"/>
      <c r="D132" s="240"/>
      <c r="E132" s="240"/>
      <c r="F132" s="240"/>
      <c r="G132" s="240"/>
      <c r="H132" s="240"/>
      <c r="I132" s="240"/>
    </row>
    <row r="133" spans="1:9" ht="15">
      <c r="A133" s="277"/>
      <c r="B133" s="240"/>
      <c r="C133" s="240"/>
      <c r="D133" s="240"/>
      <c r="E133" s="240"/>
      <c r="F133" s="240"/>
      <c r="G133" s="240"/>
      <c r="H133" s="240"/>
      <c r="I133" s="240"/>
    </row>
    <row r="134" spans="1:9" ht="15">
      <c r="A134" s="277"/>
      <c r="B134" s="240"/>
      <c r="C134" s="240"/>
      <c r="D134" s="240"/>
      <c r="E134" s="240"/>
      <c r="F134" s="240"/>
      <c r="G134" s="240"/>
      <c r="H134" s="240"/>
      <c r="I134" s="240"/>
    </row>
    <row r="135" spans="1:9" ht="15">
      <c r="A135" s="277"/>
      <c r="B135" s="240"/>
      <c r="C135" s="240"/>
      <c r="D135" s="240"/>
      <c r="E135" s="240"/>
      <c r="F135" s="240"/>
      <c r="G135" s="240"/>
      <c r="H135" s="240"/>
      <c r="I135" s="240"/>
    </row>
    <row r="136" spans="1:9" ht="15">
      <c r="A136" s="277"/>
      <c r="B136" s="240"/>
      <c r="C136" s="240"/>
      <c r="D136" s="240"/>
      <c r="E136" s="240"/>
      <c r="F136" s="240"/>
      <c r="G136" s="240"/>
      <c r="H136" s="240"/>
      <c r="I136" s="240"/>
    </row>
    <row r="137" spans="1:9" ht="15">
      <c r="A137" s="277"/>
      <c r="B137" s="240"/>
      <c r="C137" s="240"/>
      <c r="D137" s="240"/>
      <c r="E137" s="240"/>
      <c r="F137" s="240"/>
      <c r="G137" s="240"/>
      <c r="H137" s="240"/>
      <c r="I137" s="240"/>
    </row>
    <row r="138" spans="1:9" ht="15">
      <c r="A138" s="277"/>
      <c r="B138" s="240"/>
      <c r="C138" s="240"/>
      <c r="D138" s="240"/>
      <c r="E138" s="240"/>
      <c r="F138" s="240"/>
      <c r="G138" s="240"/>
      <c r="H138" s="240"/>
      <c r="I138" s="240"/>
    </row>
    <row r="139" spans="1:9" ht="15">
      <c r="A139" s="277"/>
      <c r="B139" s="240"/>
      <c r="C139" s="240"/>
      <c r="D139" s="240"/>
      <c r="E139" s="240"/>
      <c r="F139" s="240"/>
      <c r="G139" s="240"/>
      <c r="H139" s="240"/>
      <c r="I139" s="240"/>
    </row>
    <row r="140" spans="1:9" ht="15">
      <c r="A140" s="277"/>
      <c r="B140" s="240"/>
      <c r="C140" s="240"/>
      <c r="D140" s="240"/>
      <c r="E140" s="240"/>
      <c r="F140" s="240"/>
      <c r="G140" s="240"/>
      <c r="H140" s="240"/>
      <c r="I140" s="240"/>
    </row>
    <row r="141" spans="1:9" ht="15">
      <c r="A141" s="277"/>
      <c r="B141" s="240"/>
      <c r="C141" s="240"/>
      <c r="D141" s="240"/>
      <c r="E141" s="240"/>
      <c r="F141" s="240"/>
      <c r="G141" s="240"/>
      <c r="H141" s="240"/>
      <c r="I141" s="240"/>
    </row>
    <row r="142" spans="1:9" ht="15">
      <c r="A142" s="277"/>
      <c r="B142" s="240"/>
      <c r="C142" s="240"/>
      <c r="D142" s="240"/>
      <c r="E142" s="240"/>
      <c r="F142" s="240"/>
      <c r="G142" s="240"/>
      <c r="H142" s="240"/>
      <c r="I142" s="240"/>
    </row>
    <row r="143" spans="1:9" ht="15">
      <c r="A143" s="277"/>
      <c r="B143" s="240"/>
      <c r="C143" s="240"/>
      <c r="D143" s="240"/>
      <c r="E143" s="240"/>
      <c r="F143" s="240"/>
      <c r="G143" s="240"/>
      <c r="H143" s="240"/>
      <c r="I143" s="240"/>
    </row>
    <row r="144" spans="1:9" ht="15">
      <c r="A144" s="240"/>
      <c r="B144" s="240"/>
      <c r="C144" s="240"/>
      <c r="D144" s="240"/>
      <c r="E144" s="240"/>
      <c r="F144" s="240"/>
      <c r="G144" s="240"/>
      <c r="H144" s="240"/>
      <c r="I144" s="240"/>
    </row>
    <row r="145" spans="1:9" ht="15">
      <c r="A145" s="240"/>
      <c r="B145" s="240"/>
      <c r="C145" s="240"/>
      <c r="D145" s="240"/>
      <c r="E145" s="240"/>
      <c r="F145" s="240"/>
      <c r="G145" s="240"/>
      <c r="H145" s="240"/>
      <c r="I145" s="240"/>
    </row>
    <row r="146" spans="1:9" ht="15">
      <c r="A146" s="240"/>
      <c r="B146" s="240"/>
      <c r="C146" s="240"/>
      <c r="D146" s="240"/>
      <c r="E146" s="240"/>
      <c r="F146" s="240"/>
      <c r="G146" s="240"/>
      <c r="H146" s="240"/>
      <c r="I146" s="240"/>
    </row>
    <row r="147" spans="1:9" ht="15">
      <c r="A147" s="240"/>
      <c r="B147" s="240"/>
      <c r="C147" s="240"/>
      <c r="D147" s="240"/>
      <c r="E147" s="240"/>
      <c r="F147" s="240"/>
      <c r="G147" s="240"/>
      <c r="H147" s="240"/>
      <c r="I147" s="240"/>
    </row>
    <row r="148" spans="1:9" ht="15">
      <c r="A148" s="240"/>
      <c r="B148" s="240"/>
      <c r="C148" s="240"/>
      <c r="D148" s="240"/>
      <c r="E148" s="240"/>
      <c r="F148" s="240"/>
      <c r="G148" s="240"/>
      <c r="H148" s="240"/>
      <c r="I148" s="240"/>
    </row>
    <row r="149" spans="1:9" ht="15">
      <c r="A149" s="240"/>
      <c r="B149" s="240"/>
      <c r="C149" s="240"/>
      <c r="D149" s="240"/>
      <c r="E149" s="240"/>
      <c r="F149" s="240"/>
      <c r="G149" s="240"/>
      <c r="H149" s="240"/>
      <c r="I149" s="240"/>
    </row>
    <row r="150" spans="1:9" ht="15">
      <c r="A150" s="240"/>
      <c r="B150" s="240"/>
      <c r="C150" s="240"/>
      <c r="D150" s="240"/>
      <c r="E150" s="240"/>
      <c r="F150" s="240"/>
      <c r="G150" s="240"/>
      <c r="H150" s="240"/>
      <c r="I150" s="240"/>
    </row>
    <row r="151" spans="1:9" ht="15">
      <c r="A151" s="240"/>
      <c r="B151" s="240"/>
      <c r="C151" s="240"/>
      <c r="D151" s="240"/>
      <c r="E151" s="240"/>
      <c r="F151" s="240"/>
      <c r="G151" s="240"/>
      <c r="H151" s="240"/>
      <c r="I151" s="240"/>
    </row>
    <row r="152" spans="1:9" ht="15">
      <c r="A152" s="240"/>
      <c r="B152" s="240"/>
      <c r="C152" s="240"/>
      <c r="D152" s="240"/>
      <c r="E152" s="240"/>
      <c r="F152" s="240"/>
      <c r="G152" s="240"/>
      <c r="H152" s="240"/>
      <c r="I152" s="240"/>
    </row>
    <row r="153" spans="1:9" ht="15">
      <c r="A153" s="240"/>
      <c r="B153" s="240"/>
      <c r="C153" s="240"/>
      <c r="D153" s="240"/>
      <c r="E153" s="240"/>
      <c r="F153" s="240"/>
      <c r="G153" s="240"/>
      <c r="H153" s="240"/>
      <c r="I153" s="240"/>
    </row>
    <row r="154" spans="1:9" ht="15">
      <c r="A154" s="240"/>
      <c r="B154" s="240"/>
      <c r="C154" s="240"/>
      <c r="D154" s="240"/>
      <c r="E154" s="240"/>
      <c r="F154" s="240"/>
      <c r="G154" s="240"/>
      <c r="H154" s="240"/>
      <c r="I154" s="240"/>
    </row>
    <row r="155" spans="1:9" ht="15">
      <c r="A155" s="240"/>
      <c r="B155" s="240"/>
      <c r="C155" s="240"/>
      <c r="D155" s="240"/>
      <c r="E155" s="240"/>
      <c r="F155" s="240"/>
      <c r="G155" s="240"/>
      <c r="H155" s="240"/>
      <c r="I155" s="240"/>
    </row>
    <row r="156" spans="1:9" ht="15">
      <c r="A156" s="240"/>
      <c r="B156" s="240"/>
      <c r="C156" s="240"/>
      <c r="D156" s="240"/>
      <c r="E156" s="240"/>
      <c r="F156" s="240"/>
      <c r="G156" s="240"/>
      <c r="H156" s="240"/>
      <c r="I156" s="240"/>
    </row>
    <row r="157" spans="1:9" ht="15">
      <c r="A157" s="240"/>
      <c r="B157" s="240"/>
      <c r="C157" s="240"/>
      <c r="D157" s="240"/>
      <c r="E157" s="240"/>
      <c r="F157" s="240"/>
      <c r="G157" s="240"/>
      <c r="H157" s="240"/>
      <c r="I157" s="240"/>
    </row>
    <row r="158" spans="1:9" ht="15">
      <c r="A158" s="240"/>
      <c r="B158" s="240"/>
      <c r="C158" s="240"/>
      <c r="D158" s="240"/>
      <c r="E158" s="240"/>
      <c r="F158" s="240"/>
      <c r="G158" s="240"/>
      <c r="H158" s="240"/>
      <c r="I158" s="240"/>
    </row>
    <row r="159" spans="1:9" ht="15">
      <c r="A159" s="240"/>
      <c r="B159" s="240"/>
      <c r="C159" s="240"/>
      <c r="D159" s="240"/>
      <c r="E159" s="240"/>
      <c r="F159" s="240"/>
      <c r="G159" s="240"/>
      <c r="H159" s="240"/>
      <c r="I159" s="240"/>
    </row>
    <row r="160" spans="1:9" ht="15">
      <c r="A160" s="240"/>
      <c r="B160" s="240"/>
      <c r="C160" s="240"/>
      <c r="D160" s="240"/>
      <c r="E160" s="240"/>
      <c r="F160" s="240"/>
      <c r="G160" s="240"/>
      <c r="H160" s="240"/>
      <c r="I160" s="240"/>
    </row>
    <row r="161" spans="1:9" ht="15">
      <c r="A161" s="240"/>
      <c r="B161" s="240"/>
      <c r="C161" s="240"/>
      <c r="D161" s="240"/>
      <c r="E161" s="240"/>
      <c r="F161" s="240"/>
      <c r="G161" s="240"/>
      <c r="H161" s="240"/>
      <c r="I161" s="240"/>
    </row>
    <row r="162" spans="1:9" ht="15">
      <c r="A162" s="240"/>
      <c r="B162" s="240"/>
      <c r="C162" s="240"/>
      <c r="D162" s="240"/>
      <c r="E162" s="240"/>
      <c r="F162" s="240"/>
      <c r="G162" s="240"/>
      <c r="H162" s="240"/>
      <c r="I162" s="240"/>
    </row>
    <row r="163" spans="1:9" ht="15">
      <c r="A163" s="240"/>
      <c r="B163" s="240"/>
      <c r="C163" s="240"/>
      <c r="D163" s="240"/>
      <c r="E163" s="240"/>
      <c r="F163" s="240"/>
      <c r="G163" s="240"/>
      <c r="H163" s="240"/>
      <c r="I163" s="240"/>
    </row>
    <row r="164" spans="1:9" ht="15">
      <c r="A164" s="240"/>
      <c r="B164" s="240"/>
      <c r="C164" s="240"/>
      <c r="D164" s="240"/>
      <c r="E164" s="240"/>
      <c r="F164" s="240"/>
      <c r="G164" s="240"/>
      <c r="H164" s="240"/>
      <c r="I164" s="240"/>
    </row>
    <row r="165" spans="1:9" ht="15">
      <c r="A165" s="240"/>
      <c r="B165" s="240"/>
      <c r="C165" s="240"/>
      <c r="D165" s="240"/>
      <c r="E165" s="240"/>
      <c r="F165" s="240"/>
      <c r="G165" s="240"/>
      <c r="H165" s="240"/>
      <c r="I165" s="240"/>
    </row>
    <row r="166" spans="1:9" ht="15">
      <c r="A166" s="240"/>
      <c r="B166" s="240"/>
      <c r="C166" s="240"/>
      <c r="D166" s="240"/>
      <c r="E166" s="240"/>
      <c r="F166" s="240"/>
      <c r="G166" s="240"/>
      <c r="H166" s="240"/>
      <c r="I166" s="240"/>
    </row>
    <row r="167" spans="1:9" ht="15">
      <c r="A167" s="240"/>
      <c r="B167" s="240"/>
      <c r="C167" s="240"/>
      <c r="D167" s="240"/>
      <c r="E167" s="240"/>
      <c r="F167" s="240"/>
      <c r="G167" s="240"/>
      <c r="H167" s="240"/>
      <c r="I167" s="240"/>
    </row>
    <row r="168" spans="1:9" ht="15">
      <c r="A168" s="240"/>
      <c r="B168" s="240"/>
      <c r="C168" s="240"/>
      <c r="D168" s="240"/>
      <c r="E168" s="240"/>
      <c r="F168" s="240"/>
      <c r="G168" s="240"/>
      <c r="H168" s="240"/>
      <c r="I168" s="240"/>
    </row>
    <row r="169" spans="1:9" ht="15">
      <c r="A169" s="240"/>
      <c r="B169" s="240"/>
      <c r="C169" s="240"/>
      <c r="D169" s="240"/>
      <c r="E169" s="240"/>
      <c r="F169" s="240"/>
      <c r="G169" s="240"/>
      <c r="H169" s="240"/>
      <c r="I169" s="240"/>
    </row>
    <row r="170" spans="1:9" ht="15">
      <c r="A170" s="240"/>
      <c r="B170" s="240"/>
      <c r="C170" s="240"/>
      <c r="D170" s="240"/>
      <c r="E170" s="240"/>
      <c r="F170" s="240"/>
      <c r="G170" s="240"/>
      <c r="H170" s="240"/>
      <c r="I170" s="240"/>
    </row>
    <row r="171" spans="1:9" ht="15">
      <c r="A171" s="240"/>
      <c r="B171" s="240"/>
      <c r="C171" s="240"/>
      <c r="D171" s="240"/>
      <c r="E171" s="240"/>
      <c r="F171" s="240"/>
      <c r="G171" s="240"/>
      <c r="H171" s="240"/>
      <c r="I171" s="240"/>
    </row>
    <row r="172" spans="1:9" ht="15">
      <c r="A172" s="240"/>
      <c r="B172" s="240"/>
      <c r="C172" s="240"/>
      <c r="D172" s="240"/>
      <c r="E172" s="240"/>
      <c r="F172" s="240"/>
      <c r="G172" s="240"/>
      <c r="H172" s="240"/>
      <c r="I172" s="240"/>
    </row>
    <row r="173" spans="1:9" ht="15">
      <c r="A173" s="240"/>
      <c r="B173" s="240"/>
      <c r="C173" s="240"/>
      <c r="D173" s="240"/>
      <c r="E173" s="240"/>
      <c r="F173" s="240"/>
      <c r="G173" s="240"/>
      <c r="H173" s="240"/>
      <c r="I173" s="240"/>
    </row>
    <row r="174" spans="1:9" ht="15">
      <c r="A174" s="240"/>
      <c r="B174" s="240"/>
      <c r="C174" s="240"/>
      <c r="D174" s="240"/>
      <c r="E174" s="240"/>
      <c r="F174" s="240"/>
      <c r="G174" s="240"/>
      <c r="H174" s="240"/>
      <c r="I174" s="240"/>
    </row>
    <row r="175" spans="1:9" ht="15">
      <c r="A175" s="240"/>
      <c r="B175" s="240"/>
      <c r="C175" s="240"/>
      <c r="D175" s="240"/>
      <c r="E175" s="240"/>
      <c r="F175" s="240"/>
      <c r="G175" s="240"/>
      <c r="H175" s="240"/>
      <c r="I175" s="240"/>
    </row>
    <row r="176" spans="1:9" ht="15">
      <c r="A176" s="240"/>
      <c r="B176" s="240"/>
      <c r="C176" s="240"/>
      <c r="D176" s="240"/>
      <c r="E176" s="240"/>
      <c r="F176" s="240"/>
      <c r="G176" s="240"/>
      <c r="H176" s="240"/>
      <c r="I176" s="240"/>
    </row>
    <row r="177" spans="1:9" ht="15">
      <c r="A177" s="240"/>
      <c r="B177" s="240"/>
      <c r="C177" s="240"/>
      <c r="D177" s="240"/>
      <c r="E177" s="240"/>
      <c r="F177" s="240"/>
      <c r="G177" s="240"/>
      <c r="H177" s="240"/>
      <c r="I177" s="240"/>
    </row>
    <row r="178" spans="1:9" ht="15">
      <c r="A178" s="240"/>
      <c r="B178" s="240"/>
      <c r="C178" s="240"/>
      <c r="D178" s="240"/>
      <c r="E178" s="240"/>
      <c r="F178" s="240"/>
      <c r="G178" s="240"/>
      <c r="H178" s="240"/>
      <c r="I178" s="240"/>
    </row>
  </sheetData>
  <sheetProtection algorithmName="SHA-512" hashValue="EMBHyXX/luGrYyYz7yiK17pOyFhv1rL71REN/aIcpUKlN/MaiowRe9lWjiQrn3qa/hi4Q62XpUo/BU1tQzaRUw==" saltValue="NLE2fqIPoiKHOuwugJHd6A==" spinCount="100000" sheet="1" objects="1" scenarios="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1">
    <mergeCell ref="A93:I93"/>
  </mergeCells>
  <phoneticPr fontId="0" type="noConversion"/>
  <printOptions horizontalCentered="1" verticalCentered="1" gridLines="1"/>
  <pageMargins left="0.25" right="0.25" top="0.25" bottom="0.25" header="0.5" footer="0.5"/>
  <pageSetup scale="52" orientation="portrait" horizontalDpi="360" verticalDpi="360"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J87"/>
  <sheetViews>
    <sheetView zoomScale="90" zoomScaleNormal="90" workbookViewId="0">
      <pane xSplit="2" ySplit="10" topLeftCell="C11" activePane="bottomRight" state="frozen"/>
      <selection activeCell="A53" sqref="A53:K53"/>
      <selection pane="topRight" activeCell="A53" sqref="A53:K53"/>
      <selection pane="bottomLeft" activeCell="A53" sqref="A53:K53"/>
      <selection pane="bottomRight" activeCell="B45" sqref="B45"/>
    </sheetView>
  </sheetViews>
  <sheetFormatPr defaultColWidth="8.85546875" defaultRowHeight="12.75"/>
  <cols>
    <col min="1" max="1" width="12.7109375" style="238" customWidth="1"/>
    <col min="2" max="2" width="55.7109375" style="238" customWidth="1"/>
    <col min="3" max="9" width="18.7109375" style="238" customWidth="1"/>
    <col min="10" max="16384" width="8.85546875" style="238"/>
  </cols>
  <sheetData>
    <row r="1" spans="1:10" ht="18">
      <c r="A1" s="2"/>
      <c r="B1" s="4" t="str">
        <f>+'GW-STATEMENT NET POSITION(13)'!A1</f>
        <v>LOCAL GOVERNMENT NAME:</v>
      </c>
      <c r="C1" s="2"/>
      <c r="D1" s="2"/>
      <c r="E1" s="2"/>
      <c r="F1" s="2"/>
      <c r="G1" s="2"/>
      <c r="H1" s="2"/>
      <c r="I1" s="2"/>
    </row>
    <row r="2" spans="1:10" ht="18">
      <c r="A2" s="253"/>
      <c r="B2" s="236" t="s">
        <v>1468</v>
      </c>
      <c r="C2" s="253"/>
      <c r="D2" s="253"/>
      <c r="E2" s="253"/>
      <c r="F2" s="253"/>
      <c r="G2" s="253"/>
      <c r="H2" s="253"/>
      <c r="I2" s="253"/>
    </row>
    <row r="3" spans="1:10" ht="18">
      <c r="A3" s="253"/>
      <c r="B3" s="236" t="s">
        <v>172</v>
      </c>
      <c r="C3" s="253"/>
      <c r="D3" s="253"/>
      <c r="E3" s="253"/>
      <c r="F3" s="253"/>
      <c r="G3" s="253"/>
      <c r="H3" s="253"/>
      <c r="I3" s="253"/>
    </row>
    <row r="4" spans="1:10" ht="18">
      <c r="A4" s="2"/>
      <c r="B4" s="5" t="str">
        <f>+'GW-STATEMENT OF ACTIVITIES(14)'!B3</f>
        <v>FISCAL YEAR ENDING JUNE 30, 2021</v>
      </c>
      <c r="C4" s="2"/>
      <c r="D4" s="2"/>
      <c r="E4" s="2"/>
      <c r="F4" s="2"/>
      <c r="G4" s="2"/>
      <c r="H4" s="2"/>
      <c r="I4" s="2"/>
    </row>
    <row r="5" spans="1:10" ht="18">
      <c r="B5" s="239"/>
      <c r="G5"/>
      <c r="H5"/>
      <c r="I5" s="9" t="s">
        <v>924</v>
      </c>
    </row>
    <row r="6" spans="1:10" ht="18.75" thickBot="1">
      <c r="B6" s="239"/>
      <c r="C6" s="241" t="s">
        <v>176</v>
      </c>
      <c r="D6" s="289"/>
      <c r="E6" s="289"/>
      <c r="F6" s="289"/>
      <c r="G6" s="11"/>
      <c r="H6" s="11"/>
      <c r="I6" s="538" t="s">
        <v>927</v>
      </c>
    </row>
    <row r="7" spans="1:10">
      <c r="G7"/>
      <c r="H7"/>
      <c r="I7"/>
    </row>
    <row r="8" spans="1:10" ht="16.5" thickBot="1">
      <c r="A8" s="240"/>
      <c r="B8" s="240"/>
      <c r="C8" s="241" t="s">
        <v>715</v>
      </c>
      <c r="D8" s="242"/>
      <c r="E8" s="242"/>
      <c r="F8" s="242"/>
      <c r="G8" s="9" t="s">
        <v>173</v>
      </c>
      <c r="H8" s="6"/>
      <c r="I8" s="6"/>
    </row>
    <row r="9" spans="1:10" ht="15.75">
      <c r="A9" s="9" t="s">
        <v>156</v>
      </c>
      <c r="B9" s="9"/>
      <c r="C9" s="9" t="str">
        <f>'NET POSITION-PROPRIETARY(18)'!C9</f>
        <v>Fund #</v>
      </c>
      <c r="D9" s="9" t="str">
        <f>'NET POSITION-PROPRIETARY(18)'!D9</f>
        <v>Fund #</v>
      </c>
      <c r="E9" s="9" t="str">
        <f>'NET POSITION-PROPRIETARY(18)'!E9</f>
        <v>Fund #</v>
      </c>
      <c r="F9" s="9" t="str">
        <f>'NET POSITION-PROPRIETARY(18)'!F9</f>
        <v>Fund #</v>
      </c>
      <c r="G9" s="9" t="s">
        <v>174</v>
      </c>
      <c r="H9" s="6"/>
      <c r="I9" s="9" t="s">
        <v>177</v>
      </c>
    </row>
    <row r="10" spans="1:10" ht="16.5" thickBot="1">
      <c r="A10" s="538" t="s">
        <v>157</v>
      </c>
      <c r="B10" s="538" t="s">
        <v>158</v>
      </c>
      <c r="C10" s="538" t="str">
        <f>'NET POSITION-PROPRIETARY(18)'!C10</f>
        <v>Name</v>
      </c>
      <c r="D10" s="538" t="str">
        <f>'NET POSITION-PROPRIETARY(18)'!D10</f>
        <v>Name</v>
      </c>
      <c r="E10" s="538" t="str">
        <f>'NET POSITION-PROPRIETARY(18)'!E10</f>
        <v>Name</v>
      </c>
      <c r="F10" s="538" t="str">
        <f>'NET POSITION-PROPRIETARY(18)'!F10</f>
        <v>Name</v>
      </c>
      <c r="G10" s="538" t="s">
        <v>1054</v>
      </c>
      <c r="H10" s="538" t="s">
        <v>175</v>
      </c>
      <c r="I10" s="538" t="s">
        <v>178</v>
      </c>
    </row>
    <row r="11" spans="1:10" ht="24.95" customHeight="1">
      <c r="A11" s="343"/>
      <c r="B11" s="8" t="s">
        <v>716</v>
      </c>
      <c r="C11" s="297"/>
      <c r="D11" s="297"/>
      <c r="E11" s="297"/>
      <c r="F11" s="297"/>
      <c r="G11" s="297"/>
      <c r="H11" s="297"/>
      <c r="I11" s="297"/>
    </row>
    <row r="12" spans="1:10" ht="24.95" customHeight="1">
      <c r="A12" s="343">
        <v>340000</v>
      </c>
      <c r="B12" s="6" t="s">
        <v>717</v>
      </c>
      <c r="C12" s="246"/>
      <c r="D12" s="246"/>
      <c r="E12" s="246"/>
      <c r="F12" s="246"/>
      <c r="G12" s="254">
        <f>+'CHG. IN NP-NONMAJOR ENTERPR(80)'!H12</f>
        <v>0</v>
      </c>
      <c r="H12" s="254">
        <f>SUM(C12:G12)</f>
        <v>0</v>
      </c>
      <c r="I12" s="254">
        <f>+'COMB. CHGE IN NP IN. SERV.(83)'!G12</f>
        <v>0</v>
      </c>
    </row>
    <row r="13" spans="1:10" ht="24.95" customHeight="1">
      <c r="A13" s="343">
        <v>360000</v>
      </c>
      <c r="B13" s="6" t="s">
        <v>718</v>
      </c>
      <c r="C13" s="246"/>
      <c r="D13" s="246"/>
      <c r="E13" s="246"/>
      <c r="F13" s="246"/>
      <c r="G13" s="254">
        <f>+'CHG. IN NP-NONMAJOR ENTERPR(80)'!H13</f>
        <v>0</v>
      </c>
      <c r="H13" s="254">
        <f>SUM(C13:G13)</f>
        <v>0</v>
      </c>
      <c r="I13" s="254">
        <f>+'COMB. CHGE IN NP IN. SERV.(83)'!G13</f>
        <v>0</v>
      </c>
    </row>
    <row r="14" spans="1:10" ht="24.95" customHeight="1">
      <c r="A14" s="343">
        <v>363000</v>
      </c>
      <c r="B14" s="6" t="s">
        <v>719</v>
      </c>
      <c r="C14" s="246"/>
      <c r="D14" s="246"/>
      <c r="E14" s="246"/>
      <c r="F14" s="246"/>
      <c r="G14" s="254">
        <f>+'CHG. IN NP-NONMAJOR ENTERPR(80)'!H14</f>
        <v>0</v>
      </c>
      <c r="H14" s="254">
        <f>SUM(C14:G14)</f>
        <v>0</v>
      </c>
      <c r="I14" s="254">
        <f>+'COMB. CHGE IN NP IN. SERV.(83)'!G14</f>
        <v>0</v>
      </c>
    </row>
    <row r="15" spans="1:10" ht="24.95" customHeight="1" thickBot="1">
      <c r="A15" s="343"/>
      <c r="B15" s="6"/>
      <c r="C15" s="248"/>
      <c r="D15" s="248"/>
      <c r="E15" s="248"/>
      <c r="F15" s="248"/>
      <c r="G15" s="255">
        <f>+'CHG. IN NP-NONMAJOR ENTERPR(80)'!H15</f>
        <v>0</v>
      </c>
      <c r="H15" s="255">
        <f>SUM(C15:G15)</f>
        <v>0</v>
      </c>
      <c r="I15" s="255"/>
    </row>
    <row r="16" spans="1:10" ht="24.95" customHeight="1" thickBot="1">
      <c r="A16" s="343"/>
      <c r="B16" s="9" t="s">
        <v>720</v>
      </c>
      <c r="C16" s="255">
        <f>SUM(C12:C15)</f>
        <v>0</v>
      </c>
      <c r="D16" s="255">
        <f t="shared" ref="D16:I16" si="0">SUM(D12:D15)</f>
        <v>0</v>
      </c>
      <c r="E16" s="255">
        <f t="shared" si="0"/>
        <v>0</v>
      </c>
      <c r="F16" s="255">
        <f t="shared" si="0"/>
        <v>0</v>
      </c>
      <c r="G16" s="255">
        <f t="shared" si="0"/>
        <v>0</v>
      </c>
      <c r="H16" s="255">
        <f t="shared" si="0"/>
        <v>0</v>
      </c>
      <c r="I16" s="255">
        <f t="shared" si="0"/>
        <v>0</v>
      </c>
      <c r="J16"/>
    </row>
    <row r="17" spans="1:10" ht="24.95" customHeight="1">
      <c r="A17" s="343"/>
      <c r="B17" s="6"/>
      <c r="C17" s="254"/>
      <c r="D17" s="254"/>
      <c r="E17" s="254"/>
      <c r="F17" s="254"/>
      <c r="G17" s="254"/>
      <c r="H17" s="254"/>
      <c r="I17" s="254"/>
      <c r="J17"/>
    </row>
    <row r="18" spans="1:10" ht="24.95" customHeight="1">
      <c r="A18" s="343"/>
      <c r="B18" s="8" t="s">
        <v>721</v>
      </c>
      <c r="C18" s="254"/>
      <c r="D18" s="254"/>
      <c r="E18" s="254"/>
      <c r="F18" s="254"/>
      <c r="G18" s="254"/>
      <c r="H18" s="254"/>
      <c r="I18" s="254"/>
      <c r="J18"/>
    </row>
    <row r="19" spans="1:10" ht="24.95" customHeight="1">
      <c r="A19" s="343">
        <v>100</v>
      </c>
      <c r="B19" s="6" t="s">
        <v>722</v>
      </c>
      <c r="C19" s="246"/>
      <c r="D19" s="246"/>
      <c r="E19" s="246"/>
      <c r="F19" s="246"/>
      <c r="G19" s="254">
        <f>+'CHG. IN NP-NONMAJOR ENTERPR(80)'!H19</f>
        <v>0</v>
      </c>
      <c r="H19" s="254">
        <f t="shared" ref="H19:H26" si="1">SUM(C19:G19)</f>
        <v>0</v>
      </c>
      <c r="I19" s="254">
        <f>+'COMB. CHGE IN NP IN. SERV.(83)'!G19</f>
        <v>0</v>
      </c>
    </row>
    <row r="20" spans="1:10" ht="24.95" customHeight="1">
      <c r="A20" s="343">
        <v>200</v>
      </c>
      <c r="B20" s="6" t="s">
        <v>723</v>
      </c>
      <c r="C20" s="246"/>
      <c r="D20" s="246"/>
      <c r="E20" s="246"/>
      <c r="F20" s="246"/>
      <c r="G20" s="254">
        <f>+'CHG. IN NP-NONMAJOR ENTERPR(80)'!H20</f>
        <v>0</v>
      </c>
      <c r="H20" s="254">
        <f t="shared" si="1"/>
        <v>0</v>
      </c>
      <c r="I20" s="254">
        <f>+'COMB. CHGE IN NP IN. SERV.(83)'!G20</f>
        <v>0</v>
      </c>
    </row>
    <row r="21" spans="1:10" ht="24.95" customHeight="1">
      <c r="A21" s="343">
        <v>300</v>
      </c>
      <c r="B21" s="6" t="s">
        <v>724</v>
      </c>
      <c r="C21" s="246"/>
      <c r="D21" s="246"/>
      <c r="E21" s="246"/>
      <c r="F21" s="246"/>
      <c r="G21" s="254">
        <f>+'CHG. IN NP-NONMAJOR ENTERPR(80)'!H21</f>
        <v>0</v>
      </c>
      <c r="H21" s="254">
        <f t="shared" si="1"/>
        <v>0</v>
      </c>
      <c r="I21" s="254">
        <f>+'COMB. CHGE IN NP IN. SERV.(83)'!G21</f>
        <v>0</v>
      </c>
    </row>
    <row r="22" spans="1:10" ht="24.95" customHeight="1">
      <c r="A22" s="343">
        <v>400</v>
      </c>
      <c r="B22" s="6" t="s">
        <v>725</v>
      </c>
      <c r="C22" s="246"/>
      <c r="D22" s="246"/>
      <c r="E22" s="246"/>
      <c r="F22" s="246"/>
      <c r="G22" s="254">
        <f>+'CHG. IN NP-NONMAJOR ENTERPR(80)'!H22</f>
        <v>0</v>
      </c>
      <c r="H22" s="254">
        <f t="shared" si="1"/>
        <v>0</v>
      </c>
      <c r="I22" s="254">
        <f>+'COMB. CHGE IN NP IN. SERV.(83)'!G22</f>
        <v>0</v>
      </c>
    </row>
    <row r="23" spans="1:10" ht="24.95" customHeight="1">
      <c r="A23" s="343">
        <v>500</v>
      </c>
      <c r="B23" s="6" t="s">
        <v>726</v>
      </c>
      <c r="C23" s="246"/>
      <c r="D23" s="246"/>
      <c r="E23" s="246"/>
      <c r="F23" s="246"/>
      <c r="G23" s="254">
        <f>+'CHG. IN NP-NONMAJOR ENTERPR(80)'!H23</f>
        <v>0</v>
      </c>
      <c r="H23" s="254">
        <f t="shared" si="1"/>
        <v>0</v>
      </c>
      <c r="I23" s="254">
        <f>+'COMB. CHGE IN NP IN. SERV.(83)'!G23</f>
        <v>0</v>
      </c>
    </row>
    <row r="24" spans="1:10" ht="24.95" customHeight="1">
      <c r="A24" s="343">
        <v>810</v>
      </c>
      <c r="B24" s="6" t="s">
        <v>727</v>
      </c>
      <c r="C24" s="246"/>
      <c r="D24" s="246"/>
      <c r="E24" s="246"/>
      <c r="F24" s="246"/>
      <c r="G24" s="254">
        <f>+'CHG. IN NP-NONMAJOR ENTERPR(80)'!H24</f>
        <v>0</v>
      </c>
      <c r="H24" s="254">
        <f t="shared" si="1"/>
        <v>0</v>
      </c>
      <c r="I24" s="254">
        <f>+'COMB. CHGE IN NP IN. SERV.(83)'!G24</f>
        <v>0</v>
      </c>
    </row>
    <row r="25" spans="1:10" ht="24.95" customHeight="1">
      <c r="A25" s="343">
        <v>830</v>
      </c>
      <c r="B25" s="6" t="s">
        <v>728</v>
      </c>
      <c r="C25" s="246"/>
      <c r="D25" s="246"/>
      <c r="E25" s="246"/>
      <c r="F25" s="246"/>
      <c r="G25" s="254">
        <f>+'CHG. IN NP-NONMAJOR ENTERPR(80)'!H25</f>
        <v>0</v>
      </c>
      <c r="H25" s="254">
        <f t="shared" si="1"/>
        <v>0</v>
      </c>
      <c r="I25" s="254">
        <f>+'COMB. CHGE IN NP IN. SERV.(83)'!G25</f>
        <v>0</v>
      </c>
    </row>
    <row r="26" spans="1:10" ht="24.95" customHeight="1" thickBot="1">
      <c r="A26" s="343"/>
      <c r="B26" s="6"/>
      <c r="C26" s="248"/>
      <c r="D26" s="248"/>
      <c r="E26" s="248"/>
      <c r="F26" s="248"/>
      <c r="G26" s="255">
        <f>+'CHG. IN NP-NONMAJOR ENTERPR(80)'!H26</f>
        <v>0</v>
      </c>
      <c r="H26" s="255">
        <f t="shared" si="1"/>
        <v>0</v>
      </c>
      <c r="I26" s="255"/>
    </row>
    <row r="27" spans="1:10" ht="24.95" customHeight="1" thickBot="1">
      <c r="A27" s="343"/>
      <c r="B27" s="9" t="s">
        <v>325</v>
      </c>
      <c r="C27" s="255">
        <f>SUM(C18:C26)</f>
        <v>0</v>
      </c>
      <c r="D27" s="255">
        <f t="shared" ref="D27:I27" si="2">SUM(D18:D26)</f>
        <v>0</v>
      </c>
      <c r="E27" s="255">
        <f t="shared" si="2"/>
        <v>0</v>
      </c>
      <c r="F27" s="255">
        <f t="shared" si="2"/>
        <v>0</v>
      </c>
      <c r="G27" s="255">
        <f t="shared" si="2"/>
        <v>0</v>
      </c>
      <c r="H27" s="255">
        <f t="shared" si="2"/>
        <v>0</v>
      </c>
      <c r="I27" s="255">
        <f t="shared" si="2"/>
        <v>0</v>
      </c>
    </row>
    <row r="28" spans="1:10" ht="24.95" customHeight="1" thickBot="1">
      <c r="A28" s="343"/>
      <c r="B28" s="6" t="s">
        <v>1082</v>
      </c>
      <c r="C28" s="255">
        <f>+C16-C27</f>
        <v>0</v>
      </c>
      <c r="D28" s="255">
        <f t="shared" ref="D28:I28" si="3">+D16-D27</f>
        <v>0</v>
      </c>
      <c r="E28" s="255">
        <f t="shared" si="3"/>
        <v>0</v>
      </c>
      <c r="F28" s="255">
        <f t="shared" si="3"/>
        <v>0</v>
      </c>
      <c r="G28" s="255">
        <f t="shared" si="3"/>
        <v>0</v>
      </c>
      <c r="H28" s="255">
        <f t="shared" si="3"/>
        <v>0</v>
      </c>
      <c r="I28" s="255">
        <f t="shared" si="3"/>
        <v>0</v>
      </c>
    </row>
    <row r="29" spans="1:10" ht="24.95" customHeight="1">
      <c r="A29" s="343"/>
      <c r="B29" s="8" t="s">
        <v>729</v>
      </c>
      <c r="C29" s="246"/>
      <c r="D29" s="246"/>
      <c r="E29" s="246"/>
      <c r="F29" s="246"/>
      <c r="G29" s="254"/>
      <c r="H29" s="254"/>
      <c r="I29" s="254"/>
    </row>
    <row r="30" spans="1:10" ht="24.95" customHeight="1">
      <c r="A30" s="343">
        <v>310000</v>
      </c>
      <c r="B30" s="6" t="s">
        <v>730</v>
      </c>
      <c r="C30" s="246"/>
      <c r="D30" s="246"/>
      <c r="E30" s="246"/>
      <c r="F30" s="246"/>
      <c r="G30" s="254">
        <f>+'CHG. IN NP-NONMAJOR ENTERPR(80)'!H30</f>
        <v>0</v>
      </c>
      <c r="H30" s="254">
        <f t="shared" ref="H30:H35" si="4">SUM(C30:G30)</f>
        <v>0</v>
      </c>
      <c r="I30" s="254">
        <f>+'COMB. CHGE IN NP IN. SERV.(83)'!G30</f>
        <v>0</v>
      </c>
    </row>
    <row r="31" spans="1:10" ht="24.95" customHeight="1">
      <c r="A31" s="343">
        <v>320000</v>
      </c>
      <c r="B31" s="6" t="s">
        <v>731</v>
      </c>
      <c r="C31" s="246"/>
      <c r="D31" s="246"/>
      <c r="E31" s="246"/>
      <c r="F31" s="246"/>
      <c r="G31" s="254">
        <f>+'CHG. IN NP-NONMAJOR ENTERPR(80)'!H31</f>
        <v>0</v>
      </c>
      <c r="H31" s="254">
        <f t="shared" si="4"/>
        <v>0</v>
      </c>
      <c r="I31" s="254">
        <f>+'COMB. CHGE IN NP IN. SERV.(83)'!G31</f>
        <v>0</v>
      </c>
    </row>
    <row r="32" spans="1:10" ht="24.95" customHeight="1">
      <c r="A32" s="343">
        <v>330000</v>
      </c>
      <c r="B32" s="6" t="s">
        <v>1085</v>
      </c>
      <c r="C32" s="246"/>
      <c r="D32" s="246"/>
      <c r="E32" s="246"/>
      <c r="F32" s="246"/>
      <c r="G32" s="254">
        <f>+'CHG. IN NP-NONMAJOR ENTERPR(80)'!H32</f>
        <v>0</v>
      </c>
      <c r="H32" s="254">
        <f t="shared" si="4"/>
        <v>0</v>
      </c>
      <c r="I32" s="254">
        <f>+'COMB. CHGE IN NP IN. SERV.(83)'!G32</f>
        <v>0</v>
      </c>
    </row>
    <row r="33" spans="1:9" ht="24.95" customHeight="1">
      <c r="A33" s="343">
        <v>371000</v>
      </c>
      <c r="B33" s="6" t="s">
        <v>1086</v>
      </c>
      <c r="C33" s="246"/>
      <c r="D33" s="246"/>
      <c r="E33" s="246"/>
      <c r="F33" s="246"/>
      <c r="G33" s="254">
        <f>+'CHG. IN NP-NONMAJOR ENTERPR(80)'!H33</f>
        <v>0</v>
      </c>
      <c r="H33" s="254">
        <f t="shared" si="4"/>
        <v>0</v>
      </c>
      <c r="I33" s="254">
        <f>+'COMB. CHGE IN NP IN. SERV.(83)'!G33</f>
        <v>0</v>
      </c>
    </row>
    <row r="34" spans="1:9" ht="24.95" customHeight="1">
      <c r="A34" s="343">
        <v>382030</v>
      </c>
      <c r="B34" s="6" t="s">
        <v>1448</v>
      </c>
      <c r="C34" s="246"/>
      <c r="D34" s="246"/>
      <c r="E34" s="246"/>
      <c r="F34" s="246"/>
      <c r="G34" s="254">
        <f>+'CHG. IN NP-NONMAJOR ENTERPR(80)'!H34</f>
        <v>0</v>
      </c>
      <c r="H34" s="254">
        <f t="shared" si="4"/>
        <v>0</v>
      </c>
      <c r="I34" s="254">
        <f>+'COMB. CHGE IN NP IN. SERV.(83)'!G34</f>
        <v>0</v>
      </c>
    </row>
    <row r="35" spans="1:9" ht="24.95" customHeight="1">
      <c r="A35" s="343">
        <v>490000</v>
      </c>
      <c r="B35" s="6" t="s">
        <v>1449</v>
      </c>
      <c r="C35" s="246"/>
      <c r="D35" s="246"/>
      <c r="E35" s="246"/>
      <c r="F35" s="246"/>
      <c r="G35" s="254">
        <f>+'CHG. IN NP-NONMAJOR ENTERPR(80)'!H35</f>
        <v>0</v>
      </c>
      <c r="H35" s="254">
        <f t="shared" si="4"/>
        <v>0</v>
      </c>
      <c r="I35" s="254">
        <f>+'COMB. CHGE IN NP IN. SERV.(83)'!G35</f>
        <v>0</v>
      </c>
    </row>
    <row r="36" spans="1:9" ht="24.95" customHeight="1">
      <c r="A36" s="343">
        <v>384000</v>
      </c>
      <c r="B36" s="6" t="s">
        <v>1428</v>
      </c>
      <c r="C36" s="246"/>
      <c r="D36" s="246"/>
      <c r="E36" s="246"/>
      <c r="F36" s="246"/>
      <c r="G36" s="254">
        <f>+'CHG. IN NP-NONMAJOR ENTERPR(80)'!H36</f>
        <v>0</v>
      </c>
      <c r="H36" s="254">
        <f>SUM(C36:G36)</f>
        <v>0</v>
      </c>
      <c r="I36" s="254">
        <f>+'COMB. CHGE IN NP IN. SERV.(83)'!G36</f>
        <v>0</v>
      </c>
    </row>
    <row r="37" spans="1:9" ht="24.95" customHeight="1">
      <c r="A37" s="343">
        <v>385000</v>
      </c>
      <c r="B37" s="6" t="s">
        <v>1429</v>
      </c>
      <c r="C37" s="246"/>
      <c r="D37" s="246"/>
      <c r="E37" s="246"/>
      <c r="F37" s="246"/>
      <c r="G37" s="254">
        <f>+'CHG. IN NP-NONMAJOR ENTERPR(80)'!H37</f>
        <v>0</v>
      </c>
      <c r="H37" s="254">
        <f>SUM(C37:G37)</f>
        <v>0</v>
      </c>
      <c r="I37" s="254">
        <f>+'COMB. CHGE IN NP IN. SERV.(83)'!G37</f>
        <v>0</v>
      </c>
    </row>
    <row r="38" spans="1:9" ht="24.95" customHeight="1">
      <c r="A38" s="343">
        <v>524000</v>
      </c>
      <c r="B38" s="6" t="s">
        <v>1430</v>
      </c>
      <c r="C38" s="246"/>
      <c r="D38" s="246"/>
      <c r="E38" s="246"/>
      <c r="F38" s="246"/>
      <c r="G38" s="254">
        <f>+'CHG. IN NP-NONMAJOR ENTERPR(80)'!H38</f>
        <v>0</v>
      </c>
      <c r="H38" s="254">
        <f>SUM(C38:G38)</f>
        <v>0</v>
      </c>
      <c r="I38" s="254">
        <f>+'COMB. CHGE IN NP IN. SERV.(83)'!G38</f>
        <v>0</v>
      </c>
    </row>
    <row r="39" spans="1:9" ht="24.95" customHeight="1" thickBot="1">
      <c r="A39" s="343">
        <v>525000</v>
      </c>
      <c r="B39" s="6" t="s">
        <v>1431</v>
      </c>
      <c r="C39" s="248"/>
      <c r="D39" s="248"/>
      <c r="E39" s="248"/>
      <c r="F39" s="248"/>
      <c r="G39" s="255">
        <f>+'CHG. IN NP-NONMAJOR ENTERPR(80)'!H39</f>
        <v>0</v>
      </c>
      <c r="H39" s="255">
        <f>SUM(C39:G39)</f>
        <v>0</v>
      </c>
      <c r="I39" s="255">
        <f>+'COMB. CHGE IN NP IN. SERV.(83)'!G39</f>
        <v>0</v>
      </c>
    </row>
    <row r="40" spans="1:9" ht="24.95" customHeight="1" thickBot="1">
      <c r="A40" s="343"/>
      <c r="B40" s="9" t="s">
        <v>978</v>
      </c>
      <c r="C40" s="255">
        <f>SUM(C29:C39)</f>
        <v>0</v>
      </c>
      <c r="D40" s="255">
        <f t="shared" ref="D40:I40" si="5">SUM(D29:D39)</f>
        <v>0</v>
      </c>
      <c r="E40" s="255">
        <f t="shared" si="5"/>
        <v>0</v>
      </c>
      <c r="F40" s="255">
        <f t="shared" si="5"/>
        <v>0</v>
      </c>
      <c r="G40" s="255">
        <f t="shared" si="5"/>
        <v>0</v>
      </c>
      <c r="H40" s="255">
        <f t="shared" si="5"/>
        <v>0</v>
      </c>
      <c r="I40" s="255">
        <f t="shared" si="5"/>
        <v>0</v>
      </c>
    </row>
    <row r="41" spans="1:9" ht="24.95" customHeight="1">
      <c r="A41" s="343"/>
      <c r="B41" s="6" t="s">
        <v>11</v>
      </c>
      <c r="C41" s="280">
        <f>+C28+C40</f>
        <v>0</v>
      </c>
      <c r="D41" s="280">
        <f t="shared" ref="D41:I41" si="6">+D28+D40</f>
        <v>0</v>
      </c>
      <c r="E41" s="280">
        <f t="shared" si="6"/>
        <v>0</v>
      </c>
      <c r="F41" s="280">
        <f t="shared" si="6"/>
        <v>0</v>
      </c>
      <c r="G41" s="280">
        <f t="shared" si="6"/>
        <v>0</v>
      </c>
      <c r="H41" s="280">
        <f t="shared" si="6"/>
        <v>0</v>
      </c>
      <c r="I41" s="280">
        <f t="shared" si="6"/>
        <v>0</v>
      </c>
    </row>
    <row r="42" spans="1:9" ht="24.95" customHeight="1">
      <c r="A42" s="343"/>
      <c r="B42" s="6" t="s">
        <v>737</v>
      </c>
      <c r="C42" s="246"/>
      <c r="D42" s="246"/>
      <c r="E42" s="246"/>
      <c r="F42" s="246"/>
      <c r="G42" s="254">
        <f>+'CHG. IN NP-NONMAJOR ENTERPR(80)'!H42</f>
        <v>0</v>
      </c>
      <c r="H42" s="254">
        <f>SUM(C42:G42)</f>
        <v>0</v>
      </c>
      <c r="I42" s="254">
        <f>+'COMB. CHGE IN NP IN. SERV.(83)'!G42</f>
        <v>0</v>
      </c>
    </row>
    <row r="43" spans="1:9" ht="24.95" customHeight="1" thickBot="1">
      <c r="A43" s="343"/>
      <c r="B43" s="6" t="s">
        <v>407</v>
      </c>
      <c r="C43" s="248"/>
      <c r="D43" s="248"/>
      <c r="E43" s="248"/>
      <c r="F43" s="248"/>
      <c r="G43" s="255">
        <f>+'CHG. IN NP-NONMAJOR ENTERPR(80)'!H43</f>
        <v>0</v>
      </c>
      <c r="H43" s="255">
        <f>SUM(C43:G43)</f>
        <v>0</v>
      </c>
      <c r="I43" s="255">
        <f>+'COMB. CHGE IN NP IN. SERV.(83)'!G43</f>
        <v>0</v>
      </c>
    </row>
    <row r="44" spans="1:9" ht="24.95" customHeight="1">
      <c r="A44" s="343"/>
      <c r="B44" s="6" t="s">
        <v>1469</v>
      </c>
      <c r="C44" s="254">
        <f>+C41+C42+C43</f>
        <v>0</v>
      </c>
      <c r="D44" s="254">
        <f t="shared" ref="D44:I44" si="7">+D41+D42+D43</f>
        <v>0</v>
      </c>
      <c r="E44" s="254">
        <f t="shared" si="7"/>
        <v>0</v>
      </c>
      <c r="F44" s="254">
        <f t="shared" si="7"/>
        <v>0</v>
      </c>
      <c r="G44" s="254">
        <f t="shared" si="7"/>
        <v>0</v>
      </c>
      <c r="H44" s="254">
        <f t="shared" si="7"/>
        <v>0</v>
      </c>
      <c r="I44" s="254">
        <f t="shared" si="7"/>
        <v>0</v>
      </c>
    </row>
    <row r="45" spans="1:9" ht="24.95" customHeight="1">
      <c r="A45" s="343"/>
      <c r="B45" s="6" t="str">
        <f>+'GW-STATEMENT OF ACTIVITIES(14)'!C58</f>
        <v>Total net position - July 1, 2020 as previously reported</v>
      </c>
      <c r="C45" s="246"/>
      <c r="D45" s="246"/>
      <c r="E45" s="246"/>
      <c r="F45" s="246"/>
      <c r="G45" s="254">
        <f>+'CHG. IN NP-NONMAJOR ENTERPR(80)'!H45</f>
        <v>0</v>
      </c>
      <c r="H45" s="254">
        <f>SUM(C45:G45)</f>
        <v>0</v>
      </c>
      <c r="I45" s="254">
        <f>+'COMB. CHGE IN NP IN. SERV.(83)'!G45</f>
        <v>0</v>
      </c>
    </row>
    <row r="46" spans="1:9" ht="24.95" customHeight="1" thickBot="1">
      <c r="A46" s="343"/>
      <c r="B46" s="6" t="s">
        <v>603</v>
      </c>
      <c r="C46" s="248"/>
      <c r="D46" s="248"/>
      <c r="E46" s="248"/>
      <c r="F46" s="248"/>
      <c r="G46" s="255">
        <f>+'CHG. IN NP-NONMAJOR ENTERPR(80)'!H46</f>
        <v>0</v>
      </c>
      <c r="H46" s="255">
        <f>SUM(C46:G46)</f>
        <v>0</v>
      </c>
      <c r="I46" s="255">
        <f>+'COMB. CHGE IN NP IN. SERV.(83)'!G46</f>
        <v>0</v>
      </c>
    </row>
    <row r="47" spans="1:9" ht="24.95" customHeight="1" thickBot="1">
      <c r="A47" s="343"/>
      <c r="B47" s="6" t="str">
        <f>+'GW-STATEMENT OF ACTIVITIES(14)'!C60</f>
        <v>Total net position - July 1, 2020 as restated</v>
      </c>
      <c r="C47" s="254">
        <f>+C45+C46</f>
        <v>0</v>
      </c>
      <c r="D47" s="254">
        <f t="shared" ref="D47:I47" si="8">+D45+D46</f>
        <v>0</v>
      </c>
      <c r="E47" s="254">
        <f t="shared" si="8"/>
        <v>0</v>
      </c>
      <c r="F47" s="254">
        <f t="shared" si="8"/>
        <v>0</v>
      </c>
      <c r="G47" s="254">
        <f t="shared" si="8"/>
        <v>0</v>
      </c>
      <c r="H47" s="254">
        <f t="shared" si="8"/>
        <v>0</v>
      </c>
      <c r="I47" s="254">
        <f t="shared" si="8"/>
        <v>0</v>
      </c>
    </row>
    <row r="48" spans="1:9" ht="24.95" customHeight="1" thickBot="1">
      <c r="A48" s="343"/>
      <c r="B48" s="297" t="str">
        <f>+'GW-STATEMENT OF ACTIVITIES(14)'!C61</f>
        <v>Total net position - June 30, 2021</v>
      </c>
      <c r="C48" s="257">
        <f>+C44+C47</f>
        <v>0</v>
      </c>
      <c r="D48" s="257">
        <f t="shared" ref="D48:I48" si="9">+D44+D47</f>
        <v>0</v>
      </c>
      <c r="E48" s="257">
        <f t="shared" si="9"/>
        <v>0</v>
      </c>
      <c r="F48" s="257">
        <f t="shared" si="9"/>
        <v>0</v>
      </c>
      <c r="G48" s="257">
        <f t="shared" si="9"/>
        <v>0</v>
      </c>
      <c r="H48" s="280">
        <f t="shared" si="9"/>
        <v>0</v>
      </c>
      <c r="I48" s="257">
        <f t="shared" si="9"/>
        <v>0</v>
      </c>
    </row>
    <row r="49" spans="1:9" ht="24.95" customHeight="1" thickTop="1">
      <c r="A49" s="277"/>
      <c r="B49" s="240"/>
      <c r="C49" s="240"/>
      <c r="D49" s="240"/>
      <c r="E49" s="240"/>
      <c r="F49" s="240"/>
      <c r="G49" s="240"/>
      <c r="H49" s="240"/>
      <c r="I49" s="240"/>
    </row>
    <row r="50" spans="1:9" ht="24.95" customHeight="1">
      <c r="A50" s="277"/>
      <c r="B50" s="240"/>
      <c r="C50" s="240"/>
      <c r="D50" s="240" t="s">
        <v>110</v>
      </c>
      <c r="E50" s="240"/>
      <c r="F50" s="240"/>
      <c r="G50" s="240"/>
      <c r="H50" s="240"/>
      <c r="I50" s="240"/>
    </row>
    <row r="51" spans="1:9" ht="24.95" customHeight="1">
      <c r="A51" s="277"/>
      <c r="B51" s="240"/>
      <c r="C51" s="240"/>
      <c r="D51" s="240" t="s">
        <v>767</v>
      </c>
      <c r="E51" s="240"/>
      <c r="F51" s="240"/>
      <c r="G51" s="240"/>
      <c r="H51" s="240"/>
      <c r="I51" s="240"/>
    </row>
    <row r="52" spans="1:9" ht="24.95" customHeight="1">
      <c r="A52" s="277"/>
      <c r="B52" s="240"/>
      <c r="C52" s="240"/>
      <c r="D52" s="240" t="s">
        <v>768</v>
      </c>
      <c r="E52" s="240"/>
      <c r="F52" s="240"/>
      <c r="G52" s="240"/>
      <c r="H52" s="292"/>
      <c r="I52" s="240"/>
    </row>
    <row r="53" spans="1:9" ht="24.95" customHeight="1" thickBot="1">
      <c r="A53" s="277"/>
      <c r="B53" s="240"/>
      <c r="C53" s="240"/>
      <c r="D53" s="245" t="s">
        <v>1504</v>
      </c>
      <c r="E53" s="240"/>
      <c r="F53" s="240"/>
      <c r="G53" s="240"/>
      <c r="H53" s="294">
        <f>+H44+H52</f>
        <v>0</v>
      </c>
      <c r="I53" s="240"/>
    </row>
    <row r="54" spans="1:9" ht="24.95" customHeight="1" thickTop="1">
      <c r="A54" s="277"/>
      <c r="B54" s="240"/>
      <c r="C54" s="240"/>
      <c r="D54" s="240"/>
      <c r="E54" s="240"/>
      <c r="F54" s="240"/>
      <c r="G54" s="240"/>
      <c r="H54" s="240"/>
      <c r="I54" s="240"/>
    </row>
    <row r="55" spans="1:9" ht="24.95" customHeight="1">
      <c r="A55" s="277"/>
      <c r="B55" s="240"/>
      <c r="C55" s="240"/>
      <c r="D55" s="240"/>
      <c r="E55" s="240"/>
      <c r="F55" s="240"/>
      <c r="G55" s="240"/>
      <c r="H55" s="240"/>
      <c r="I55" s="240"/>
    </row>
    <row r="56" spans="1:9" ht="24.95" customHeight="1">
      <c r="A56" s="277"/>
      <c r="B56" s="240"/>
      <c r="C56" s="240"/>
      <c r="D56" s="240"/>
      <c r="E56" s="240"/>
      <c r="F56" s="240"/>
      <c r="G56" s="240"/>
      <c r="H56" s="240"/>
      <c r="I56" s="240"/>
    </row>
    <row r="57" spans="1:9" ht="24.95" customHeight="1">
      <c r="A57" s="293" t="s">
        <v>1197</v>
      </c>
      <c r="B57" s="259"/>
      <c r="C57" s="259"/>
      <c r="D57" s="259"/>
      <c r="E57" s="259"/>
      <c r="F57" s="259"/>
      <c r="G57" s="259"/>
      <c r="H57" s="259"/>
      <c r="I57" s="259"/>
    </row>
    <row r="58" spans="1:9" ht="15">
      <c r="A58" s="277"/>
      <c r="B58" s="240"/>
      <c r="C58" s="240"/>
      <c r="D58" s="240"/>
      <c r="E58" s="240"/>
      <c r="F58" s="240"/>
      <c r="G58" s="240"/>
      <c r="H58" s="240"/>
      <c r="I58" s="240"/>
    </row>
    <row r="59" spans="1:9" ht="15">
      <c r="A59" s="277"/>
      <c r="B59" s="240"/>
      <c r="C59" s="240"/>
      <c r="D59" s="240"/>
      <c r="E59" s="240"/>
      <c r="F59" s="240"/>
      <c r="G59" s="240"/>
      <c r="H59" s="240"/>
      <c r="I59" s="240"/>
    </row>
    <row r="60" spans="1:9" ht="15">
      <c r="A60" s="277"/>
      <c r="B60" s="240"/>
      <c r="C60" s="240"/>
      <c r="D60" s="240"/>
      <c r="E60" s="240"/>
      <c r="F60" s="240"/>
      <c r="G60" s="240"/>
      <c r="H60" s="240"/>
      <c r="I60" s="240"/>
    </row>
    <row r="61" spans="1:9" ht="15">
      <c r="A61" s="277"/>
      <c r="B61" s="240"/>
      <c r="C61" s="240"/>
      <c r="D61" s="240"/>
      <c r="E61" s="240"/>
      <c r="F61" s="240"/>
      <c r="G61" s="240"/>
      <c r="H61" s="240"/>
      <c r="I61" s="240"/>
    </row>
    <row r="62" spans="1:9" ht="15">
      <c r="A62" s="277"/>
      <c r="B62" s="240"/>
      <c r="C62" s="240"/>
      <c r="D62" s="240"/>
      <c r="E62" s="240"/>
      <c r="F62" s="240"/>
      <c r="G62" s="240"/>
      <c r="H62" s="240"/>
      <c r="I62" s="240"/>
    </row>
    <row r="63" spans="1:9" ht="15">
      <c r="A63" s="277"/>
      <c r="B63" s="240"/>
      <c r="C63" s="240"/>
      <c r="D63" s="240"/>
      <c r="E63" s="240"/>
      <c r="F63" s="240"/>
      <c r="G63" s="240"/>
      <c r="H63" s="240"/>
      <c r="I63" s="240"/>
    </row>
    <row r="64" spans="1:9" ht="15">
      <c r="A64" s="277"/>
      <c r="B64" s="240"/>
      <c r="C64" s="240"/>
      <c r="D64" s="240"/>
      <c r="E64" s="240"/>
      <c r="F64" s="240"/>
      <c r="G64" s="240"/>
      <c r="H64" s="240"/>
      <c r="I64" s="240"/>
    </row>
    <row r="65" spans="1:9" ht="15">
      <c r="A65" s="277"/>
      <c r="B65" s="240"/>
      <c r="C65" s="240"/>
      <c r="D65" s="240"/>
      <c r="E65" s="240"/>
      <c r="F65" s="240"/>
      <c r="G65" s="240"/>
      <c r="H65" s="240"/>
      <c r="I65" s="240"/>
    </row>
    <row r="66" spans="1:9" ht="15">
      <c r="A66" s="277"/>
      <c r="B66" s="240"/>
      <c r="C66" s="240"/>
      <c r="D66" s="240"/>
      <c r="E66" s="240"/>
      <c r="F66" s="240"/>
      <c r="G66" s="240"/>
      <c r="H66" s="240"/>
      <c r="I66" s="240"/>
    </row>
    <row r="67" spans="1:9" ht="15">
      <c r="A67" s="277"/>
      <c r="B67" s="240"/>
      <c r="C67" s="240"/>
      <c r="D67" s="240"/>
      <c r="E67" s="240"/>
      <c r="F67" s="240"/>
      <c r="G67" s="240"/>
      <c r="H67" s="240"/>
      <c r="I67" s="240"/>
    </row>
    <row r="68" spans="1:9" ht="15">
      <c r="A68" s="277"/>
      <c r="B68" s="240"/>
      <c r="C68" s="240"/>
      <c r="D68" s="240"/>
      <c r="E68" s="240"/>
      <c r="F68" s="240"/>
      <c r="G68" s="240"/>
      <c r="H68" s="240"/>
      <c r="I68" s="240"/>
    </row>
    <row r="69" spans="1:9" ht="15">
      <c r="A69" s="277"/>
      <c r="B69" s="240"/>
      <c r="C69" s="240"/>
      <c r="D69" s="240"/>
      <c r="E69" s="240"/>
      <c r="F69" s="240"/>
      <c r="G69" s="240"/>
      <c r="H69" s="240"/>
      <c r="I69" s="240"/>
    </row>
    <row r="70" spans="1:9" ht="15">
      <c r="A70" s="277"/>
      <c r="B70" s="240"/>
      <c r="C70" s="240"/>
      <c r="D70" s="240"/>
      <c r="E70" s="240"/>
      <c r="F70" s="240"/>
      <c r="G70" s="240"/>
      <c r="H70" s="240"/>
      <c r="I70" s="240"/>
    </row>
    <row r="71" spans="1:9" ht="15">
      <c r="A71" s="277"/>
      <c r="B71" s="240"/>
      <c r="C71" s="240"/>
      <c r="D71" s="240"/>
      <c r="E71" s="240"/>
      <c r="F71" s="240"/>
      <c r="G71" s="240"/>
      <c r="H71" s="240"/>
      <c r="I71" s="240"/>
    </row>
    <row r="72" spans="1:9" ht="15">
      <c r="A72" s="277"/>
      <c r="B72" s="240"/>
      <c r="C72" s="240"/>
      <c r="D72" s="240"/>
      <c r="E72" s="240"/>
      <c r="F72" s="240"/>
      <c r="G72" s="240"/>
      <c r="H72" s="240"/>
      <c r="I72" s="240"/>
    </row>
    <row r="73" spans="1:9" ht="15">
      <c r="A73" s="277"/>
      <c r="B73" s="240"/>
      <c r="C73" s="240"/>
      <c r="D73" s="240"/>
      <c r="E73" s="240"/>
      <c r="F73" s="240"/>
      <c r="G73" s="240"/>
      <c r="H73" s="240"/>
      <c r="I73" s="240"/>
    </row>
    <row r="74" spans="1:9" ht="15">
      <c r="A74" s="277"/>
      <c r="B74" s="240"/>
      <c r="C74" s="240"/>
      <c r="D74" s="240"/>
      <c r="E74" s="240"/>
      <c r="F74" s="240"/>
      <c r="G74" s="240"/>
      <c r="H74" s="240"/>
      <c r="I74" s="240"/>
    </row>
    <row r="75" spans="1:9" ht="15">
      <c r="A75" s="277"/>
      <c r="B75" s="240"/>
      <c r="C75" s="240"/>
      <c r="D75" s="240"/>
      <c r="E75" s="240"/>
      <c r="F75" s="240"/>
      <c r="G75" s="240"/>
      <c r="H75" s="240"/>
      <c r="I75" s="240"/>
    </row>
    <row r="76" spans="1:9" ht="15">
      <c r="A76" s="277"/>
      <c r="B76" s="240"/>
      <c r="C76" s="240"/>
      <c r="D76" s="240"/>
      <c r="E76" s="240"/>
      <c r="F76" s="240"/>
      <c r="G76" s="240"/>
      <c r="H76" s="240"/>
      <c r="I76" s="240"/>
    </row>
    <row r="77" spans="1:9" ht="15">
      <c r="A77" s="277"/>
      <c r="B77" s="240"/>
      <c r="C77" s="240"/>
      <c r="D77" s="240"/>
      <c r="E77" s="240"/>
      <c r="F77" s="240"/>
      <c r="G77" s="240"/>
      <c r="H77" s="240"/>
      <c r="I77" s="240"/>
    </row>
    <row r="78" spans="1:9" ht="15">
      <c r="A78" s="277"/>
      <c r="B78" s="240"/>
      <c r="C78" s="240"/>
      <c r="D78" s="240"/>
      <c r="E78" s="240"/>
      <c r="F78" s="240"/>
      <c r="G78" s="240"/>
      <c r="H78" s="240"/>
      <c r="I78" s="240"/>
    </row>
    <row r="79" spans="1:9" ht="15">
      <c r="A79" s="240"/>
      <c r="B79" s="240"/>
      <c r="C79" s="240"/>
      <c r="D79" s="240"/>
      <c r="E79" s="240"/>
      <c r="F79" s="240"/>
      <c r="G79" s="240"/>
      <c r="H79" s="240"/>
      <c r="I79" s="240"/>
    </row>
    <row r="80" spans="1:9" ht="15">
      <c r="A80" s="240"/>
      <c r="B80" s="240"/>
      <c r="C80" s="240"/>
      <c r="D80" s="240"/>
      <c r="E80" s="240"/>
      <c r="F80" s="240"/>
      <c r="G80" s="240"/>
      <c r="H80" s="240"/>
      <c r="I80" s="240"/>
    </row>
    <row r="81" spans="1:9" ht="15">
      <c r="A81" s="240"/>
      <c r="B81" s="240"/>
      <c r="C81" s="240"/>
      <c r="D81" s="240"/>
      <c r="E81" s="240"/>
      <c r="F81" s="240"/>
      <c r="G81" s="240"/>
      <c r="H81" s="240"/>
      <c r="I81" s="240"/>
    </row>
    <row r="82" spans="1:9" ht="15">
      <c r="A82" s="240"/>
      <c r="B82" s="240"/>
      <c r="C82" s="240"/>
      <c r="D82" s="240"/>
      <c r="E82" s="240"/>
      <c r="F82" s="240"/>
      <c r="G82" s="240"/>
      <c r="H82" s="240"/>
      <c r="I82" s="240"/>
    </row>
    <row r="83" spans="1:9" ht="15">
      <c r="A83" s="240"/>
      <c r="B83" s="240"/>
      <c r="C83" s="240"/>
      <c r="D83" s="240"/>
      <c r="E83" s="240"/>
      <c r="F83" s="240"/>
      <c r="G83" s="240"/>
      <c r="H83" s="240"/>
      <c r="I83" s="240"/>
    </row>
    <row r="84" spans="1:9" ht="15">
      <c r="A84" s="240"/>
      <c r="B84" s="240"/>
      <c r="C84" s="240"/>
      <c r="D84" s="240"/>
      <c r="E84" s="240"/>
      <c r="F84" s="240"/>
      <c r="G84" s="240"/>
      <c r="H84" s="240"/>
      <c r="I84" s="240"/>
    </row>
    <row r="85" spans="1:9" ht="15">
      <c r="A85" s="240"/>
      <c r="B85" s="240"/>
      <c r="C85" s="240"/>
      <c r="D85" s="240"/>
      <c r="E85" s="240"/>
      <c r="F85" s="240"/>
      <c r="G85" s="240"/>
      <c r="H85" s="240"/>
      <c r="I85" s="240"/>
    </row>
    <row r="86" spans="1:9" ht="15">
      <c r="A86" s="240"/>
      <c r="B86" s="240"/>
      <c r="C86" s="240"/>
      <c r="D86" s="240"/>
      <c r="E86" s="240"/>
      <c r="F86" s="240"/>
      <c r="G86" s="240"/>
      <c r="H86" s="240"/>
      <c r="I86" s="240"/>
    </row>
    <row r="87" spans="1:9" ht="15">
      <c r="A87" s="240"/>
      <c r="B87" s="240"/>
      <c r="C87" s="240"/>
      <c r="D87" s="240"/>
      <c r="E87" s="240"/>
      <c r="F87" s="240"/>
      <c r="G87" s="240"/>
      <c r="H87" s="240"/>
      <c r="I87" s="240"/>
    </row>
  </sheetData>
  <sheetProtection algorithmName="SHA-512" hashValue="ZvsHclpTD9Q0NYa60myF41hu2MIVhZNSqR/g6nI1SRc1ApsFSA7LYCIYPwjJmTwcNyFbbCsIda+EcdBc3pwlBA==" saltValue="d52pfcnxp2Qrglxbsy/Xww==" spinCount="100000" sheet="1" scenarios="1"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phoneticPr fontId="0" type="noConversion"/>
  <printOptions horizontalCentered="1" verticalCentered="1" gridLines="1"/>
  <pageMargins left="0" right="0" top="0.52" bottom="0.51" header="0.5" footer="0.5"/>
  <pageSetup scale="53" orientation="portrait"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H75"/>
  <sheetViews>
    <sheetView workbookViewId="0">
      <pane xSplit="1" ySplit="11" topLeftCell="B27" activePane="bottomRight" state="frozen"/>
      <selection activeCell="A53" sqref="A53:K53"/>
      <selection pane="topRight" activeCell="A53" sqref="A53:K53"/>
      <selection pane="bottomLeft" activeCell="A53" sqref="A53:K53"/>
      <selection pane="bottomRight" activeCell="D9" sqref="D9"/>
    </sheetView>
  </sheetViews>
  <sheetFormatPr defaultColWidth="8.85546875" defaultRowHeight="12.75"/>
  <cols>
    <col min="1" max="1" width="55.7109375" style="238" customWidth="1"/>
    <col min="2" max="8" width="20.7109375" style="238" customWidth="1"/>
    <col min="9" max="16384" width="8.85546875" style="238"/>
  </cols>
  <sheetData>
    <row r="1" spans="1:8" ht="18">
      <c r="A1" s="4" t="str">
        <f>+'GW-STATEMENT NET POSITION(13)'!A1</f>
        <v>LOCAL GOVERNMENT NAME:</v>
      </c>
      <c r="B1" s="2"/>
      <c r="C1" s="2"/>
      <c r="D1" s="2"/>
      <c r="E1" s="2"/>
      <c r="F1" s="2"/>
      <c r="G1" s="2"/>
      <c r="H1" s="253"/>
    </row>
    <row r="2" spans="1:8" ht="18">
      <c r="A2" s="4" t="s">
        <v>30</v>
      </c>
      <c r="B2" s="2"/>
      <c r="C2" s="2"/>
      <c r="D2" s="2"/>
      <c r="E2" s="2"/>
      <c r="F2" s="2"/>
      <c r="G2" s="2"/>
      <c r="H2" s="253"/>
    </row>
    <row r="3" spans="1:8" ht="18">
      <c r="A3" s="4" t="s">
        <v>172</v>
      </c>
      <c r="B3" s="2"/>
      <c r="C3" s="2"/>
      <c r="D3" s="2"/>
      <c r="E3" s="2"/>
      <c r="F3" s="2"/>
      <c r="G3" s="2"/>
      <c r="H3" s="253"/>
    </row>
    <row r="4" spans="1:8" ht="18">
      <c r="A4" s="5" t="str">
        <f>+'GW-STATEMENT OF ACTIVITIES(14)'!B3</f>
        <v>FISCAL YEAR ENDING JUNE 30, 2021</v>
      </c>
      <c r="B4" s="2"/>
      <c r="C4" s="2"/>
      <c r="D4" s="2"/>
      <c r="E4" s="2"/>
      <c r="F4" s="2"/>
      <c r="G4" s="2"/>
      <c r="H4" s="253"/>
    </row>
    <row r="5" spans="1:8" ht="18">
      <c r="A5" s="239"/>
      <c r="H5" s="243" t="s">
        <v>924</v>
      </c>
    </row>
    <row r="6" spans="1:8" ht="18.75" thickBot="1">
      <c r="A6" s="239"/>
      <c r="B6" s="241" t="s">
        <v>176</v>
      </c>
      <c r="C6" s="289"/>
      <c r="D6" s="289"/>
      <c r="E6" s="289"/>
      <c r="F6" s="289"/>
      <c r="G6" s="289"/>
      <c r="H6" s="244" t="s">
        <v>927</v>
      </c>
    </row>
    <row r="8" spans="1:8" ht="16.5" thickBot="1">
      <c r="A8" s="240"/>
      <c r="B8" s="241" t="s">
        <v>715</v>
      </c>
      <c r="C8" s="242"/>
      <c r="D8" s="242"/>
      <c r="E8" s="242"/>
      <c r="F8" s="243" t="s">
        <v>173</v>
      </c>
      <c r="G8" s="240"/>
      <c r="H8" s="240"/>
    </row>
    <row r="9" spans="1:8" ht="15.75">
      <c r="A9" s="243"/>
      <c r="B9" s="243" t="str">
        <f>'NET POSITION-PROPRIETARY(18)'!C9</f>
        <v>Fund #</v>
      </c>
      <c r="C9" s="243" t="str">
        <f>'NET POSITION-PROPRIETARY(18)'!D9</f>
        <v>Fund #</v>
      </c>
      <c r="D9" s="243" t="str">
        <f>'NET POSITION-PROPRIETARY(18)'!E9</f>
        <v>Fund #</v>
      </c>
      <c r="E9" s="243" t="str">
        <f>'NET POSITION-PROPRIETARY(18)'!F9</f>
        <v>Fund #</v>
      </c>
      <c r="F9" s="243" t="s">
        <v>174</v>
      </c>
      <c r="G9" s="240"/>
      <c r="H9" s="243" t="s">
        <v>177</v>
      </c>
    </row>
    <row r="10" spans="1:8" ht="16.5" thickBot="1">
      <c r="A10" s="244" t="s">
        <v>158</v>
      </c>
      <c r="B10" s="244" t="str">
        <f>'NET POSITION-PROPRIETARY(18)'!C10</f>
        <v>Name</v>
      </c>
      <c r="C10" s="244" t="str">
        <f>'NET POSITION-PROPRIETARY(18)'!D10</f>
        <v>Name</v>
      </c>
      <c r="D10" s="244" t="str">
        <f>'NET POSITION-PROPRIETARY(18)'!E10</f>
        <v>Name</v>
      </c>
      <c r="E10" s="244" t="str">
        <f>'NET POSITION-PROPRIETARY(18)'!F10</f>
        <v>Name</v>
      </c>
      <c r="F10" s="244" t="s">
        <v>1054</v>
      </c>
      <c r="G10" s="244" t="s">
        <v>175</v>
      </c>
      <c r="H10" s="244" t="s">
        <v>178</v>
      </c>
    </row>
    <row r="11" spans="1:8" ht="20.100000000000001" customHeight="1">
      <c r="A11" s="245" t="s">
        <v>36</v>
      </c>
      <c r="B11" s="265"/>
      <c r="C11" s="265"/>
      <c r="D11" s="265"/>
      <c r="E11" s="265"/>
      <c r="F11" s="297"/>
      <c r="G11" s="297"/>
      <c r="H11" s="297"/>
    </row>
    <row r="12" spans="1:8" ht="20.100000000000001" customHeight="1">
      <c r="A12" s="240" t="s">
        <v>31</v>
      </c>
      <c r="B12" s="246">
        <f>'CHANGE NET POSITION-PROP.(19)'!C16</f>
        <v>0</v>
      </c>
      <c r="C12" s="246">
        <f>'CHANGE NET POSITION-PROP.(19)'!D16</f>
        <v>0</v>
      </c>
      <c r="D12" s="246">
        <f>'CHANGE NET POSITION-PROP.(19)'!E16</f>
        <v>0</v>
      </c>
      <c r="E12" s="246">
        <f>'CHANGE NET POSITION-PROP.(19)'!F16</f>
        <v>0</v>
      </c>
      <c r="F12" s="254">
        <f>+'NONMAJOR ENTERPR. CASH FLOW(81)'!F10</f>
        <v>0</v>
      </c>
      <c r="G12" s="254">
        <f>SUM(B12:F12)</f>
        <v>0</v>
      </c>
      <c r="H12" s="254">
        <f>+'ST. OF CASH FLOWS-INT.SER.(84)'!E10</f>
        <v>0</v>
      </c>
    </row>
    <row r="13" spans="1:8" ht="20.100000000000001" customHeight="1">
      <c r="A13" s="240" t="s">
        <v>32</v>
      </c>
      <c r="B13" s="246">
        <f>-'CHANGE NET POSITION-PROP.(19)'!C20-'CHANGE NET POSITION-PROP.(19)'!C21-'CHANGE NET POSITION-PROP.(19)'!C22-'CHANGE NET POSITION-PROP.(19)'!C23-'CHANGE NET POSITION-PROP.(19)'!C24</f>
        <v>0</v>
      </c>
      <c r="C13" s="246">
        <f>-'CHANGE NET POSITION-PROP.(19)'!D20-'CHANGE NET POSITION-PROP.(19)'!D21-'CHANGE NET POSITION-PROP.(19)'!D22-'CHANGE NET POSITION-PROP.(19)'!D23-'CHANGE NET POSITION-PROP.(19)'!D24</f>
        <v>0</v>
      </c>
      <c r="D13" s="246">
        <f>-'CHANGE NET POSITION-PROP.(19)'!E20-'CHANGE NET POSITION-PROP.(19)'!E21-'CHANGE NET POSITION-PROP.(19)'!E22-'CHANGE NET POSITION-PROP.(19)'!E23-'CHANGE NET POSITION-PROP.(19)'!E24</f>
        <v>0</v>
      </c>
      <c r="E13" s="246">
        <f>-'CHANGE NET POSITION-PROP.(19)'!F20-'CHANGE NET POSITION-PROP.(19)'!F21-'CHANGE NET POSITION-PROP.(19)'!F22-'CHANGE NET POSITION-PROP.(19)'!F23-'CHANGE NET POSITION-PROP.(19)'!F24</f>
        <v>0</v>
      </c>
      <c r="F13" s="254">
        <f>+'NONMAJOR ENTERPR. CASH FLOW(81)'!F11</f>
        <v>0</v>
      </c>
      <c r="G13" s="254">
        <f>SUM(B13:F13)</f>
        <v>0</v>
      </c>
      <c r="H13" s="254">
        <f>+'ST. OF CASH FLOWS-INT.SER.(84)'!E11</f>
        <v>0</v>
      </c>
    </row>
    <row r="14" spans="1:8" ht="20.100000000000001" customHeight="1">
      <c r="A14" s="240" t="s">
        <v>33</v>
      </c>
      <c r="B14" s="246">
        <f>-'CHANGE NET POSITION-PROP.(19)'!C19</f>
        <v>0</v>
      </c>
      <c r="C14" s="246">
        <f>-'CHANGE NET POSITION-PROP.(19)'!D19</f>
        <v>0</v>
      </c>
      <c r="D14" s="246">
        <f>-'CHANGE NET POSITION-PROP.(19)'!E19</f>
        <v>0</v>
      </c>
      <c r="E14" s="246">
        <f>-'CHANGE NET POSITION-PROP.(19)'!F19</f>
        <v>0</v>
      </c>
      <c r="F14" s="254">
        <f>+'NONMAJOR ENTERPR. CASH FLOW(81)'!F12</f>
        <v>0</v>
      </c>
      <c r="G14" s="254">
        <f>SUM(B14:F14)</f>
        <v>0</v>
      </c>
      <c r="H14" s="254">
        <f>+'ST. OF CASH FLOWS-INT.SER.(84)'!E12</f>
        <v>0</v>
      </c>
    </row>
    <row r="15" spans="1:8" ht="20.100000000000001" customHeight="1">
      <c r="A15" s="240" t="s">
        <v>34</v>
      </c>
      <c r="B15" s="246"/>
      <c r="C15" s="246"/>
      <c r="D15" s="246"/>
      <c r="E15" s="246"/>
      <c r="F15" s="254">
        <f>+'NONMAJOR ENTERPR. CASH FLOW(81)'!F13</f>
        <v>0</v>
      </c>
      <c r="G15" s="254">
        <f>SUM(B15:F15)</f>
        <v>0</v>
      </c>
      <c r="H15" s="254">
        <f>+'ST. OF CASH FLOWS-INT.SER.(84)'!E13</f>
        <v>0</v>
      </c>
    </row>
    <row r="16" spans="1:8" ht="20.100000000000001" customHeight="1" thickBot="1">
      <c r="A16" s="288" t="s">
        <v>35</v>
      </c>
      <c r="B16" s="248"/>
      <c r="C16" s="248"/>
      <c r="D16" s="248"/>
      <c r="E16" s="248"/>
      <c r="F16" s="255">
        <f>+'NONMAJOR ENTERPR. CASH FLOW(81)'!F14</f>
        <v>0</v>
      </c>
      <c r="G16" s="255">
        <f>SUM(B16:F16)</f>
        <v>0</v>
      </c>
      <c r="H16" s="255">
        <f>+'ST. OF CASH FLOWS-INT.SER.(84)'!E14</f>
        <v>0</v>
      </c>
    </row>
    <row r="17" spans="1:8" ht="20.100000000000001" customHeight="1" thickBot="1">
      <c r="A17" s="240" t="s">
        <v>745</v>
      </c>
      <c r="B17" s="255">
        <f>SUM(B11:B16)</f>
        <v>0</v>
      </c>
      <c r="C17" s="255">
        <f t="shared" ref="C17:H17" si="0">SUM(C11:C16)</f>
        <v>0</v>
      </c>
      <c r="D17" s="255">
        <f t="shared" si="0"/>
        <v>0</v>
      </c>
      <c r="E17" s="255">
        <f t="shared" si="0"/>
        <v>0</v>
      </c>
      <c r="F17" s="255">
        <f t="shared" si="0"/>
        <v>0</v>
      </c>
      <c r="G17" s="255">
        <f t="shared" si="0"/>
        <v>0</v>
      </c>
      <c r="H17" s="255">
        <f t="shared" si="0"/>
        <v>0</v>
      </c>
    </row>
    <row r="18" spans="1:8" ht="30" customHeight="1">
      <c r="A18" s="295" t="s">
        <v>37</v>
      </c>
      <c r="B18" s="246"/>
      <c r="C18" s="246"/>
      <c r="D18" s="246"/>
      <c r="E18" s="246"/>
      <c r="F18" s="254"/>
      <c r="G18" s="254"/>
      <c r="H18" s="254"/>
    </row>
    <row r="19" spans="1:8" ht="20.100000000000001" customHeight="1">
      <c r="A19" s="240" t="s">
        <v>38</v>
      </c>
      <c r="B19" s="246">
        <f>'CHANGE NET POSITION-PROP.(19)'!C43</f>
        <v>0</v>
      </c>
      <c r="C19" s="246">
        <f>'CHANGE NET POSITION-PROP.(19)'!D43</f>
        <v>0</v>
      </c>
      <c r="D19" s="246">
        <f>'CHANGE NET POSITION-PROP.(19)'!E43</f>
        <v>0</v>
      </c>
      <c r="E19" s="246">
        <f>'CHANGE NET POSITION-PROP.(19)'!F43</f>
        <v>0</v>
      </c>
      <c r="F19" s="254">
        <f>+'NONMAJOR ENTERPR. CASH FLOW(81)'!F17</f>
        <v>0</v>
      </c>
      <c r="G19" s="254">
        <f>SUM(B19:F19)</f>
        <v>0</v>
      </c>
      <c r="H19" s="254">
        <f>+'ST. OF CASH FLOWS-INT.SER.(84)'!E17</f>
        <v>0</v>
      </c>
    </row>
    <row r="20" spans="1:8" ht="20.100000000000001" customHeight="1">
      <c r="A20" s="240" t="s">
        <v>39</v>
      </c>
      <c r="B20" s="246"/>
      <c r="C20" s="246"/>
      <c r="D20" s="246"/>
      <c r="E20" s="246"/>
      <c r="F20" s="254">
        <f>+'NONMAJOR ENTERPR. CASH FLOW(81)'!F18</f>
        <v>0</v>
      </c>
      <c r="G20" s="254">
        <f>SUM(B20:F20)</f>
        <v>0</v>
      </c>
      <c r="H20" s="254">
        <f>+'ST. OF CASH FLOWS-INT.SER.(84)'!E18</f>
        <v>0</v>
      </c>
    </row>
    <row r="21" spans="1:8" ht="20.100000000000001" customHeight="1" thickBot="1">
      <c r="A21" s="240" t="s">
        <v>404</v>
      </c>
      <c r="B21" s="248">
        <f>'CHANGE NET POSITION-PROP.(19)'!C32</f>
        <v>0</v>
      </c>
      <c r="C21" s="248">
        <f>'CHANGE NET POSITION-PROP.(19)'!D32</f>
        <v>0</v>
      </c>
      <c r="D21" s="248">
        <f>'CHANGE NET POSITION-PROP.(19)'!E32</f>
        <v>0</v>
      </c>
      <c r="E21" s="248">
        <f>'CHANGE NET POSITION-PROP.(19)'!F32</f>
        <v>0</v>
      </c>
      <c r="F21" s="255">
        <f>+'NONMAJOR ENTERPR. CASH FLOW(81)'!F19</f>
        <v>0</v>
      </c>
      <c r="G21" s="255">
        <f>SUM(B21:F21)</f>
        <v>0</v>
      </c>
      <c r="H21" s="255">
        <f>+'ST. OF CASH FLOWS-INT.SER.(84)'!E19</f>
        <v>0</v>
      </c>
    </row>
    <row r="22" spans="1:8" ht="30" customHeight="1" thickBot="1">
      <c r="A22" s="296" t="s">
        <v>40</v>
      </c>
      <c r="B22" s="255">
        <f>SUM(B18:B21)</f>
        <v>0</v>
      </c>
      <c r="C22" s="255">
        <f t="shared" ref="C22:H22" si="1">SUM(C18:C21)</f>
        <v>0</v>
      </c>
      <c r="D22" s="255">
        <f t="shared" si="1"/>
        <v>0</v>
      </c>
      <c r="E22" s="255">
        <f t="shared" si="1"/>
        <v>0</v>
      </c>
      <c r="F22" s="255">
        <f t="shared" si="1"/>
        <v>0</v>
      </c>
      <c r="G22" s="255">
        <f t="shared" si="1"/>
        <v>0</v>
      </c>
      <c r="H22" s="255">
        <f t="shared" si="1"/>
        <v>0</v>
      </c>
    </row>
    <row r="23" spans="1:8" ht="30" customHeight="1">
      <c r="A23" s="295" t="s">
        <v>742</v>
      </c>
      <c r="B23" s="246"/>
      <c r="C23" s="246"/>
      <c r="D23" s="246"/>
      <c r="E23" s="246"/>
      <c r="F23" s="254"/>
      <c r="G23" s="254"/>
      <c r="H23" s="254"/>
    </row>
    <row r="24" spans="1:8" ht="20.100000000000001" customHeight="1">
      <c r="A24" s="240" t="s">
        <v>41</v>
      </c>
      <c r="B24" s="246"/>
      <c r="C24" s="246"/>
      <c r="D24" s="246"/>
      <c r="E24" s="246"/>
      <c r="F24" s="254">
        <f>+'NONMAJOR ENTERPR. CASH FLOW(81)'!F22</f>
        <v>0</v>
      </c>
      <c r="G24" s="254">
        <f t="shared" ref="G24:G30" si="2">SUM(B24:F24)</f>
        <v>0</v>
      </c>
      <c r="H24" s="254">
        <f>+'ST. OF CASH FLOWS-INT.SER.(84)'!E22</f>
        <v>0</v>
      </c>
    </row>
    <row r="25" spans="1:8" ht="20.100000000000001" customHeight="1">
      <c r="A25" s="240" t="s">
        <v>42</v>
      </c>
      <c r="B25" s="246">
        <f>'CHANGE NET POSITION-PROP.(19)'!C42</f>
        <v>0</v>
      </c>
      <c r="C25" s="246">
        <f>'CHANGE NET POSITION-PROP.(19)'!D42</f>
        <v>0</v>
      </c>
      <c r="D25" s="246">
        <f>'CHANGE NET POSITION-PROP.(19)'!E42</f>
        <v>0</v>
      </c>
      <c r="E25" s="246">
        <f>'CHANGE NET POSITION-PROP.(19)'!F42</f>
        <v>0</v>
      </c>
      <c r="F25" s="254">
        <f>+'NONMAJOR ENTERPR. CASH FLOW(81)'!F23</f>
        <v>0</v>
      </c>
      <c r="G25" s="254">
        <f t="shared" si="2"/>
        <v>0</v>
      </c>
      <c r="H25" s="254">
        <f>+'ST. OF CASH FLOWS-INT.SER.(84)'!E23</f>
        <v>0</v>
      </c>
    </row>
    <row r="26" spans="1:8" ht="20.100000000000001" customHeight="1">
      <c r="A26" s="240" t="s">
        <v>43</v>
      </c>
      <c r="B26" s="246"/>
      <c r="C26" s="246"/>
      <c r="D26" s="246"/>
      <c r="E26" s="246"/>
      <c r="F26" s="254">
        <f>+'NONMAJOR ENTERPR. CASH FLOW(81)'!F24</f>
        <v>0</v>
      </c>
      <c r="G26" s="254">
        <f t="shared" si="2"/>
        <v>0</v>
      </c>
      <c r="H26" s="138">
        <f>+'ST. OF CASH FLOWS-INT.SER.(84)'!E24</f>
        <v>0</v>
      </c>
    </row>
    <row r="27" spans="1:8" ht="20.100000000000001" customHeight="1">
      <c r="A27" s="288" t="s">
        <v>1450</v>
      </c>
      <c r="B27" s="246"/>
      <c r="C27" s="246"/>
      <c r="D27" s="246"/>
      <c r="E27" s="246"/>
      <c r="F27" s="254">
        <f>+'NONMAJOR ENTERPR. CASH FLOW(81)'!F25</f>
        <v>0</v>
      </c>
      <c r="G27" s="254">
        <f t="shared" si="2"/>
        <v>0</v>
      </c>
      <c r="H27" s="138">
        <f>+'ST. OF CASH FLOWS-INT.SER.(84)'!E25</f>
        <v>0</v>
      </c>
    </row>
    <row r="28" spans="1:8" ht="20.100000000000001" customHeight="1">
      <c r="A28" s="240" t="s">
        <v>1451</v>
      </c>
      <c r="B28" s="246">
        <f>'CHANGE NET POSITION-PROP.(19)'!C35</f>
        <v>0</v>
      </c>
      <c r="C28" s="246">
        <f>'CHANGE NET POSITION-PROP.(19)'!D35</f>
        <v>0</v>
      </c>
      <c r="D28" s="246">
        <f>'CHANGE NET POSITION-PROP.(19)'!E35</f>
        <v>0</v>
      </c>
      <c r="E28" s="246">
        <f>'CHANGE NET POSITION-PROP.(19)'!F35</f>
        <v>0</v>
      </c>
      <c r="F28" s="254">
        <f>+'NONMAJOR ENTERPR. CASH FLOW(81)'!F26</f>
        <v>0</v>
      </c>
      <c r="G28" s="254">
        <f t="shared" si="2"/>
        <v>0</v>
      </c>
      <c r="H28" s="254">
        <f>+'ST. OF CASH FLOWS-INT.SER.(84)'!E26</f>
        <v>0</v>
      </c>
    </row>
    <row r="29" spans="1:8" ht="20.100000000000001" customHeight="1">
      <c r="A29" s="240" t="s">
        <v>45</v>
      </c>
      <c r="B29" s="246"/>
      <c r="C29" s="246"/>
      <c r="D29" s="246"/>
      <c r="E29" s="246"/>
      <c r="F29" s="254">
        <f>+'NONMAJOR ENTERPR. CASH FLOW(81)'!F27</f>
        <v>0</v>
      </c>
      <c r="G29" s="254">
        <f t="shared" si="2"/>
        <v>0</v>
      </c>
      <c r="H29" s="254">
        <f>+'ST. OF CASH FLOWS-INT.SER.(84)'!E27</f>
        <v>0</v>
      </c>
    </row>
    <row r="30" spans="1:8" ht="20.100000000000001" customHeight="1" thickBot="1">
      <c r="A30" s="240" t="s">
        <v>46</v>
      </c>
      <c r="B30" s="248"/>
      <c r="C30" s="248"/>
      <c r="D30" s="248"/>
      <c r="E30" s="248"/>
      <c r="F30" s="255">
        <f>+'NONMAJOR ENTERPR. CASH FLOW(81)'!F28</f>
        <v>0</v>
      </c>
      <c r="G30" s="255">
        <f t="shared" si="2"/>
        <v>0</v>
      </c>
      <c r="H30" s="255">
        <f>+'ST. OF CASH FLOWS-INT.SER.(84)'!E28</f>
        <v>0</v>
      </c>
    </row>
    <row r="31" spans="1:8" ht="30" customHeight="1" thickBot="1">
      <c r="A31" s="296" t="s">
        <v>40</v>
      </c>
      <c r="B31" s="255">
        <f>SUM(B23:B30)</f>
        <v>0</v>
      </c>
      <c r="C31" s="255">
        <f t="shared" ref="C31:H31" si="3">SUM(C23:C30)</f>
        <v>0</v>
      </c>
      <c r="D31" s="255">
        <f t="shared" si="3"/>
        <v>0</v>
      </c>
      <c r="E31" s="255">
        <f t="shared" si="3"/>
        <v>0</v>
      </c>
      <c r="F31" s="255">
        <f t="shared" si="3"/>
        <v>0</v>
      </c>
      <c r="G31" s="255">
        <f t="shared" si="3"/>
        <v>0</v>
      </c>
      <c r="H31" s="255">
        <f t="shared" si="3"/>
        <v>0</v>
      </c>
    </row>
    <row r="32" spans="1:8" ht="20.100000000000001" customHeight="1">
      <c r="A32" s="245" t="s">
        <v>47</v>
      </c>
      <c r="B32" s="246"/>
      <c r="C32" s="246"/>
      <c r="D32" s="246"/>
      <c r="E32" s="246"/>
      <c r="F32" s="254"/>
      <c r="G32" s="254"/>
      <c r="H32" s="254"/>
    </row>
    <row r="33" spans="1:8" ht="20.100000000000001" customHeight="1">
      <c r="A33" s="240" t="s">
        <v>48</v>
      </c>
      <c r="B33" s="246"/>
      <c r="C33" s="246"/>
      <c r="D33" s="246"/>
      <c r="E33" s="246"/>
      <c r="F33" s="254">
        <f>+'NONMAJOR ENTERPR. CASH FLOW(81)'!F31</f>
        <v>0</v>
      </c>
      <c r="G33" s="254">
        <f>SUM(B33:F33)</f>
        <v>0</v>
      </c>
      <c r="H33" s="254">
        <f>+'ST. OF CASH FLOWS-INT.SER.(84)'!E31</f>
        <v>0</v>
      </c>
    </row>
    <row r="34" spans="1:8" ht="20.100000000000001" customHeight="1">
      <c r="A34" s="240" t="s">
        <v>1452</v>
      </c>
      <c r="B34" s="246"/>
      <c r="C34" s="246"/>
      <c r="D34" s="246"/>
      <c r="E34" s="246"/>
      <c r="F34" s="254">
        <f>+'NONMAJOR ENTERPR. CASH FLOW(81)'!F32</f>
        <v>0</v>
      </c>
      <c r="G34" s="254">
        <f>SUM(B34:F34)</f>
        <v>0</v>
      </c>
      <c r="H34" s="254">
        <f>+'ST. OF CASH FLOWS-INT.SER.(84)'!E32</f>
        <v>0</v>
      </c>
    </row>
    <row r="35" spans="1:8" ht="20.100000000000001" customHeight="1" thickBot="1">
      <c r="A35" s="240" t="s">
        <v>755</v>
      </c>
      <c r="B35" s="248">
        <f>'CHANGE NET POSITION-PROP.(19)'!C33</f>
        <v>0</v>
      </c>
      <c r="C35" s="248">
        <f>'CHANGE NET POSITION-PROP.(19)'!D33</f>
        <v>0</v>
      </c>
      <c r="D35" s="248">
        <f>'CHANGE NET POSITION-PROP.(19)'!E33</f>
        <v>0</v>
      </c>
      <c r="E35" s="248">
        <f>'CHANGE NET POSITION-PROP.(19)'!F33</f>
        <v>0</v>
      </c>
      <c r="F35" s="255">
        <f>+'NONMAJOR ENTERPR. CASH FLOW(81)'!F33</f>
        <v>0</v>
      </c>
      <c r="G35" s="255">
        <f>SUM(B35:F35)</f>
        <v>0</v>
      </c>
      <c r="H35" s="255">
        <f>+'ST. OF CASH FLOWS-INT.SER.(84)'!E33</f>
        <v>0</v>
      </c>
    </row>
    <row r="36" spans="1:8" ht="20.100000000000001" customHeight="1" thickBot="1">
      <c r="A36" s="276" t="s">
        <v>756</v>
      </c>
      <c r="B36" s="255">
        <f>SUM(B32:B35)</f>
        <v>0</v>
      </c>
      <c r="C36" s="255">
        <f t="shared" ref="C36:H36" si="4">SUM(C32:C35)</f>
        <v>0</v>
      </c>
      <c r="D36" s="255">
        <f t="shared" si="4"/>
        <v>0</v>
      </c>
      <c r="E36" s="255">
        <f t="shared" si="4"/>
        <v>0</v>
      </c>
      <c r="F36" s="255">
        <f t="shared" si="4"/>
        <v>0</v>
      </c>
      <c r="G36" s="255">
        <f t="shared" si="4"/>
        <v>0</v>
      </c>
      <c r="H36" s="255">
        <f t="shared" si="4"/>
        <v>0</v>
      </c>
    </row>
    <row r="37" spans="1:8" ht="20.100000000000001" customHeight="1">
      <c r="A37" s="276" t="s">
        <v>744</v>
      </c>
      <c r="B37" s="254">
        <f>+B17+B22+B31+B36</f>
        <v>0</v>
      </c>
      <c r="C37" s="254">
        <f t="shared" ref="C37:H37" si="5">+C17+C22+C31+C36</f>
        <v>0</v>
      </c>
      <c r="D37" s="254">
        <f t="shared" si="5"/>
        <v>0</v>
      </c>
      <c r="E37" s="254">
        <f t="shared" si="5"/>
        <v>0</v>
      </c>
      <c r="F37" s="254">
        <f t="shared" si="5"/>
        <v>0</v>
      </c>
      <c r="G37" s="254">
        <f t="shared" si="5"/>
        <v>0</v>
      </c>
      <c r="H37" s="254">
        <f t="shared" si="5"/>
        <v>0</v>
      </c>
    </row>
    <row r="38" spans="1:8" ht="20.100000000000001" customHeight="1" thickBot="1">
      <c r="A38" s="240" t="s">
        <v>3243</v>
      </c>
      <c r="B38" s="248"/>
      <c r="C38" s="248"/>
      <c r="D38" s="248"/>
      <c r="E38" s="248"/>
      <c r="F38" s="255">
        <f>+'NONMAJOR ENTERPR. CASH FLOW(81)'!F36</f>
        <v>0</v>
      </c>
      <c r="G38" s="255">
        <f>SUM(B38:F38)</f>
        <v>0</v>
      </c>
      <c r="H38" s="255">
        <f>+'ST. OF CASH FLOWS-INT.SER.(84)'!E36</f>
        <v>0</v>
      </c>
    </row>
    <row r="39" spans="1:8" ht="20.100000000000001" customHeight="1" thickBot="1">
      <c r="A39" s="240" t="s">
        <v>3244</v>
      </c>
      <c r="B39" s="257">
        <f>+B37+B38</f>
        <v>0</v>
      </c>
      <c r="C39" s="257">
        <f t="shared" ref="C39:H39" si="6">+C37+C38</f>
        <v>0</v>
      </c>
      <c r="D39" s="257">
        <f t="shared" si="6"/>
        <v>0</v>
      </c>
      <c r="E39" s="257">
        <f t="shared" si="6"/>
        <v>0</v>
      </c>
      <c r="F39" s="257">
        <f t="shared" si="6"/>
        <v>0</v>
      </c>
      <c r="G39" s="257">
        <f t="shared" si="6"/>
        <v>0</v>
      </c>
      <c r="H39" s="257">
        <f t="shared" si="6"/>
        <v>0</v>
      </c>
    </row>
    <row r="40" spans="1:8" ht="20.100000000000001" customHeight="1" thickTop="1">
      <c r="A40" s="240"/>
      <c r="B40" s="246"/>
      <c r="C40" s="246"/>
      <c r="D40" s="246"/>
      <c r="E40" s="246"/>
      <c r="F40" s="254"/>
      <c r="G40" s="254"/>
      <c r="H40" s="254"/>
    </row>
    <row r="41" spans="1:8" ht="30" customHeight="1">
      <c r="A41" s="283" t="s">
        <v>521</v>
      </c>
      <c r="B41" s="246"/>
      <c r="C41" s="246"/>
      <c r="D41" s="246"/>
      <c r="E41" s="246"/>
      <c r="F41" s="254"/>
      <c r="G41" s="254"/>
      <c r="H41" s="254"/>
    </row>
    <row r="42" spans="1:8" ht="20.100000000000001" customHeight="1">
      <c r="A42" s="240" t="s">
        <v>522</v>
      </c>
      <c r="B42" s="254">
        <f>'CHANGE NET POSITION-PROP.(19)'!C28</f>
        <v>0</v>
      </c>
      <c r="C42" s="254">
        <f>'CHANGE NET POSITION-PROP.(19)'!D28</f>
        <v>0</v>
      </c>
      <c r="D42" s="254">
        <f>'CHANGE NET POSITION-PROP.(19)'!E28</f>
        <v>0</v>
      </c>
      <c r="E42" s="254">
        <f>'CHANGE NET POSITION-PROP.(19)'!F28</f>
        <v>0</v>
      </c>
      <c r="F42" s="254">
        <f>+'NONMAJOR ENTERPR. CASH FLOW(81)'!F40</f>
        <v>0</v>
      </c>
      <c r="G42" s="254">
        <f>SUM(B42:F42)</f>
        <v>0</v>
      </c>
      <c r="H42" s="254">
        <f>+'ST. OF CASH FLOWS-INT.SER.(84)'!E40</f>
        <v>0</v>
      </c>
    </row>
    <row r="43" spans="1:8" ht="30" customHeight="1">
      <c r="A43" s="247" t="s">
        <v>523</v>
      </c>
      <c r="B43" s="246"/>
      <c r="C43" s="246"/>
      <c r="D43" s="246"/>
      <c r="E43" s="246"/>
      <c r="F43" s="254"/>
      <c r="G43" s="254"/>
      <c r="H43" s="254"/>
    </row>
    <row r="44" spans="1:8" ht="20.100000000000001" customHeight="1">
      <c r="A44" s="240" t="s">
        <v>524</v>
      </c>
      <c r="B44" s="246">
        <f>'CHANGE NET POSITION-PROP.(19)'!C25</f>
        <v>0</v>
      </c>
      <c r="C44" s="246">
        <f>'CHANGE NET POSITION-PROP.(19)'!D25</f>
        <v>0</v>
      </c>
      <c r="D44" s="246">
        <f>'CHANGE NET POSITION-PROP.(19)'!E25</f>
        <v>0</v>
      </c>
      <c r="E44" s="246">
        <f>'CHANGE NET POSITION-PROP.(19)'!F25</f>
        <v>0</v>
      </c>
      <c r="F44" s="254">
        <f>+'NONMAJOR ENTERPR. CASH FLOW(81)'!F42</f>
        <v>0</v>
      </c>
      <c r="G44" s="254">
        <f t="shared" ref="G44:G55" si="7">SUM(B44:F44)</f>
        <v>0</v>
      </c>
      <c r="H44" s="254">
        <f>+'ST. OF CASH FLOWS-INT.SER.(84)'!E42</f>
        <v>0</v>
      </c>
    </row>
    <row r="45" spans="1:8" ht="20.100000000000001" customHeight="1">
      <c r="A45" s="240" t="s">
        <v>525</v>
      </c>
      <c r="B45" s="246"/>
      <c r="C45" s="246"/>
      <c r="D45" s="246"/>
      <c r="E45" s="246"/>
      <c r="F45" s="254">
        <f>+'NONMAJOR ENTERPR. CASH FLOW(81)'!F43</f>
        <v>0</v>
      </c>
      <c r="G45" s="254">
        <f t="shared" si="7"/>
        <v>0</v>
      </c>
      <c r="H45" s="254">
        <f>+'ST. OF CASH FLOWS-INT.SER.(84)'!E43</f>
        <v>0</v>
      </c>
    </row>
    <row r="46" spans="1:8" ht="20.100000000000001" customHeight="1">
      <c r="A46" s="240" t="s">
        <v>526</v>
      </c>
      <c r="B46" s="246"/>
      <c r="C46" s="246"/>
      <c r="D46" s="246"/>
      <c r="E46" s="246"/>
      <c r="F46" s="254">
        <f>+'NONMAJOR ENTERPR. CASH FLOW(81)'!F44</f>
        <v>0</v>
      </c>
      <c r="G46" s="254">
        <f t="shared" si="7"/>
        <v>0</v>
      </c>
      <c r="H46" s="254">
        <f>+'ST. OF CASH FLOWS-INT.SER.(84)'!E44</f>
        <v>0</v>
      </c>
    </row>
    <row r="47" spans="1:8" ht="20.100000000000001" customHeight="1">
      <c r="A47" s="240" t="s">
        <v>2681</v>
      </c>
      <c r="B47" s="246"/>
      <c r="C47" s="246"/>
      <c r="D47" s="246"/>
      <c r="E47" s="246"/>
      <c r="F47" s="254">
        <f>+'NONMAJOR ENTERPR. CASH FLOW(81)'!F45</f>
        <v>0</v>
      </c>
      <c r="G47" s="254">
        <f t="shared" si="7"/>
        <v>0</v>
      </c>
      <c r="H47" s="254">
        <f>+'ST. OF CASH FLOWS-INT.SER.(84)'!E45</f>
        <v>0</v>
      </c>
    </row>
    <row r="48" spans="1:8" ht="20.100000000000001" customHeight="1">
      <c r="A48" s="240" t="s">
        <v>527</v>
      </c>
      <c r="B48" s="246"/>
      <c r="C48" s="246"/>
      <c r="D48" s="246"/>
      <c r="E48" s="246"/>
      <c r="F48" s="254">
        <f>+'NONMAJOR ENTERPR. CASH FLOW(81)'!F46</f>
        <v>0</v>
      </c>
      <c r="G48" s="254">
        <f t="shared" si="7"/>
        <v>0</v>
      </c>
      <c r="H48" s="254">
        <f>+'ST. OF CASH FLOWS-INT.SER.(84)'!E46</f>
        <v>0</v>
      </c>
    </row>
    <row r="49" spans="1:8" ht="20.100000000000001" customHeight="1">
      <c r="A49" s="240" t="s">
        <v>528</v>
      </c>
      <c r="B49" s="246"/>
      <c r="C49" s="246"/>
      <c r="D49" s="246"/>
      <c r="E49" s="246"/>
      <c r="F49" s="254">
        <f>+'NONMAJOR ENTERPR. CASH FLOW(81)'!F47</f>
        <v>0</v>
      </c>
      <c r="G49" s="254">
        <f t="shared" si="7"/>
        <v>0</v>
      </c>
      <c r="H49" s="254">
        <f>+'ST. OF CASH FLOWS-INT.SER.(84)'!E47</f>
        <v>0</v>
      </c>
    </row>
    <row r="50" spans="1:8" ht="20.100000000000001" customHeight="1">
      <c r="A50" s="240" t="s">
        <v>529</v>
      </c>
      <c r="B50" s="246"/>
      <c r="C50" s="246"/>
      <c r="D50" s="246"/>
      <c r="E50" s="246"/>
      <c r="F50" s="254">
        <f>+'NONMAJOR ENTERPR. CASH FLOW(81)'!F48</f>
        <v>0</v>
      </c>
      <c r="G50" s="254">
        <f t="shared" si="7"/>
        <v>0</v>
      </c>
      <c r="H50" s="254">
        <f>+'ST. OF CASH FLOWS-INT.SER.(84)'!E48</f>
        <v>0</v>
      </c>
    </row>
    <row r="51" spans="1:8" ht="20.100000000000001" customHeight="1">
      <c r="A51" s="240" t="s">
        <v>530</v>
      </c>
      <c r="B51" s="246"/>
      <c r="C51" s="246"/>
      <c r="D51" s="246"/>
      <c r="E51" s="246"/>
      <c r="F51" s="254">
        <f>+'NONMAJOR ENTERPR. CASH FLOW(81)'!F49</f>
        <v>0</v>
      </c>
      <c r="G51" s="254">
        <f t="shared" si="7"/>
        <v>0</v>
      </c>
      <c r="H51" s="254">
        <f>+'ST. OF CASH FLOWS-INT.SER.(84)'!E49</f>
        <v>0</v>
      </c>
    </row>
    <row r="52" spans="1:8" ht="20.100000000000001" customHeight="1">
      <c r="A52" s="240" t="s">
        <v>531</v>
      </c>
      <c r="B52" s="246"/>
      <c r="C52" s="246"/>
      <c r="D52" s="246"/>
      <c r="E52" s="246"/>
      <c r="F52" s="254">
        <f>+'NONMAJOR ENTERPR. CASH FLOW(81)'!F50</f>
        <v>0</v>
      </c>
      <c r="G52" s="254">
        <f t="shared" si="7"/>
        <v>0</v>
      </c>
      <c r="H52" s="254">
        <f>+'ST. OF CASH FLOWS-INT.SER.(84)'!E50</f>
        <v>0</v>
      </c>
    </row>
    <row r="53" spans="1:8" ht="20.100000000000001" customHeight="1">
      <c r="A53" s="240" t="s">
        <v>532</v>
      </c>
      <c r="B53" s="246"/>
      <c r="C53" s="246"/>
      <c r="D53" s="246"/>
      <c r="E53" s="246"/>
      <c r="F53" s="254">
        <f>+'NONMAJOR ENTERPR. CASH FLOW(81)'!F51</f>
        <v>0</v>
      </c>
      <c r="G53" s="254">
        <f t="shared" si="7"/>
        <v>0</v>
      </c>
      <c r="H53" s="254">
        <f>+'ST. OF CASH FLOWS-INT.SER.(84)'!E51</f>
        <v>0</v>
      </c>
    </row>
    <row r="54" spans="1:8" ht="20.100000000000001" customHeight="1">
      <c r="A54" s="240" t="s">
        <v>533</v>
      </c>
      <c r="B54" s="246"/>
      <c r="C54" s="246"/>
      <c r="D54" s="246"/>
      <c r="E54" s="246"/>
      <c r="F54" s="254">
        <f>+'NONMAJOR ENTERPR. CASH FLOW(81)'!F52</f>
        <v>0</v>
      </c>
      <c r="G54" s="254">
        <f t="shared" si="7"/>
        <v>0</v>
      </c>
      <c r="H54" s="254">
        <f>+'ST. OF CASH FLOWS-INT.SER.(84)'!E52</f>
        <v>0</v>
      </c>
    </row>
    <row r="55" spans="1:8" ht="20.100000000000001" customHeight="1" thickBot="1">
      <c r="A55" s="240" t="s">
        <v>2682</v>
      </c>
      <c r="B55" s="248"/>
      <c r="C55" s="248"/>
      <c r="D55" s="248"/>
      <c r="E55" s="248"/>
      <c r="F55" s="255">
        <f>+'NONMAJOR ENTERPR. CASH FLOW(81)'!F53</f>
        <v>0</v>
      </c>
      <c r="G55" s="255">
        <f t="shared" si="7"/>
        <v>0</v>
      </c>
      <c r="H55" s="255">
        <f>+'ST. OF CASH FLOWS-INT.SER.(84)'!E53</f>
        <v>0</v>
      </c>
    </row>
    <row r="56" spans="1:8" ht="20.100000000000001" customHeight="1" thickBot="1">
      <c r="A56" s="240" t="s">
        <v>558</v>
      </c>
      <c r="B56" s="257">
        <f t="shared" ref="B56:H56" si="8">SUM(B44:B55)</f>
        <v>0</v>
      </c>
      <c r="C56" s="257">
        <f t="shared" si="8"/>
        <v>0</v>
      </c>
      <c r="D56" s="257">
        <f t="shared" si="8"/>
        <v>0</v>
      </c>
      <c r="E56" s="257">
        <f t="shared" si="8"/>
        <v>0</v>
      </c>
      <c r="F56" s="257">
        <f t="shared" si="8"/>
        <v>0</v>
      </c>
      <c r="G56" s="257">
        <f t="shared" si="8"/>
        <v>0</v>
      </c>
      <c r="H56" s="256">
        <f t="shared" si="8"/>
        <v>0</v>
      </c>
    </row>
    <row r="57" spans="1:8" ht="20.100000000000001" customHeight="1" thickTop="1" thickBot="1">
      <c r="A57" s="240" t="s">
        <v>743</v>
      </c>
      <c r="B57" s="257">
        <f t="shared" ref="B57:H57" si="9">+B42+B56</f>
        <v>0</v>
      </c>
      <c r="C57" s="257">
        <f t="shared" si="9"/>
        <v>0</v>
      </c>
      <c r="D57" s="257">
        <f t="shared" si="9"/>
        <v>0</v>
      </c>
      <c r="E57" s="257">
        <f t="shared" si="9"/>
        <v>0</v>
      </c>
      <c r="F57" s="257">
        <f t="shared" si="9"/>
        <v>0</v>
      </c>
      <c r="G57" s="257">
        <f t="shared" si="9"/>
        <v>0</v>
      </c>
      <c r="H57" s="275">
        <f t="shared" si="9"/>
        <v>0</v>
      </c>
    </row>
    <row r="58" spans="1:8" ht="20.100000000000001" customHeight="1" thickTop="1">
      <c r="A58" s="240"/>
      <c r="B58" s="246"/>
      <c r="C58" s="246"/>
      <c r="D58" s="246"/>
      <c r="E58" s="246"/>
      <c r="F58" s="254"/>
      <c r="G58" s="254"/>
      <c r="H58" s="254"/>
    </row>
    <row r="59" spans="1:8" ht="20.100000000000001" customHeight="1">
      <c r="A59" s="245" t="s">
        <v>746</v>
      </c>
      <c r="B59" s="246"/>
      <c r="C59" s="246"/>
      <c r="D59" s="246"/>
      <c r="E59" s="246"/>
      <c r="F59" s="254"/>
      <c r="G59" s="254"/>
      <c r="H59" s="254"/>
    </row>
    <row r="60" spans="1:8" ht="20.100000000000001" customHeight="1">
      <c r="A60" s="240" t="s">
        <v>747</v>
      </c>
      <c r="B60" s="246"/>
      <c r="C60" s="246"/>
      <c r="D60" s="246"/>
      <c r="E60" s="246"/>
      <c r="F60" s="254">
        <f>+'NONMAJOR ENTERPR. CASH FLOW(81)'!F58</f>
        <v>0</v>
      </c>
      <c r="G60" s="254">
        <f>SUM(B60:F60)</f>
        <v>0</v>
      </c>
      <c r="H60" s="254">
        <f>+'ST. OF CASH FLOWS-INT.SER.(84)'!E58</f>
        <v>0</v>
      </c>
    </row>
    <row r="61" spans="1:8" ht="20.100000000000001" customHeight="1">
      <c r="A61" s="240" t="s">
        <v>748</v>
      </c>
      <c r="B61" s="246"/>
      <c r="C61" s="246"/>
      <c r="D61" s="246"/>
      <c r="E61" s="246"/>
      <c r="F61" s="254">
        <f>+'NONMAJOR ENTERPR. CASH FLOW(81)'!F59</f>
        <v>0</v>
      </c>
      <c r="G61" s="254">
        <f>SUM(B61:F61)</f>
        <v>0</v>
      </c>
      <c r="H61" s="254">
        <f>+'ST. OF CASH FLOWS-INT.SER.(84)'!E59</f>
        <v>0</v>
      </c>
    </row>
    <row r="62" spans="1:8" ht="20.100000000000001" customHeight="1">
      <c r="A62" s="240" t="s">
        <v>749</v>
      </c>
      <c r="B62" s="246"/>
      <c r="C62" s="246"/>
      <c r="D62" s="246"/>
      <c r="E62" s="246"/>
      <c r="F62" s="254">
        <f>+'NONMAJOR ENTERPR. CASH FLOW(81)'!F60</f>
        <v>0</v>
      </c>
      <c r="G62" s="254">
        <f>SUM(B62:F62)</f>
        <v>0</v>
      </c>
      <c r="H62" s="254">
        <f>+'ST. OF CASH FLOWS-INT.SER.(84)'!E60</f>
        <v>0</v>
      </c>
    </row>
    <row r="63" spans="1:8" ht="20.100000000000001" customHeight="1">
      <c r="A63" s="240" t="s">
        <v>750</v>
      </c>
      <c r="B63" s="246"/>
      <c r="C63" s="246"/>
      <c r="D63" s="246"/>
      <c r="E63" s="246"/>
      <c r="F63" s="254">
        <f>+'NONMAJOR ENTERPR. CASH FLOW(81)'!F61</f>
        <v>0</v>
      </c>
      <c r="G63" s="254">
        <f>SUM(B63:F63)</f>
        <v>0</v>
      </c>
      <c r="H63" s="254">
        <f>+'ST. OF CASH FLOWS-INT.SER.(84)'!E61</f>
        <v>0</v>
      </c>
    </row>
    <row r="64" spans="1:8" ht="20.100000000000001" customHeight="1">
      <c r="A64" s="240" t="s">
        <v>751</v>
      </c>
      <c r="B64" s="246"/>
      <c r="C64" s="246"/>
      <c r="D64" s="246"/>
      <c r="E64" s="246"/>
      <c r="F64" s="254">
        <f>+'NONMAJOR ENTERPR. CASH FLOW(81)'!F62</f>
        <v>0</v>
      </c>
      <c r="G64" s="254">
        <f>SUM(B64:F64)</f>
        <v>0</v>
      </c>
      <c r="H64" s="254">
        <f>+'ST. OF CASH FLOWS-INT.SER.(84)'!E62</f>
        <v>0</v>
      </c>
    </row>
    <row r="65" spans="1:8" ht="20.100000000000001" customHeight="1">
      <c r="A65" s="240"/>
      <c r="B65" s="265"/>
      <c r="C65" s="265"/>
      <c r="D65" s="265"/>
      <c r="E65" s="265"/>
      <c r="F65" s="265"/>
      <c r="G65" s="265"/>
      <c r="H65" s="265"/>
    </row>
    <row r="66" spans="1:8" ht="20.100000000000001" customHeight="1">
      <c r="A66" s="251" t="s">
        <v>1198</v>
      </c>
      <c r="B66" s="259"/>
      <c r="C66" s="259"/>
      <c r="D66" s="259"/>
      <c r="E66" s="259"/>
      <c r="F66" s="259"/>
      <c r="G66" s="259"/>
      <c r="H66" s="259"/>
    </row>
    <row r="67" spans="1:8" ht="20.100000000000001" customHeight="1">
      <c r="A67" s="240"/>
      <c r="B67" s="240"/>
      <c r="C67" s="240"/>
      <c r="D67" s="240"/>
      <c r="E67" s="240"/>
      <c r="F67" s="240"/>
      <c r="G67" s="240"/>
      <c r="H67" s="240"/>
    </row>
    <row r="68" spans="1:8" ht="20.100000000000001" customHeight="1">
      <c r="A68" s="240"/>
      <c r="B68" s="240"/>
      <c r="C68" s="240"/>
      <c r="D68" s="240"/>
      <c r="E68" s="240"/>
      <c r="F68" s="240"/>
      <c r="G68" s="240"/>
      <c r="H68" s="240"/>
    </row>
    <row r="69" spans="1:8" ht="20.100000000000001" customHeight="1">
      <c r="A69" s="240"/>
      <c r="B69" s="240"/>
      <c r="C69" s="240"/>
      <c r="D69" s="240"/>
      <c r="E69" s="240"/>
      <c r="F69" s="240"/>
      <c r="G69" s="240"/>
      <c r="H69" s="240"/>
    </row>
    <row r="70" spans="1:8" ht="20.100000000000001" customHeight="1">
      <c r="A70" s="240"/>
      <c r="B70" s="240"/>
      <c r="C70" s="240"/>
      <c r="D70" s="240"/>
      <c r="E70" s="240"/>
      <c r="F70" s="240"/>
      <c r="G70" s="240"/>
      <c r="H70" s="240"/>
    </row>
    <row r="71" spans="1:8" ht="15">
      <c r="A71" s="240"/>
      <c r="B71" s="240"/>
      <c r="C71" s="240"/>
      <c r="D71" s="240"/>
      <c r="E71" s="240"/>
      <c r="F71" s="240"/>
      <c r="G71" s="240"/>
      <c r="H71" s="240"/>
    </row>
    <row r="72" spans="1:8" ht="15">
      <c r="A72" s="240"/>
      <c r="B72" s="240"/>
      <c r="C72" s="240"/>
      <c r="D72" s="240"/>
      <c r="E72" s="240"/>
      <c r="F72" s="240"/>
      <c r="G72" s="240"/>
      <c r="H72" s="240"/>
    </row>
    <row r="73" spans="1:8" ht="15">
      <c r="A73" s="240"/>
      <c r="B73" s="240"/>
      <c r="C73" s="240"/>
      <c r="D73" s="240"/>
      <c r="E73" s="240"/>
      <c r="F73" s="240"/>
      <c r="G73" s="240"/>
      <c r="H73" s="240"/>
    </row>
    <row r="74" spans="1:8" ht="15">
      <c r="A74" s="240"/>
      <c r="B74" s="240"/>
      <c r="C74" s="240"/>
      <c r="D74" s="240"/>
      <c r="E74" s="240"/>
      <c r="F74" s="240"/>
      <c r="G74" s="240"/>
      <c r="H74" s="240"/>
    </row>
    <row r="75" spans="1:8" ht="15">
      <c r="A75" s="240"/>
      <c r="B75" s="240"/>
      <c r="C75" s="240"/>
      <c r="D75" s="240"/>
      <c r="E75" s="240"/>
      <c r="F75" s="240"/>
      <c r="G75" s="240"/>
      <c r="H75" s="240"/>
    </row>
  </sheetData>
  <sheetProtection algorithmName="SHA-512" hashValue="76mNZ6VbNT3g2bQtV+W00i2gdybRh/IgZsEBXUhzpXc42CWTl7FGK+2qDYKNOl3vPmvXAKm6HyfTDjzPno9nSQ==" saltValue="eUi7TiicYjrc8B4QsI9iYw==" spinCount="100000" sheet="1" scenarios="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1" orientation="portrait" horizontalDpi="360" verticalDpi="360"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D42" sqref="D42"/>
    </sheetView>
  </sheetViews>
  <sheetFormatPr defaultColWidth="8.85546875" defaultRowHeight="12.75"/>
  <cols>
    <col min="1" max="1" width="4.7109375" style="238" customWidth="1"/>
    <col min="2" max="2" width="12.7109375" style="238" customWidth="1"/>
    <col min="3" max="3" width="52.7109375" style="238" customWidth="1"/>
    <col min="4" max="7" width="20.7109375" style="238" customWidth="1"/>
    <col min="8" max="8" width="20.85546875" style="238" customWidth="1"/>
    <col min="9" max="16384" width="8.85546875" style="238"/>
  </cols>
  <sheetData>
    <row r="1" spans="1:10" ht="24" customHeight="1">
      <c r="A1"/>
      <c r="B1" s="2"/>
      <c r="C1" s="4" t="str">
        <f>+'GW-STATEMENT NET POSITION(13)'!A1</f>
        <v>LOCAL GOVERNMENT NAME:</v>
      </c>
      <c r="D1" s="2"/>
      <c r="E1" s="2"/>
      <c r="F1" s="2"/>
      <c r="G1" s="2"/>
    </row>
    <row r="2" spans="1:10" ht="24" customHeight="1">
      <c r="A2"/>
      <c r="B2" s="2"/>
      <c r="C2" s="4" t="s">
        <v>1470</v>
      </c>
      <c r="D2" s="2"/>
      <c r="E2" s="2"/>
      <c r="F2" s="2"/>
      <c r="G2" s="2"/>
    </row>
    <row r="3" spans="1:10" ht="24" customHeight="1">
      <c r="A3"/>
      <c r="B3" s="2"/>
      <c r="C3" s="4" t="s">
        <v>738</v>
      </c>
      <c r="D3" s="2"/>
      <c r="E3" s="2"/>
      <c r="F3" s="2"/>
      <c r="G3" s="2"/>
    </row>
    <row r="4" spans="1:10" ht="24" customHeight="1">
      <c r="A4"/>
      <c r="B4" s="2"/>
      <c r="C4" s="5" t="str">
        <f>+'GW-STATEMENT NET POSITION(13)'!A3</f>
        <v>FISCAL YEAR ENDING JUNE 30, 2021</v>
      </c>
      <c r="D4" s="2"/>
      <c r="E4" s="2"/>
      <c r="F4" s="2"/>
      <c r="G4" s="2"/>
    </row>
    <row r="5" spans="1:10" ht="14.25" customHeight="1" thickBot="1">
      <c r="C5" s="239"/>
      <c r="G5" s="243"/>
    </row>
    <row r="6" spans="1:10" ht="11.25" hidden="1" customHeight="1">
      <c r="C6" s="239"/>
      <c r="D6" s="258"/>
      <c r="E6" s="253"/>
      <c r="F6" s="253"/>
      <c r="G6" s="253"/>
    </row>
    <row r="7" spans="1:10" ht="24" customHeight="1" thickBot="1">
      <c r="D7" s="1009" t="s">
        <v>584</v>
      </c>
      <c r="E7" s="1010"/>
      <c r="F7" s="1011"/>
      <c r="G7" s="1406" t="s">
        <v>3235</v>
      </c>
      <c r="H7" s="1407"/>
    </row>
    <row r="8" spans="1:10" ht="24" customHeight="1">
      <c r="B8" s="240"/>
      <c r="C8" s="240"/>
      <c r="D8" s="1004" t="s">
        <v>585</v>
      </c>
      <c r="E8" s="1005" t="s">
        <v>591</v>
      </c>
      <c r="F8" s="999" t="s">
        <v>588</v>
      </c>
      <c r="G8" s="998" t="s">
        <v>3233</v>
      </c>
      <c r="H8" s="999" t="s">
        <v>3273</v>
      </c>
    </row>
    <row r="9" spans="1:10" ht="24" customHeight="1">
      <c r="B9" s="243" t="s">
        <v>156</v>
      </c>
      <c r="C9" s="243"/>
      <c r="D9" s="1006" t="s">
        <v>584</v>
      </c>
      <c r="E9" s="1007" t="s">
        <v>584</v>
      </c>
      <c r="F9" s="1008" t="s">
        <v>584</v>
      </c>
      <c r="G9" s="1000" t="s">
        <v>2442</v>
      </c>
      <c r="H9" s="1001" t="s">
        <v>1054</v>
      </c>
    </row>
    <row r="10" spans="1:10" ht="24" customHeight="1" thickBot="1">
      <c r="B10" s="244" t="s">
        <v>157</v>
      </c>
      <c r="C10" s="244" t="s">
        <v>158</v>
      </c>
      <c r="D10" s="1002" t="s">
        <v>586</v>
      </c>
      <c r="E10" s="244" t="s">
        <v>587</v>
      </c>
      <c r="F10" s="1003" t="s">
        <v>589</v>
      </c>
      <c r="G10" s="1002" t="s">
        <v>3234</v>
      </c>
      <c r="H10" s="1003" t="s">
        <v>590</v>
      </c>
    </row>
    <row r="11" spans="1:10" ht="24" customHeight="1">
      <c r="B11" s="276"/>
      <c r="C11" s="1018" t="s">
        <v>928</v>
      </c>
      <c r="D11" s="1017"/>
      <c r="E11" s="1017"/>
      <c r="F11" s="1017"/>
      <c r="G11" s="1017"/>
      <c r="H11" s="1013"/>
    </row>
    <row r="12" spans="1:10" ht="24" customHeight="1">
      <c r="B12" s="277">
        <v>101000</v>
      </c>
      <c r="C12" s="240" t="s">
        <v>929</v>
      </c>
      <c r="D12" s="246"/>
      <c r="E12" s="246"/>
      <c r="F12" s="246"/>
      <c r="G12" s="246"/>
      <c r="H12" s="246"/>
    </row>
    <row r="13" spans="1:10" ht="24" customHeight="1">
      <c r="B13" s="277">
        <v>101100</v>
      </c>
      <c r="C13" s="240" t="s">
        <v>741</v>
      </c>
      <c r="D13" s="246"/>
      <c r="E13" s="246"/>
      <c r="F13" s="246"/>
      <c r="G13" s="246"/>
      <c r="H13" s="246"/>
    </row>
    <row r="14" spans="1:10" ht="24" customHeight="1">
      <c r="B14" s="277"/>
      <c r="C14" s="240" t="s">
        <v>739</v>
      </c>
      <c r="D14" s="1012"/>
      <c r="E14" s="1012"/>
      <c r="F14" s="1012"/>
      <c r="G14" s="1012"/>
      <c r="H14" s="1012"/>
    </row>
    <row r="15" spans="1:10" ht="31.5" customHeight="1">
      <c r="B15" s="299">
        <v>110000</v>
      </c>
      <c r="C15" s="247" t="s">
        <v>1059</v>
      </c>
      <c r="D15" s="246"/>
      <c r="E15" s="246"/>
      <c r="F15" s="246"/>
      <c r="G15" s="246"/>
      <c r="H15" s="246"/>
    </row>
    <row r="16" spans="1:10" ht="29.25" customHeight="1">
      <c r="B16" s="277">
        <v>120000</v>
      </c>
      <c r="C16" s="247" t="s">
        <v>571</v>
      </c>
      <c r="D16" s="246"/>
      <c r="E16" s="246"/>
      <c r="F16" s="246"/>
      <c r="G16" s="246"/>
      <c r="H16" s="246"/>
      <c r="J16" s="278"/>
    </row>
    <row r="17" spans="1:10" ht="24" customHeight="1">
      <c r="B17" s="277">
        <v>128000</v>
      </c>
      <c r="C17" s="240" t="s">
        <v>740</v>
      </c>
      <c r="D17" s="246"/>
      <c r="E17" s="246"/>
      <c r="F17" s="246"/>
      <c r="G17" s="246"/>
      <c r="H17" s="246"/>
    </row>
    <row r="18" spans="1:10" ht="24" customHeight="1">
      <c r="B18" s="277">
        <v>130000</v>
      </c>
      <c r="C18" s="240" t="s">
        <v>3252</v>
      </c>
      <c r="D18" s="246"/>
      <c r="E18" s="246"/>
      <c r="F18" s="246"/>
      <c r="G18" s="246"/>
      <c r="H18" s="246"/>
    </row>
    <row r="19" spans="1:10" ht="24" customHeight="1">
      <c r="B19" s="277">
        <v>170000</v>
      </c>
      <c r="C19" s="240" t="s">
        <v>3236</v>
      </c>
      <c r="D19" s="246"/>
      <c r="E19" s="246"/>
      <c r="F19" s="246"/>
      <c r="G19" s="246"/>
      <c r="H19" s="246"/>
      <c r="J19" s="278"/>
    </row>
    <row r="20" spans="1:10" ht="24" customHeight="1" thickBot="1">
      <c r="A20" s="266"/>
      <c r="B20" s="277"/>
      <c r="C20" s="240"/>
      <c r="D20" s="248"/>
      <c r="E20" s="248"/>
      <c r="F20" s="248"/>
      <c r="G20" s="248"/>
      <c r="H20" s="246"/>
    </row>
    <row r="21" spans="1:10" ht="24" customHeight="1" thickBot="1">
      <c r="B21" s="277"/>
      <c r="C21" s="9" t="s">
        <v>937</v>
      </c>
      <c r="D21" s="256">
        <f>SUM(D11:D20)</f>
        <v>0</v>
      </c>
      <c r="E21" s="256">
        <f>SUM(E11:E20)</f>
        <v>0</v>
      </c>
      <c r="F21" s="256">
        <f>SUM(F11:F20)</f>
        <v>0</v>
      </c>
      <c r="G21" s="256">
        <f>SUM(G11:G20)</f>
        <v>0</v>
      </c>
      <c r="H21" s="256">
        <f>SUM(H11:H20)</f>
        <v>0</v>
      </c>
      <c r="J21" s="278"/>
    </row>
    <row r="22" spans="1:10" ht="24" customHeight="1" thickBot="1">
      <c r="B22" s="277"/>
      <c r="C22" s="9"/>
      <c r="D22" s="256"/>
      <c r="E22" s="256"/>
      <c r="F22" s="256"/>
      <c r="G22" s="256"/>
      <c r="H22" s="256"/>
    </row>
    <row r="23" spans="1:10" ht="24" customHeight="1" thickBot="1">
      <c r="B23" s="277">
        <v>190000</v>
      </c>
      <c r="C23" s="290" t="s">
        <v>1546</v>
      </c>
      <c r="D23" s="249"/>
      <c r="E23" s="249"/>
      <c r="F23" s="249"/>
      <c r="G23" s="249"/>
      <c r="H23" s="249"/>
    </row>
    <row r="24" spans="1:10" ht="24" customHeight="1">
      <c r="B24" s="277"/>
      <c r="C24" s="240"/>
      <c r="D24" s="254"/>
      <c r="E24" s="254"/>
      <c r="F24" s="254"/>
      <c r="G24" s="254"/>
      <c r="H24" s="246"/>
    </row>
    <row r="25" spans="1:10" ht="24" customHeight="1">
      <c r="B25" s="277"/>
      <c r="C25" s="1018" t="s">
        <v>938</v>
      </c>
      <c r="D25" s="1012"/>
      <c r="E25" s="1012"/>
      <c r="F25" s="1012"/>
      <c r="G25" s="1012"/>
      <c r="H25" s="1012"/>
    </row>
    <row r="26" spans="1:10" ht="24" customHeight="1">
      <c r="B26" s="277">
        <v>201000</v>
      </c>
      <c r="C26" s="240" t="s">
        <v>630</v>
      </c>
      <c r="D26" s="246"/>
      <c r="E26" s="246"/>
      <c r="F26" s="246"/>
      <c r="G26" s="246"/>
      <c r="H26" s="246"/>
    </row>
    <row r="27" spans="1:10" ht="24" customHeight="1">
      <c r="B27" s="277">
        <v>202000</v>
      </c>
      <c r="C27" s="240" t="s">
        <v>184</v>
      </c>
      <c r="D27" s="246"/>
      <c r="E27" s="246"/>
      <c r="F27" s="246"/>
      <c r="G27" s="246"/>
      <c r="H27" s="246"/>
    </row>
    <row r="28" spans="1:10" ht="24" customHeight="1">
      <c r="B28" s="277">
        <v>203000</v>
      </c>
      <c r="C28" s="240" t="s">
        <v>3250</v>
      </c>
      <c r="D28" s="246"/>
      <c r="E28" s="246"/>
      <c r="F28" s="246"/>
      <c r="G28" s="246"/>
      <c r="H28" s="246"/>
    </row>
    <row r="29" spans="1:10" ht="24" customHeight="1">
      <c r="B29" s="277">
        <v>204000</v>
      </c>
      <c r="C29" s="240" t="s">
        <v>260</v>
      </c>
      <c r="D29" s="246"/>
      <c r="E29" s="246"/>
      <c r="F29" s="246"/>
      <c r="G29" s="246"/>
      <c r="H29" s="246"/>
      <c r="J29" s="278"/>
    </row>
    <row r="30" spans="1:10" ht="24" customHeight="1">
      <c r="B30" s="277">
        <v>211000</v>
      </c>
      <c r="C30" s="240" t="s">
        <v>1039</v>
      </c>
      <c r="D30" s="246"/>
      <c r="E30" s="246"/>
      <c r="F30" s="246"/>
      <c r="G30" s="246"/>
      <c r="H30" s="246"/>
    </row>
    <row r="31" spans="1:10" ht="24" customHeight="1">
      <c r="B31" s="277">
        <v>212000</v>
      </c>
      <c r="C31" s="240" t="s">
        <v>1055</v>
      </c>
      <c r="D31" s="246"/>
      <c r="E31" s="246"/>
      <c r="F31" s="246"/>
      <c r="G31" s="246"/>
      <c r="H31" s="246"/>
      <c r="J31" s="278"/>
    </row>
    <row r="32" spans="1:10" ht="24" customHeight="1">
      <c r="B32" s="277">
        <v>230000</v>
      </c>
      <c r="C32" s="240" t="s">
        <v>3251</v>
      </c>
      <c r="D32" s="246"/>
      <c r="E32" s="246"/>
      <c r="F32" s="246"/>
      <c r="G32" s="246"/>
      <c r="H32" s="246"/>
    </row>
    <row r="33" spans="2:10" ht="24" customHeight="1" thickBot="1">
      <c r="B33" s="277"/>
      <c r="C33" s="240" t="s">
        <v>3249</v>
      </c>
      <c r="D33" s="248"/>
      <c r="E33" s="248"/>
      <c r="F33" s="248"/>
      <c r="G33" s="248"/>
      <c r="H33" s="246"/>
    </row>
    <row r="34" spans="2:10" ht="24" customHeight="1" thickBot="1">
      <c r="B34" s="277"/>
      <c r="C34" s="9" t="s">
        <v>942</v>
      </c>
      <c r="D34" s="256">
        <f>SUM(D25:D31)</f>
        <v>0</v>
      </c>
      <c r="E34" s="256">
        <f>SUM(E25:E31)</f>
        <v>0</v>
      </c>
      <c r="F34" s="256">
        <f>SUM(F25:F31)</f>
        <v>0</v>
      </c>
      <c r="G34" s="256">
        <f>SUM(G25:G33)</f>
        <v>0</v>
      </c>
      <c r="H34" s="256">
        <f>SUM(H25:H33)</f>
        <v>0</v>
      </c>
      <c r="J34" s="278"/>
    </row>
    <row r="35" spans="2:10" ht="24" customHeight="1" thickBot="1">
      <c r="B35" s="277"/>
      <c r="C35" s="997"/>
      <c r="D35" s="256"/>
      <c r="E35" s="256"/>
      <c r="F35" s="256"/>
      <c r="G35" s="256"/>
      <c r="H35" s="256"/>
    </row>
    <row r="36" spans="2:10" ht="24" customHeight="1" thickBot="1">
      <c r="B36" s="277">
        <v>220000</v>
      </c>
      <c r="C36" s="290" t="s">
        <v>1541</v>
      </c>
      <c r="D36" s="249"/>
      <c r="E36" s="249"/>
      <c r="F36" s="249"/>
      <c r="G36" s="249"/>
      <c r="H36" s="249"/>
    </row>
    <row r="37" spans="2:10" ht="24" customHeight="1">
      <c r="B37" s="277"/>
      <c r="C37" s="1020"/>
      <c r="D37" s="1012"/>
      <c r="E37" s="1012"/>
      <c r="F37" s="1012"/>
      <c r="G37" s="1012"/>
      <c r="H37" s="1012"/>
    </row>
    <row r="38" spans="2:10" ht="24" customHeight="1">
      <c r="B38" s="277"/>
      <c r="C38" s="1018" t="s">
        <v>1465</v>
      </c>
      <c r="D38" s="1012"/>
      <c r="E38" s="1012"/>
      <c r="F38" s="1012"/>
      <c r="G38" s="1012"/>
      <c r="H38" s="1012"/>
    </row>
    <row r="39" spans="2:10" ht="24" customHeight="1">
      <c r="B39" s="277"/>
      <c r="C39" s="245" t="s">
        <v>1152</v>
      </c>
      <c r="D39" s="246"/>
      <c r="E39" s="246"/>
      <c r="F39" s="246"/>
      <c r="G39" s="246"/>
      <c r="H39" s="246"/>
    </row>
    <row r="40" spans="2:10" ht="24" customHeight="1">
      <c r="B40" s="277"/>
      <c r="C40" s="245"/>
      <c r="D40" s="246"/>
      <c r="E40" s="246"/>
      <c r="F40" s="246"/>
      <c r="G40" s="246"/>
      <c r="H40" s="246"/>
    </row>
    <row r="41" spans="2:10" ht="24" customHeight="1">
      <c r="B41" s="277"/>
      <c r="C41" s="290"/>
      <c r="D41" s="246"/>
      <c r="E41" s="246"/>
      <c r="F41" s="246"/>
      <c r="G41" s="246"/>
      <c r="H41" s="246"/>
    </row>
    <row r="42" spans="2:10" ht="24" customHeight="1" thickBot="1">
      <c r="B42" s="277"/>
      <c r="C42" s="245" t="s">
        <v>1153</v>
      </c>
      <c r="D42" s="254">
        <f>D43-D39-D40-D41</f>
        <v>0</v>
      </c>
      <c r="E42" s="254">
        <f t="shared" ref="E42:H42" si="0">E43-E39-E40-E41</f>
        <v>0</v>
      </c>
      <c r="F42" s="254">
        <f t="shared" si="0"/>
        <v>0</v>
      </c>
      <c r="G42" s="254">
        <f t="shared" si="0"/>
        <v>0</v>
      </c>
      <c r="H42" s="254">
        <f t="shared" si="0"/>
        <v>0</v>
      </c>
      <c r="J42" s="278"/>
    </row>
    <row r="43" spans="2:10" ht="24" customHeight="1" thickBot="1">
      <c r="B43" s="277"/>
      <c r="C43" s="290" t="s">
        <v>3260</v>
      </c>
      <c r="D43" s="257">
        <f>+D21+D23-D34-D36</f>
        <v>0</v>
      </c>
      <c r="E43" s="257">
        <f>+E21+E23-E34-E36</f>
        <v>0</v>
      </c>
      <c r="F43" s="257">
        <f>+F21+F23-F34-F36</f>
        <v>0</v>
      </c>
      <c r="G43" s="257">
        <f t="shared" ref="G43:H43" si="1">+G21+G23-G34-G36</f>
        <v>0</v>
      </c>
      <c r="H43" s="257">
        <f t="shared" si="1"/>
        <v>0</v>
      </c>
    </row>
    <row r="44" spans="2:10" ht="24" customHeight="1" thickTop="1">
      <c r="B44" s="277"/>
      <c r="C44" s="426" t="s">
        <v>2076</v>
      </c>
      <c r="D44" s="442">
        <f>D43-'CHANGE NET POSITION-FIDUC(22)'!D36</f>
        <v>0</v>
      </c>
      <c r="E44" s="442">
        <f>E43-'CHANGE NET POSITION-FIDUC(22)'!E36</f>
        <v>0</v>
      </c>
      <c r="F44" s="442">
        <f>F43-'CHANGE NET POSITION-FIDUC(22)'!F36</f>
        <v>0</v>
      </c>
      <c r="G44" s="442">
        <f>G43-'CHANGE NET POSITION-FIDUC(22)'!G36</f>
        <v>0</v>
      </c>
      <c r="H44" s="442">
        <f>H43-'CHANGE NET POSITION-FIDUC(22)'!H36</f>
        <v>0</v>
      </c>
    </row>
    <row r="45" spans="2:10" ht="24" customHeight="1">
      <c r="B45" s="277"/>
      <c r="C45" s="240"/>
      <c r="D45" s="240"/>
      <c r="E45" s="240"/>
      <c r="F45" s="240"/>
      <c r="G45" s="240"/>
    </row>
    <row r="46" spans="2:10" ht="24" customHeight="1">
      <c r="B46" s="277"/>
      <c r="C46" s="240"/>
      <c r="D46" s="336" t="s">
        <v>1199</v>
      </c>
      <c r="E46" s="240"/>
      <c r="F46" s="240"/>
      <c r="G46" s="240"/>
    </row>
    <row r="47" spans="2:10" ht="24" customHeight="1">
      <c r="B47" s="277"/>
      <c r="C47" s="240"/>
      <c r="D47" s="240"/>
      <c r="E47" s="240"/>
      <c r="F47" s="240"/>
      <c r="G47" s="240"/>
    </row>
    <row r="48" spans="2:10" ht="24" customHeight="1">
      <c r="B48" s="277"/>
      <c r="C48" s="240"/>
      <c r="D48" s="240"/>
      <c r="E48" s="240"/>
      <c r="F48" s="240"/>
      <c r="G48" s="240"/>
    </row>
    <row r="49" spans="2:7" ht="24" customHeight="1">
      <c r="B49" s="277"/>
      <c r="C49" s="240"/>
      <c r="D49" s="240"/>
      <c r="E49" s="240"/>
      <c r="F49" s="240"/>
      <c r="G49" s="240"/>
    </row>
    <row r="50" spans="2:7" ht="24" customHeight="1">
      <c r="B50" s="277"/>
      <c r="C50" s="240"/>
      <c r="D50" s="240"/>
      <c r="E50" s="240"/>
      <c r="F50" s="240"/>
      <c r="G50" s="240"/>
    </row>
    <row r="51" spans="2:7" ht="24" customHeight="1">
      <c r="B51" s="277"/>
      <c r="C51" s="240"/>
      <c r="D51" s="240"/>
      <c r="E51" s="240"/>
      <c r="F51" s="240"/>
      <c r="G51" s="240"/>
    </row>
    <row r="52" spans="2:7" ht="24" customHeight="1">
      <c r="B52" s="277"/>
      <c r="C52" s="240"/>
      <c r="D52" s="240"/>
      <c r="E52" s="240"/>
      <c r="F52" s="240"/>
      <c r="G52" s="240"/>
    </row>
    <row r="53" spans="2:7" ht="15">
      <c r="B53" s="277"/>
      <c r="C53" s="240"/>
      <c r="D53" s="240"/>
      <c r="E53" s="240"/>
      <c r="F53" s="240"/>
      <c r="G53" s="240"/>
    </row>
    <row r="54" spans="2:7" ht="15">
      <c r="B54" s="277"/>
      <c r="C54" s="240"/>
      <c r="D54" s="240"/>
      <c r="E54" s="240"/>
      <c r="F54" s="240"/>
      <c r="G54" s="240"/>
    </row>
    <row r="55" spans="2:7" ht="15">
      <c r="B55" s="277"/>
      <c r="C55" s="240"/>
      <c r="D55" s="240"/>
      <c r="E55" s="240"/>
      <c r="F55" s="240"/>
      <c r="G55" s="240"/>
    </row>
    <row r="56" spans="2:7" ht="15">
      <c r="B56" s="277"/>
      <c r="C56" s="240"/>
      <c r="D56" s="240"/>
      <c r="E56" s="240"/>
      <c r="F56" s="240"/>
      <c r="G56" s="240"/>
    </row>
    <row r="57" spans="2:7" ht="15">
      <c r="B57" s="277"/>
      <c r="C57" s="240"/>
      <c r="D57" s="240"/>
      <c r="E57" s="240"/>
      <c r="F57" s="240"/>
      <c r="G57" s="240"/>
    </row>
    <row r="58" spans="2:7" ht="15">
      <c r="B58" s="277"/>
      <c r="C58" s="240"/>
      <c r="D58" s="240"/>
      <c r="E58" s="240"/>
      <c r="F58" s="240"/>
      <c r="G58" s="240"/>
    </row>
    <row r="59" spans="2:7" ht="15">
      <c r="B59" s="277"/>
      <c r="C59" s="240"/>
      <c r="D59" s="240"/>
      <c r="E59" s="240"/>
      <c r="F59" s="240"/>
      <c r="G59" s="240"/>
    </row>
    <row r="60" spans="2:7" ht="15">
      <c r="B60" s="277"/>
      <c r="C60" s="240"/>
      <c r="D60" s="240"/>
      <c r="E60" s="240"/>
      <c r="F60" s="240"/>
      <c r="G60" s="240"/>
    </row>
    <row r="61" spans="2:7" ht="15">
      <c r="B61" s="277"/>
      <c r="C61" s="240"/>
      <c r="D61" s="240"/>
      <c r="E61" s="240"/>
      <c r="F61" s="240"/>
      <c r="G61" s="240"/>
    </row>
    <row r="62" spans="2:7" ht="15">
      <c r="B62" s="277"/>
      <c r="C62" s="240"/>
      <c r="D62" s="240"/>
      <c r="E62" s="240"/>
      <c r="F62" s="240"/>
      <c r="G62" s="240"/>
    </row>
    <row r="63" spans="2:7" ht="15">
      <c r="B63" s="277"/>
      <c r="C63" s="240"/>
      <c r="D63" s="240"/>
      <c r="E63" s="240"/>
      <c r="F63" s="240"/>
      <c r="G63" s="240"/>
    </row>
    <row r="64" spans="2:7" ht="15">
      <c r="B64" s="277"/>
      <c r="C64" s="240"/>
      <c r="D64" s="240"/>
      <c r="E64" s="240"/>
      <c r="F64" s="240"/>
      <c r="G64" s="240"/>
    </row>
    <row r="65" spans="2:7" ht="15">
      <c r="B65" s="277"/>
      <c r="C65" s="240"/>
      <c r="D65" s="240"/>
      <c r="E65" s="240"/>
      <c r="F65" s="240"/>
      <c r="G65" s="240"/>
    </row>
    <row r="66" spans="2:7" ht="15">
      <c r="B66" s="277"/>
      <c r="C66" s="240"/>
      <c r="D66" s="240"/>
      <c r="E66" s="240"/>
      <c r="F66" s="240"/>
      <c r="G66" s="240"/>
    </row>
    <row r="67" spans="2:7" ht="15">
      <c r="B67" s="277"/>
      <c r="C67" s="240"/>
      <c r="D67" s="240"/>
      <c r="E67" s="240"/>
      <c r="F67" s="240"/>
      <c r="G67" s="240"/>
    </row>
    <row r="68" spans="2:7" ht="15">
      <c r="B68" s="277"/>
      <c r="C68" s="240"/>
      <c r="D68" s="240"/>
      <c r="E68" s="240"/>
      <c r="F68" s="240"/>
      <c r="G68" s="240"/>
    </row>
    <row r="69" spans="2:7" ht="15">
      <c r="B69" s="277"/>
      <c r="C69" s="240"/>
      <c r="D69" s="240"/>
      <c r="E69" s="240"/>
      <c r="F69" s="240"/>
      <c r="G69" s="240"/>
    </row>
    <row r="70" spans="2:7" ht="15">
      <c r="B70" s="277"/>
      <c r="C70" s="240"/>
      <c r="D70" s="240"/>
      <c r="E70" s="240"/>
      <c r="F70" s="240"/>
      <c r="G70" s="240"/>
    </row>
    <row r="71" spans="2:7" ht="15">
      <c r="B71" s="277"/>
      <c r="C71" s="240"/>
      <c r="D71" s="240"/>
      <c r="E71" s="240"/>
      <c r="F71" s="240"/>
      <c r="G71" s="240"/>
    </row>
    <row r="72" spans="2:7" ht="15">
      <c r="B72" s="277"/>
      <c r="C72" s="240"/>
      <c r="D72" s="240"/>
      <c r="E72" s="240"/>
      <c r="F72" s="240"/>
      <c r="G72" s="240"/>
    </row>
    <row r="73" spans="2:7" ht="15">
      <c r="B73" s="277"/>
      <c r="C73" s="240"/>
      <c r="D73" s="240"/>
      <c r="E73" s="240"/>
      <c r="F73" s="240"/>
      <c r="G73" s="240"/>
    </row>
    <row r="74" spans="2:7" ht="15">
      <c r="B74" s="277"/>
      <c r="C74" s="240"/>
      <c r="D74" s="240"/>
      <c r="E74" s="240"/>
      <c r="F74" s="240"/>
      <c r="G74" s="240"/>
    </row>
    <row r="75" spans="2:7" ht="15">
      <c r="B75" s="277"/>
      <c r="C75" s="240"/>
      <c r="D75" s="240"/>
      <c r="E75" s="240"/>
      <c r="F75" s="240"/>
      <c r="G75" s="240"/>
    </row>
    <row r="76" spans="2:7" ht="15">
      <c r="B76" s="277"/>
      <c r="C76" s="240"/>
      <c r="D76" s="240"/>
      <c r="E76" s="240"/>
      <c r="F76" s="240"/>
      <c r="G76" s="240"/>
    </row>
    <row r="77" spans="2:7" ht="15">
      <c r="B77" s="277"/>
      <c r="C77" s="240"/>
      <c r="D77" s="240"/>
      <c r="E77" s="240"/>
      <c r="F77" s="240"/>
      <c r="G77" s="240"/>
    </row>
    <row r="78" spans="2:7" ht="15">
      <c r="B78" s="277"/>
      <c r="C78" s="240"/>
      <c r="D78" s="240"/>
      <c r="E78" s="240"/>
      <c r="F78" s="240"/>
      <c r="G78" s="240"/>
    </row>
    <row r="79" spans="2:7" ht="15">
      <c r="B79" s="277"/>
      <c r="C79" s="240"/>
      <c r="D79" s="240"/>
      <c r="E79" s="240"/>
      <c r="F79" s="240"/>
      <c r="G79" s="240"/>
    </row>
    <row r="80" spans="2:7" ht="15">
      <c r="B80" s="277"/>
      <c r="C80" s="240"/>
      <c r="D80" s="240"/>
      <c r="E80" s="240"/>
      <c r="F80" s="240"/>
      <c r="G80" s="240"/>
    </row>
    <row r="81" spans="2:7" ht="15">
      <c r="B81" s="277"/>
      <c r="C81" s="240"/>
      <c r="D81" s="240"/>
      <c r="E81" s="240"/>
      <c r="F81" s="240"/>
      <c r="G81" s="240"/>
    </row>
    <row r="82" spans="2:7" ht="15">
      <c r="B82" s="277"/>
      <c r="C82" s="240"/>
      <c r="D82" s="240"/>
      <c r="E82" s="240"/>
      <c r="F82" s="240"/>
      <c r="G82" s="240"/>
    </row>
    <row r="83" spans="2:7" ht="15">
      <c r="B83" s="277"/>
      <c r="C83" s="240"/>
      <c r="D83" s="240"/>
      <c r="E83" s="240"/>
      <c r="F83" s="240"/>
      <c r="G83" s="240"/>
    </row>
    <row r="84" spans="2:7" ht="15">
      <c r="B84" s="277"/>
      <c r="C84" s="240"/>
      <c r="D84" s="240"/>
      <c r="E84" s="240"/>
      <c r="F84" s="240"/>
      <c r="G84" s="240"/>
    </row>
    <row r="85" spans="2:7" ht="15">
      <c r="B85" s="277"/>
      <c r="C85" s="240"/>
      <c r="D85" s="240"/>
      <c r="E85" s="240"/>
      <c r="F85" s="240"/>
      <c r="G85" s="240"/>
    </row>
    <row r="86" spans="2:7" ht="15">
      <c r="B86" s="277"/>
      <c r="C86" s="240"/>
      <c r="D86" s="240"/>
      <c r="E86" s="240"/>
      <c r="F86" s="240"/>
      <c r="G86" s="240"/>
    </row>
    <row r="87" spans="2:7" ht="15">
      <c r="B87" s="277"/>
      <c r="C87" s="240"/>
      <c r="D87" s="240"/>
      <c r="E87" s="240"/>
      <c r="F87" s="240"/>
      <c r="G87" s="240"/>
    </row>
    <row r="88" spans="2:7" ht="15">
      <c r="B88" s="277"/>
      <c r="C88" s="240"/>
      <c r="D88" s="240"/>
      <c r="E88" s="240"/>
      <c r="F88" s="240"/>
      <c r="G88" s="240"/>
    </row>
    <row r="89" spans="2:7" ht="15">
      <c r="B89" s="277"/>
      <c r="C89" s="240"/>
      <c r="D89" s="240"/>
      <c r="E89" s="240"/>
      <c r="F89" s="240"/>
      <c r="G89" s="240"/>
    </row>
    <row r="90" spans="2:7" ht="15">
      <c r="B90" s="277"/>
      <c r="C90" s="240"/>
      <c r="D90" s="240"/>
      <c r="E90" s="240"/>
      <c r="F90" s="240"/>
      <c r="G90" s="240"/>
    </row>
    <row r="91" spans="2:7" ht="15">
      <c r="B91" s="277"/>
      <c r="C91" s="240"/>
      <c r="D91" s="240"/>
      <c r="E91" s="240"/>
      <c r="F91" s="240"/>
      <c r="G91" s="240"/>
    </row>
    <row r="92" spans="2:7" ht="15">
      <c r="B92" s="277"/>
      <c r="C92" s="240"/>
      <c r="D92" s="240"/>
      <c r="E92" s="240"/>
      <c r="F92" s="240"/>
      <c r="G92" s="240"/>
    </row>
    <row r="93" spans="2:7" ht="15">
      <c r="B93" s="277"/>
      <c r="C93" s="240"/>
      <c r="D93" s="240"/>
      <c r="E93" s="240"/>
      <c r="F93" s="240"/>
      <c r="G93" s="240"/>
    </row>
    <row r="94" spans="2:7" ht="15">
      <c r="B94" s="277"/>
      <c r="C94" s="240"/>
      <c r="D94" s="240"/>
      <c r="E94" s="240"/>
      <c r="F94" s="240"/>
      <c r="G94" s="240"/>
    </row>
    <row r="95" spans="2:7" ht="15">
      <c r="B95" s="277"/>
      <c r="C95" s="240"/>
      <c r="D95" s="240"/>
      <c r="E95" s="240"/>
      <c r="F95" s="240"/>
      <c r="G95" s="240"/>
    </row>
    <row r="96" spans="2:7" ht="15">
      <c r="B96" s="277"/>
      <c r="C96" s="240"/>
      <c r="D96" s="240"/>
      <c r="E96" s="240"/>
      <c r="F96" s="240"/>
      <c r="G96" s="240"/>
    </row>
    <row r="97" spans="2:7" ht="15">
      <c r="B97" s="277"/>
      <c r="C97" s="240"/>
      <c r="D97" s="240"/>
      <c r="E97" s="240"/>
      <c r="F97" s="240"/>
      <c r="G97" s="240"/>
    </row>
    <row r="98" spans="2:7" ht="15">
      <c r="B98" s="277"/>
      <c r="C98" s="240"/>
      <c r="D98" s="240"/>
      <c r="E98" s="240"/>
      <c r="F98" s="240"/>
      <c r="G98" s="240"/>
    </row>
    <row r="99" spans="2:7" ht="15">
      <c r="B99" s="277"/>
      <c r="C99" s="240"/>
      <c r="D99" s="240"/>
      <c r="E99" s="240"/>
      <c r="F99" s="240"/>
      <c r="G99" s="240"/>
    </row>
    <row r="100" spans="2:7" ht="15">
      <c r="B100" s="277"/>
      <c r="C100" s="240"/>
      <c r="D100" s="240"/>
      <c r="E100" s="240"/>
      <c r="F100" s="240"/>
      <c r="G100" s="240"/>
    </row>
    <row r="101" spans="2:7" ht="15">
      <c r="B101" s="277"/>
      <c r="C101" s="240"/>
      <c r="D101" s="240"/>
      <c r="E101" s="240"/>
      <c r="F101" s="240"/>
      <c r="G101" s="240"/>
    </row>
    <row r="102" spans="2:7" ht="15">
      <c r="B102" s="277"/>
      <c r="C102" s="240"/>
      <c r="D102" s="240"/>
      <c r="E102" s="240"/>
      <c r="F102" s="240"/>
      <c r="G102" s="240"/>
    </row>
    <row r="103" spans="2:7" ht="15">
      <c r="B103" s="277"/>
      <c r="C103" s="240"/>
      <c r="D103" s="240"/>
      <c r="E103" s="240"/>
      <c r="F103" s="240"/>
      <c r="G103" s="240"/>
    </row>
    <row r="104" spans="2:7" ht="15">
      <c r="B104" s="240"/>
      <c r="C104" s="240"/>
      <c r="D104" s="240"/>
      <c r="E104" s="240"/>
      <c r="F104" s="240"/>
      <c r="G104" s="240"/>
    </row>
    <row r="105" spans="2:7" ht="15">
      <c r="B105" s="240"/>
      <c r="C105" s="240"/>
      <c r="D105" s="240"/>
      <c r="E105" s="240"/>
      <c r="F105" s="240"/>
      <c r="G105" s="240"/>
    </row>
    <row r="106" spans="2:7" ht="15">
      <c r="B106" s="240"/>
      <c r="C106" s="240"/>
      <c r="D106" s="240"/>
      <c r="E106" s="240"/>
      <c r="F106" s="240"/>
      <c r="G106" s="240"/>
    </row>
    <row r="107" spans="2:7" ht="15">
      <c r="B107" s="240"/>
      <c r="C107" s="240"/>
      <c r="D107" s="240"/>
      <c r="E107" s="240"/>
      <c r="F107" s="240"/>
      <c r="G107" s="240"/>
    </row>
    <row r="108" spans="2:7" ht="15">
      <c r="B108" s="240"/>
      <c r="C108" s="240"/>
      <c r="D108" s="240"/>
      <c r="E108" s="240"/>
      <c r="F108" s="240"/>
      <c r="G108" s="240"/>
    </row>
    <row r="109" spans="2:7" ht="15">
      <c r="B109" s="240"/>
      <c r="C109" s="240"/>
      <c r="D109" s="240"/>
      <c r="E109" s="240"/>
      <c r="F109" s="240"/>
      <c r="G109" s="240"/>
    </row>
    <row r="110" spans="2:7" ht="15">
      <c r="B110" s="240"/>
      <c r="C110" s="240"/>
      <c r="D110" s="240"/>
      <c r="E110" s="240"/>
      <c r="F110" s="240"/>
      <c r="G110" s="240"/>
    </row>
    <row r="111" spans="2:7" ht="15">
      <c r="B111" s="240"/>
      <c r="C111" s="240"/>
      <c r="D111" s="240"/>
      <c r="E111" s="240"/>
      <c r="F111" s="240"/>
      <c r="G111" s="240"/>
    </row>
    <row r="112" spans="2:7" ht="15">
      <c r="B112" s="240"/>
      <c r="C112" s="240"/>
      <c r="D112" s="240"/>
      <c r="E112" s="240"/>
      <c r="F112" s="240"/>
      <c r="G112" s="240"/>
    </row>
    <row r="113" spans="2:7" ht="15">
      <c r="B113" s="240"/>
      <c r="C113" s="240"/>
      <c r="D113" s="240"/>
      <c r="E113" s="240"/>
      <c r="F113" s="240"/>
      <c r="G113" s="240"/>
    </row>
    <row r="114" spans="2:7" ht="15">
      <c r="B114" s="240"/>
      <c r="C114" s="240"/>
      <c r="D114" s="240"/>
      <c r="E114" s="240"/>
      <c r="F114" s="240"/>
      <c r="G114" s="240"/>
    </row>
    <row r="115" spans="2:7" ht="15">
      <c r="B115" s="240"/>
      <c r="C115" s="240"/>
      <c r="D115" s="240"/>
      <c r="E115" s="240"/>
      <c r="F115" s="240"/>
      <c r="G115" s="240"/>
    </row>
    <row r="116" spans="2:7" ht="15">
      <c r="B116" s="240"/>
      <c r="C116" s="240"/>
      <c r="D116" s="240"/>
      <c r="E116" s="240"/>
      <c r="F116" s="240"/>
      <c r="G116" s="240"/>
    </row>
    <row r="117" spans="2:7" ht="15">
      <c r="B117" s="240"/>
      <c r="C117" s="240"/>
      <c r="D117" s="240"/>
      <c r="E117" s="240"/>
      <c r="F117" s="240"/>
      <c r="G117" s="240"/>
    </row>
    <row r="118" spans="2:7" ht="15">
      <c r="B118" s="240"/>
      <c r="C118" s="240"/>
      <c r="D118" s="240"/>
      <c r="E118" s="240"/>
      <c r="F118" s="240"/>
      <c r="G118" s="240"/>
    </row>
    <row r="119" spans="2:7" ht="15">
      <c r="B119" s="240"/>
      <c r="C119" s="240"/>
      <c r="D119" s="240"/>
      <c r="E119" s="240"/>
      <c r="F119" s="240"/>
      <c r="G119" s="240"/>
    </row>
    <row r="120" spans="2:7" ht="15">
      <c r="B120" s="240"/>
      <c r="C120" s="240"/>
      <c r="D120" s="240"/>
      <c r="E120" s="240"/>
      <c r="F120" s="240"/>
      <c r="G120" s="240"/>
    </row>
    <row r="121" spans="2:7" ht="15">
      <c r="B121" s="240"/>
      <c r="C121" s="240"/>
      <c r="D121" s="240"/>
      <c r="E121" s="240"/>
      <c r="F121" s="240"/>
      <c r="G121" s="240"/>
    </row>
    <row r="122" spans="2:7" ht="15">
      <c r="B122" s="240"/>
      <c r="C122" s="240"/>
      <c r="D122" s="240"/>
      <c r="E122" s="240"/>
      <c r="F122" s="240"/>
      <c r="G122" s="240"/>
    </row>
    <row r="123" spans="2:7" ht="15">
      <c r="B123" s="240"/>
      <c r="C123" s="240"/>
      <c r="D123" s="240"/>
      <c r="E123" s="240"/>
      <c r="F123" s="240"/>
      <c r="G123" s="240"/>
    </row>
    <row r="124" spans="2:7" ht="15">
      <c r="B124" s="240"/>
      <c r="C124" s="240"/>
      <c r="D124" s="240"/>
      <c r="E124" s="240"/>
      <c r="F124" s="240"/>
      <c r="G124" s="240"/>
    </row>
    <row r="125" spans="2:7" ht="15">
      <c r="B125" s="240"/>
      <c r="C125" s="240"/>
      <c r="D125" s="240"/>
      <c r="E125" s="240"/>
      <c r="F125" s="240"/>
      <c r="G125" s="240"/>
    </row>
    <row r="126" spans="2:7" ht="15">
      <c r="B126" s="240"/>
      <c r="C126" s="240"/>
      <c r="D126" s="240"/>
      <c r="E126" s="240"/>
      <c r="F126" s="240"/>
      <c r="G126" s="240"/>
    </row>
    <row r="127" spans="2:7" ht="15">
      <c r="B127" s="240"/>
      <c r="C127" s="240"/>
      <c r="D127" s="240"/>
      <c r="E127" s="240"/>
      <c r="F127" s="240"/>
      <c r="G127" s="240"/>
    </row>
    <row r="128" spans="2:7" ht="15">
      <c r="B128" s="240"/>
      <c r="C128" s="240"/>
      <c r="D128" s="240"/>
      <c r="E128" s="240"/>
      <c r="F128" s="240"/>
      <c r="G128" s="240"/>
    </row>
    <row r="129" spans="2:7" ht="15">
      <c r="B129" s="240"/>
      <c r="C129" s="240"/>
      <c r="D129" s="240"/>
      <c r="E129" s="240"/>
      <c r="F129" s="240"/>
      <c r="G129" s="240"/>
    </row>
    <row r="130" spans="2:7" ht="15">
      <c r="B130" s="240"/>
      <c r="C130" s="240"/>
      <c r="D130" s="240"/>
      <c r="E130" s="240"/>
      <c r="F130" s="240"/>
      <c r="G130" s="240"/>
    </row>
    <row r="131" spans="2:7" ht="15">
      <c r="B131" s="240"/>
      <c r="C131" s="240"/>
      <c r="D131" s="240"/>
      <c r="E131" s="240"/>
      <c r="F131" s="240"/>
      <c r="G131" s="240"/>
    </row>
    <row r="132" spans="2:7" ht="15">
      <c r="B132" s="240"/>
      <c r="C132" s="240"/>
      <c r="D132" s="240"/>
      <c r="E132" s="240"/>
      <c r="F132" s="240"/>
      <c r="G132" s="240"/>
    </row>
    <row r="133" spans="2:7" ht="15">
      <c r="B133" s="240"/>
      <c r="C133" s="240"/>
      <c r="D133" s="240"/>
      <c r="E133" s="240"/>
      <c r="F133" s="240"/>
      <c r="G133" s="240"/>
    </row>
    <row r="134" spans="2:7" ht="15">
      <c r="B134" s="240"/>
      <c r="C134" s="240"/>
      <c r="D134" s="240"/>
      <c r="E134" s="240"/>
      <c r="F134" s="240"/>
      <c r="G134" s="240"/>
    </row>
    <row r="135" spans="2:7" ht="15">
      <c r="B135" s="240"/>
      <c r="C135" s="240"/>
      <c r="D135" s="240"/>
      <c r="E135" s="240"/>
      <c r="F135" s="240"/>
      <c r="G135" s="240"/>
    </row>
    <row r="136" spans="2:7" ht="15">
      <c r="B136" s="240"/>
      <c r="C136" s="240"/>
      <c r="D136" s="240"/>
      <c r="E136" s="240"/>
      <c r="F136" s="240"/>
      <c r="G136" s="240"/>
    </row>
    <row r="137" spans="2:7" ht="15">
      <c r="B137" s="240"/>
      <c r="C137" s="240"/>
      <c r="D137" s="240"/>
      <c r="E137" s="240"/>
      <c r="F137" s="240"/>
      <c r="G137" s="240"/>
    </row>
    <row r="138" spans="2:7" ht="15">
      <c r="B138" s="240"/>
      <c r="C138" s="240"/>
      <c r="D138" s="240"/>
      <c r="E138" s="240"/>
      <c r="F138" s="240"/>
      <c r="G138" s="240"/>
    </row>
  </sheetData>
  <sheetProtection algorithmName="SHA-512" hashValue="r57LZzS97a1TT3Jbi4elaEKiKZpJYmOKdCMtIF7Tgq/fMqzbQWEyLT7EX1NQw5VIjMyhdA1gTHeBYR/Dv1622g==" saltValue="4nPeuJPDQTgO1JSA50Tev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M30" sqref="M30"/>
    </sheetView>
  </sheetViews>
  <sheetFormatPr defaultColWidth="8.85546875" defaultRowHeight="12.75"/>
  <cols>
    <col min="1" max="1" width="2.85546875" style="238" customWidth="1"/>
    <col min="2" max="2" width="12.7109375" style="238" customWidth="1"/>
    <col min="3" max="3" width="60.7109375" style="238" customWidth="1"/>
    <col min="4" max="8" width="20.7109375" style="238" customWidth="1"/>
    <col min="9" max="16384" width="8.85546875" style="238"/>
  </cols>
  <sheetData>
    <row r="1" spans="1:8" ht="20.100000000000001" customHeight="1">
      <c r="A1"/>
      <c r="B1" s="2"/>
      <c r="C1" s="4" t="str">
        <f>+'GW-STATEMENT NET POSITION(13)'!A1</f>
        <v>LOCAL GOVERNMENT NAME:</v>
      </c>
      <c r="D1" s="2"/>
      <c r="E1" s="2"/>
      <c r="F1" s="2"/>
    </row>
    <row r="2" spans="1:8" ht="20.100000000000001" customHeight="1">
      <c r="A2"/>
      <c r="B2" s="2"/>
      <c r="C2" s="4" t="s">
        <v>1471</v>
      </c>
      <c r="D2" s="2"/>
      <c r="E2" s="2"/>
      <c r="F2" s="2"/>
    </row>
    <row r="3" spans="1:8" ht="20.100000000000001" customHeight="1">
      <c r="A3"/>
      <c r="B3" s="2"/>
      <c r="C3" s="4" t="s">
        <v>738</v>
      </c>
      <c r="D3" s="2"/>
      <c r="E3" s="2"/>
      <c r="F3" s="2"/>
    </row>
    <row r="4" spans="1:8" ht="20.100000000000001" customHeight="1">
      <c r="A4"/>
      <c r="B4" s="2"/>
      <c r="C4" s="5" t="str">
        <f>+'GW-STATEMENT OF ACTIVITIES(14)'!B3</f>
        <v>FISCAL YEAR ENDING JUNE 30, 2021</v>
      </c>
      <c r="D4" s="2"/>
      <c r="E4" s="2"/>
      <c r="F4" s="2"/>
    </row>
    <row r="5" spans="1:8" ht="20.100000000000001" customHeight="1">
      <c r="A5"/>
      <c r="B5"/>
      <c r="C5" s="5"/>
      <c r="D5"/>
      <c r="E5"/>
      <c r="F5"/>
    </row>
    <row r="6" spans="1:8" ht="20.100000000000001" customHeight="1" thickBot="1">
      <c r="C6" s="239"/>
      <c r="D6" s="258"/>
      <c r="E6" s="253"/>
      <c r="F6" s="253"/>
    </row>
    <row r="7" spans="1:8" ht="20.100000000000001" customHeight="1" thickBot="1">
      <c r="D7" s="1027" t="s">
        <v>584</v>
      </c>
      <c r="E7" s="1028"/>
      <c r="F7" s="1029"/>
      <c r="G7" s="1408" t="s">
        <v>3235</v>
      </c>
      <c r="H7" s="1409"/>
    </row>
    <row r="8" spans="1:8" ht="20.100000000000001" customHeight="1">
      <c r="B8" s="240"/>
      <c r="C8" s="240"/>
      <c r="D8" s="1030" t="s">
        <v>585</v>
      </c>
      <c r="E8" s="1031" t="s">
        <v>591</v>
      </c>
      <c r="F8" s="1032" t="s">
        <v>588</v>
      </c>
      <c r="G8" s="1033" t="s">
        <v>3233</v>
      </c>
      <c r="H8" s="1032" t="str">
        <f>'NET POSITION-FIDUCIARY(21)'!H8</f>
        <v xml:space="preserve">Custodial </v>
      </c>
    </row>
    <row r="9" spans="1:8" ht="20.100000000000001" customHeight="1">
      <c r="B9" s="243" t="s">
        <v>156</v>
      </c>
      <c r="C9" s="243"/>
      <c r="D9" s="1034" t="s">
        <v>584</v>
      </c>
      <c r="E9" s="1035" t="s">
        <v>584</v>
      </c>
      <c r="F9" s="1036" t="s">
        <v>584</v>
      </c>
      <c r="G9" s="1037" t="s">
        <v>2442</v>
      </c>
      <c r="H9" s="1038" t="str">
        <f>'NET POSITION-FIDUCIARY(21)'!H9</f>
        <v>Funds</v>
      </c>
    </row>
    <row r="10" spans="1:8" ht="20.100000000000001" customHeight="1" thickBot="1">
      <c r="B10" s="244" t="s">
        <v>157</v>
      </c>
      <c r="C10" s="244" t="s">
        <v>158</v>
      </c>
      <c r="D10" s="1039" t="s">
        <v>586</v>
      </c>
      <c r="E10" s="1040" t="s">
        <v>587</v>
      </c>
      <c r="F10" s="1041" t="s">
        <v>589</v>
      </c>
      <c r="G10" s="1039" t="s">
        <v>3234</v>
      </c>
      <c r="H10" s="1041" t="s">
        <v>590</v>
      </c>
    </row>
    <row r="11" spans="1:8" ht="20.100000000000001" customHeight="1">
      <c r="B11" s="276"/>
      <c r="C11" s="1018" t="s">
        <v>493</v>
      </c>
      <c r="D11" s="1017"/>
      <c r="E11" s="1017"/>
      <c r="F11" s="1017"/>
      <c r="G11" s="1013"/>
      <c r="H11" s="1013"/>
    </row>
    <row r="12" spans="1:8" ht="20.100000000000001" customHeight="1">
      <c r="B12" s="277">
        <v>310000</v>
      </c>
      <c r="C12" s="240" t="s">
        <v>631</v>
      </c>
      <c r="D12" s="246"/>
      <c r="E12" s="246"/>
      <c r="F12" s="246"/>
      <c r="G12" s="246"/>
      <c r="H12" s="246"/>
    </row>
    <row r="13" spans="1:8" ht="20.100000000000001" customHeight="1">
      <c r="B13" s="277">
        <v>310000</v>
      </c>
      <c r="C13" s="240" t="s">
        <v>3237</v>
      </c>
      <c r="D13" s="246"/>
      <c r="E13" s="246"/>
      <c r="F13" s="246"/>
      <c r="G13" s="246"/>
      <c r="H13" s="246"/>
    </row>
    <row r="14" spans="1:8" ht="20.100000000000001" customHeight="1">
      <c r="B14" s="277">
        <v>330000</v>
      </c>
      <c r="C14" s="240" t="s">
        <v>632</v>
      </c>
      <c r="D14" s="246"/>
      <c r="E14" s="246"/>
      <c r="F14" s="246"/>
      <c r="G14" s="246"/>
      <c r="H14" s="246"/>
    </row>
    <row r="15" spans="1:8" ht="20.100000000000001" customHeight="1">
      <c r="B15" s="299">
        <v>360000</v>
      </c>
      <c r="C15" s="247" t="s">
        <v>633</v>
      </c>
      <c r="D15" s="246"/>
      <c r="E15" s="246"/>
      <c r="F15" s="246"/>
      <c r="G15" s="246"/>
      <c r="H15" s="246"/>
    </row>
    <row r="16" spans="1:8" ht="20.100000000000001" customHeight="1">
      <c r="B16" s="277">
        <v>370000</v>
      </c>
      <c r="C16" s="247" t="s">
        <v>634</v>
      </c>
      <c r="D16" s="246"/>
      <c r="E16" s="246"/>
      <c r="F16" s="246"/>
      <c r="G16" s="246"/>
      <c r="H16" s="246"/>
    </row>
    <row r="17" spans="1:8" ht="20.100000000000001" customHeight="1">
      <c r="B17" s="277">
        <v>366000</v>
      </c>
      <c r="C17" s="240" t="s">
        <v>635</v>
      </c>
      <c r="D17" s="246"/>
      <c r="E17" s="246"/>
      <c r="F17" s="246"/>
      <c r="G17" s="246"/>
      <c r="H17" s="246"/>
    </row>
    <row r="18" spans="1:8" ht="20.100000000000001" customHeight="1">
      <c r="B18" s="277">
        <v>366000</v>
      </c>
      <c r="C18" s="240" t="s">
        <v>636</v>
      </c>
      <c r="D18" s="246"/>
      <c r="E18" s="246"/>
      <c r="F18" s="246"/>
      <c r="G18" s="246"/>
      <c r="H18" s="246"/>
    </row>
    <row r="19" spans="1:8" ht="19.5" customHeight="1" thickBot="1">
      <c r="A19" s="266"/>
      <c r="B19" s="277"/>
      <c r="C19" s="6" t="s">
        <v>3253</v>
      </c>
      <c r="D19" s="248"/>
      <c r="E19" s="248"/>
      <c r="F19" s="248"/>
      <c r="G19" s="246"/>
      <c r="H19" s="246"/>
    </row>
    <row r="20" spans="1:8" ht="20.100000000000001" customHeight="1" thickBot="1">
      <c r="B20" s="277"/>
      <c r="C20" s="997" t="s">
        <v>637</v>
      </c>
      <c r="D20" s="256">
        <f>SUM(D11:D19)</f>
        <v>0</v>
      </c>
      <c r="E20" s="256">
        <f>SUM(E11:E19)</f>
        <v>0</v>
      </c>
      <c r="F20" s="256">
        <f>SUM(F11:F19)</f>
        <v>0</v>
      </c>
      <c r="G20" s="256">
        <f t="shared" ref="G20:H20" si="0">SUM(G11:G19)</f>
        <v>0</v>
      </c>
      <c r="H20" s="256">
        <f t="shared" si="0"/>
        <v>0</v>
      </c>
    </row>
    <row r="21" spans="1:8" ht="20.100000000000001" customHeight="1">
      <c r="B21" s="277"/>
      <c r="C21" s="1015"/>
      <c r="D21" s="1012"/>
      <c r="E21" s="1012"/>
      <c r="F21" s="1012"/>
      <c r="G21" s="1019"/>
      <c r="H21" s="1019"/>
    </row>
    <row r="22" spans="1:8" ht="20.100000000000001" customHeight="1">
      <c r="B22" s="277"/>
      <c r="C22" s="1018" t="s">
        <v>638</v>
      </c>
      <c r="D22" s="1012"/>
      <c r="E22" s="1012"/>
      <c r="F22" s="1012"/>
      <c r="G22" s="1019"/>
      <c r="H22" s="1019"/>
    </row>
    <row r="23" spans="1:8" ht="20.100000000000001" customHeight="1">
      <c r="B23" s="277"/>
      <c r="C23" s="240" t="s">
        <v>879</v>
      </c>
      <c r="D23" s="246"/>
      <c r="E23" s="246"/>
      <c r="F23" s="246"/>
      <c r="G23" s="246"/>
      <c r="H23" s="246"/>
    </row>
    <row r="24" spans="1:8" ht="20.100000000000001" customHeight="1">
      <c r="B24" s="277"/>
      <c r="C24" s="240" t="s">
        <v>880</v>
      </c>
      <c r="D24" s="246"/>
      <c r="E24" s="246"/>
      <c r="F24" s="246"/>
      <c r="G24" s="246"/>
      <c r="H24" s="246"/>
    </row>
    <row r="25" spans="1:8" ht="20.100000000000001" customHeight="1">
      <c r="B25" s="277"/>
      <c r="C25" s="240" t="s">
        <v>881</v>
      </c>
      <c r="D25" s="246"/>
      <c r="E25" s="246"/>
      <c r="F25" s="246"/>
      <c r="G25" s="246"/>
      <c r="H25" s="246"/>
    </row>
    <row r="26" spans="1:8" ht="20.100000000000001" customHeight="1">
      <c r="B26" s="277"/>
      <c r="C26" s="240" t="s">
        <v>882</v>
      </c>
      <c r="D26" s="246"/>
      <c r="E26" s="246"/>
      <c r="F26" s="246"/>
      <c r="G26" s="246"/>
      <c r="H26" s="246"/>
    </row>
    <row r="27" spans="1:8" ht="20.100000000000001" customHeight="1">
      <c r="B27" s="277"/>
      <c r="C27" s="240" t="s">
        <v>3238</v>
      </c>
      <c r="D27" s="246"/>
      <c r="E27" s="246"/>
      <c r="F27" s="246"/>
      <c r="G27" s="246"/>
      <c r="H27" s="246"/>
    </row>
    <row r="28" spans="1:8" ht="20.100000000000001" customHeight="1">
      <c r="B28" s="277"/>
      <c r="C28" s="240" t="s">
        <v>3239</v>
      </c>
      <c r="D28" s="246"/>
      <c r="E28" s="246"/>
      <c r="F28" s="246"/>
      <c r="G28" s="246"/>
      <c r="H28" s="246"/>
    </row>
    <row r="29" spans="1:8" ht="20.100000000000001" customHeight="1" thickBot="1">
      <c r="B29" s="277"/>
      <c r="C29" s="240" t="s">
        <v>3248</v>
      </c>
      <c r="D29" s="248"/>
      <c r="E29" s="248"/>
      <c r="F29" s="248"/>
      <c r="G29" s="246"/>
      <c r="H29" s="246"/>
    </row>
    <row r="30" spans="1:8" ht="20.100000000000001" customHeight="1" thickBot="1">
      <c r="B30" s="277"/>
      <c r="C30" s="1023" t="s">
        <v>883</v>
      </c>
      <c r="D30" s="1024">
        <f>SUM(D22:D29)</f>
        <v>0</v>
      </c>
      <c r="E30" s="1024">
        <f>SUM(E22:E29)</f>
        <v>0</v>
      </c>
      <c r="F30" s="1024">
        <f>SUM(F22:F29)</f>
        <v>0</v>
      </c>
      <c r="G30" s="1024">
        <f>SUM(G22:G29)</f>
        <v>0</v>
      </c>
      <c r="H30" s="1024">
        <f>SUM(H22:H29)</f>
        <v>0</v>
      </c>
    </row>
    <row r="31" spans="1:8" ht="20.100000000000001" customHeight="1">
      <c r="B31" s="277"/>
      <c r="C31" s="1020"/>
      <c r="D31" s="1012"/>
      <c r="E31" s="1012"/>
      <c r="F31" s="1012"/>
      <c r="G31" s="1012"/>
      <c r="H31" s="1012"/>
    </row>
    <row r="32" spans="1:8" ht="20.100000000000001" customHeight="1" thickBot="1">
      <c r="B32" s="277"/>
      <c r="C32" s="1015" t="s">
        <v>1500</v>
      </c>
      <c r="D32" s="1012">
        <f>+D20-D30</f>
        <v>0</v>
      </c>
      <c r="E32" s="1012">
        <f>+E20-E30</f>
        <v>0</v>
      </c>
      <c r="F32" s="1012">
        <f>+F20-F30</f>
        <v>0</v>
      </c>
      <c r="G32" s="1012">
        <f>+G20-G30</f>
        <v>0</v>
      </c>
      <c r="H32" s="1012">
        <f>+H20-H30</f>
        <v>0</v>
      </c>
    </row>
    <row r="33" spans="2:8" ht="20.100000000000001" customHeight="1">
      <c r="B33" s="277"/>
      <c r="C33" s="288" t="str">
        <f>+'CHANGE NET POSITION-PROP.(19)'!B45</f>
        <v>Total net position - July 1, 2020 as previously reported</v>
      </c>
      <c r="D33" s="279"/>
      <c r="E33" s="279"/>
      <c r="F33" s="279"/>
      <c r="G33" s="279"/>
      <c r="H33" s="279"/>
    </row>
    <row r="34" spans="2:8" ht="20.100000000000001" customHeight="1" thickBot="1">
      <c r="B34" s="277"/>
      <c r="C34" s="288" t="s">
        <v>603</v>
      </c>
      <c r="D34" s="246"/>
      <c r="E34" s="246"/>
      <c r="F34" s="246"/>
      <c r="G34" s="246"/>
      <c r="H34" s="246"/>
    </row>
    <row r="35" spans="2:8" ht="20.100000000000001" customHeight="1" thickBot="1">
      <c r="B35" s="277"/>
      <c r="C35" s="288" t="str">
        <f>+'CHANGE NET POSITION-PROP.(19)'!B47</f>
        <v>Total net position - July 1, 2020 as restated</v>
      </c>
      <c r="D35" s="1025">
        <f>+D33+D34</f>
        <v>0</v>
      </c>
      <c r="E35" s="1025">
        <f>+E33+E34</f>
        <v>0</v>
      </c>
      <c r="F35" s="1025">
        <f>+F33+F34</f>
        <v>0</v>
      </c>
      <c r="G35" s="1025">
        <f t="shared" ref="G35:H35" si="1">+G33+G34</f>
        <v>0</v>
      </c>
      <c r="H35" s="1025">
        <f t="shared" si="1"/>
        <v>0</v>
      </c>
    </row>
    <row r="36" spans="2:8" ht="20.100000000000001" customHeight="1" thickBot="1">
      <c r="B36" s="277"/>
      <c r="C36" s="240" t="str">
        <f>+'CHANGE NET POSITION-PROP.(19)'!B48</f>
        <v>Total net position - June 30, 2021</v>
      </c>
      <c r="D36" s="1026">
        <f>+D32+D35</f>
        <v>0</v>
      </c>
      <c r="E36" s="1026">
        <f>+E32+E35</f>
        <v>0</v>
      </c>
      <c r="F36" s="1026">
        <f>+F32+F35</f>
        <v>0</v>
      </c>
      <c r="G36" s="1026">
        <f t="shared" ref="G36:H36" si="2">+G32+G35</f>
        <v>0</v>
      </c>
      <c r="H36" s="1026">
        <f t="shared" si="2"/>
        <v>0</v>
      </c>
    </row>
    <row r="37" spans="2:8" ht="15.75" thickTop="1">
      <c r="B37" s="277"/>
      <c r="C37" s="240"/>
      <c r="D37" s="240"/>
      <c r="E37" s="240"/>
      <c r="F37" s="240"/>
    </row>
    <row r="38" spans="2:8" ht="15.75">
      <c r="B38" s="277"/>
      <c r="C38" s="240"/>
      <c r="D38" s="336"/>
      <c r="E38" s="240"/>
      <c r="F38" s="240"/>
    </row>
    <row r="39" spans="2:8" ht="15">
      <c r="B39" s="277"/>
      <c r="C39" s="240"/>
      <c r="D39" s="240"/>
      <c r="E39" s="240"/>
      <c r="F39" s="240"/>
    </row>
    <row r="40" spans="2:8" ht="15">
      <c r="B40" s="277"/>
      <c r="C40" s="240"/>
      <c r="D40" s="240"/>
      <c r="E40" s="240"/>
      <c r="F40" s="240"/>
    </row>
    <row r="41" spans="2:8" ht="15">
      <c r="B41" s="277"/>
      <c r="C41" s="240"/>
      <c r="D41" s="240"/>
      <c r="E41" s="240"/>
      <c r="F41" s="240"/>
    </row>
    <row r="42" spans="2:8" ht="15">
      <c r="B42" s="277"/>
      <c r="C42" s="240"/>
      <c r="D42" s="240"/>
      <c r="E42" s="240"/>
      <c r="F42" s="240"/>
    </row>
    <row r="43" spans="2:8" ht="15">
      <c r="B43" s="277"/>
      <c r="C43" s="240"/>
      <c r="D43" s="240"/>
      <c r="E43" s="240"/>
      <c r="F43" s="240"/>
    </row>
    <row r="44" spans="2:8" ht="15">
      <c r="B44" s="277"/>
      <c r="C44" s="240"/>
      <c r="D44" s="240"/>
      <c r="E44" s="240"/>
      <c r="F44" s="240"/>
    </row>
    <row r="45" spans="2:8" ht="15">
      <c r="B45" s="277"/>
      <c r="C45" s="240"/>
      <c r="D45" s="240"/>
      <c r="E45" s="240"/>
      <c r="F45" s="240"/>
    </row>
    <row r="46" spans="2:8" ht="15">
      <c r="B46" s="277"/>
      <c r="C46" s="240"/>
      <c r="D46" s="240"/>
      <c r="E46" s="240"/>
      <c r="F46" s="240"/>
    </row>
    <row r="47" spans="2:8" ht="15">
      <c r="B47" s="277"/>
      <c r="C47" s="240"/>
      <c r="D47" s="240"/>
      <c r="E47" s="240"/>
      <c r="F47" s="240"/>
    </row>
    <row r="48" spans="2:8" ht="15">
      <c r="B48" s="277"/>
      <c r="C48" s="240"/>
      <c r="D48" s="240"/>
      <c r="E48" s="240"/>
      <c r="F48" s="240"/>
    </row>
    <row r="49" spans="2:6" ht="15">
      <c r="B49" s="277"/>
      <c r="C49" s="240"/>
      <c r="D49" s="240"/>
      <c r="E49" s="240"/>
      <c r="F49" s="240"/>
    </row>
    <row r="50" spans="2:6" ht="15">
      <c r="B50" s="277"/>
      <c r="C50" s="240"/>
      <c r="D50" s="240"/>
      <c r="E50" s="240"/>
      <c r="F50" s="240"/>
    </row>
    <row r="51" spans="2:6" ht="15">
      <c r="B51" s="277"/>
      <c r="C51" s="240"/>
      <c r="D51" s="240"/>
      <c r="E51" s="240"/>
      <c r="F51" s="240"/>
    </row>
    <row r="52" spans="2:6" ht="15">
      <c r="B52" s="277"/>
      <c r="C52" s="240"/>
      <c r="D52" s="240"/>
      <c r="E52" s="240"/>
      <c r="F52" s="240"/>
    </row>
    <row r="53" spans="2:6" ht="15">
      <c r="B53" s="277"/>
      <c r="C53" s="240"/>
      <c r="D53" s="240"/>
      <c r="E53" s="240"/>
      <c r="F53" s="240"/>
    </row>
    <row r="54" spans="2:6" ht="15">
      <c r="B54" s="277"/>
      <c r="C54" s="240"/>
      <c r="D54" s="240"/>
      <c r="E54" s="240"/>
      <c r="F54" s="240"/>
    </row>
    <row r="55" spans="2:6" ht="15">
      <c r="B55" s="277"/>
      <c r="C55" s="240"/>
      <c r="D55" s="240"/>
      <c r="E55" s="240"/>
      <c r="F55" s="240"/>
    </row>
    <row r="56" spans="2:6" ht="15">
      <c r="B56" s="277"/>
      <c r="C56" s="240"/>
      <c r="D56" s="240"/>
      <c r="E56" s="240"/>
      <c r="F56" s="240"/>
    </row>
    <row r="57" spans="2:6" ht="15">
      <c r="B57" s="277"/>
      <c r="C57" s="240"/>
      <c r="D57" s="240"/>
      <c r="E57" s="240"/>
      <c r="F57" s="240"/>
    </row>
    <row r="58" spans="2:6" ht="15">
      <c r="B58" s="277"/>
      <c r="C58" s="240"/>
      <c r="D58" s="240"/>
      <c r="E58" s="240"/>
      <c r="F58" s="240"/>
    </row>
    <row r="59" spans="2:6" ht="15">
      <c r="B59" s="277"/>
      <c r="C59" s="240"/>
      <c r="D59" s="240"/>
      <c r="E59" s="240"/>
      <c r="F59" s="240"/>
    </row>
    <row r="60" spans="2:6" ht="15">
      <c r="B60" s="277"/>
      <c r="C60" s="240"/>
      <c r="D60" s="240"/>
      <c r="E60" s="240"/>
      <c r="F60" s="240"/>
    </row>
    <row r="61" spans="2:6" ht="15">
      <c r="B61" s="277"/>
      <c r="C61" s="240"/>
      <c r="D61" s="240"/>
      <c r="E61" s="240"/>
      <c r="F61" s="240"/>
    </row>
    <row r="62" spans="2:6" ht="15">
      <c r="B62" s="277"/>
      <c r="C62" s="240"/>
      <c r="D62" s="240"/>
      <c r="E62" s="240"/>
      <c r="F62" s="240"/>
    </row>
    <row r="63" spans="2:6" ht="15">
      <c r="B63" s="277"/>
      <c r="C63" s="240"/>
      <c r="D63" s="240"/>
      <c r="E63" s="240"/>
      <c r="F63" s="240"/>
    </row>
    <row r="64" spans="2:6" ht="15">
      <c r="B64" s="277"/>
      <c r="C64" s="240"/>
      <c r="D64" s="240"/>
      <c r="E64" s="240"/>
      <c r="F64" s="240"/>
    </row>
    <row r="65" spans="2:6" ht="15">
      <c r="B65" s="277"/>
      <c r="C65" s="240"/>
      <c r="D65" s="240"/>
      <c r="E65" s="240"/>
      <c r="F65" s="240"/>
    </row>
    <row r="66" spans="2:6" ht="15">
      <c r="B66" s="277"/>
      <c r="C66" s="240"/>
      <c r="D66" s="240"/>
      <c r="E66" s="240"/>
      <c r="F66" s="240"/>
    </row>
    <row r="67" spans="2:6" ht="15">
      <c r="B67" s="277"/>
      <c r="C67" s="240"/>
      <c r="D67" s="240"/>
      <c r="E67" s="240"/>
      <c r="F67" s="240"/>
    </row>
    <row r="68" spans="2:6" ht="15">
      <c r="B68" s="277"/>
      <c r="C68" s="240"/>
      <c r="D68" s="240"/>
      <c r="E68" s="240"/>
      <c r="F68" s="240"/>
    </row>
    <row r="69" spans="2:6" ht="15">
      <c r="B69" s="277"/>
      <c r="C69" s="240"/>
      <c r="D69" s="240"/>
      <c r="E69" s="240"/>
      <c r="F69" s="240"/>
    </row>
    <row r="70" spans="2:6" ht="15">
      <c r="B70" s="277"/>
      <c r="C70" s="240"/>
      <c r="D70" s="240"/>
      <c r="E70" s="240"/>
      <c r="F70" s="240"/>
    </row>
    <row r="71" spans="2:6" ht="15">
      <c r="B71" s="277"/>
      <c r="C71" s="240"/>
      <c r="D71" s="240"/>
      <c r="E71" s="240"/>
      <c r="F71" s="240"/>
    </row>
    <row r="72" spans="2:6" ht="15">
      <c r="B72" s="277"/>
      <c r="C72" s="240"/>
      <c r="D72" s="240"/>
      <c r="E72" s="240"/>
      <c r="F72" s="240"/>
    </row>
    <row r="73" spans="2:6" ht="15">
      <c r="B73" s="277"/>
      <c r="C73" s="240"/>
      <c r="D73" s="240"/>
      <c r="E73" s="240"/>
      <c r="F73" s="240"/>
    </row>
    <row r="74" spans="2:6" ht="15">
      <c r="B74" s="277"/>
      <c r="C74" s="240"/>
      <c r="D74" s="240"/>
      <c r="E74" s="240"/>
      <c r="F74" s="240"/>
    </row>
    <row r="75" spans="2:6" ht="15">
      <c r="B75" s="277"/>
      <c r="C75" s="240"/>
      <c r="D75" s="240"/>
      <c r="E75" s="240"/>
      <c r="F75" s="240"/>
    </row>
    <row r="76" spans="2:6" ht="15">
      <c r="B76" s="277"/>
      <c r="C76" s="240"/>
      <c r="D76" s="240"/>
      <c r="E76" s="240"/>
      <c r="F76" s="240"/>
    </row>
    <row r="77" spans="2:6" ht="15">
      <c r="B77" s="277"/>
      <c r="C77" s="240"/>
      <c r="D77" s="240"/>
      <c r="E77" s="240"/>
      <c r="F77" s="240"/>
    </row>
    <row r="78" spans="2:6" ht="15">
      <c r="B78" s="277"/>
      <c r="C78" s="240"/>
      <c r="D78" s="240"/>
      <c r="E78" s="240"/>
      <c r="F78" s="240"/>
    </row>
    <row r="79" spans="2:6" ht="15">
      <c r="B79" s="277"/>
      <c r="C79" s="240"/>
      <c r="D79" s="240"/>
      <c r="E79" s="240"/>
      <c r="F79" s="240"/>
    </row>
    <row r="80" spans="2:6" ht="15">
      <c r="B80" s="277"/>
      <c r="C80" s="240"/>
      <c r="D80" s="240"/>
      <c r="E80" s="240"/>
      <c r="F80" s="240"/>
    </row>
    <row r="81" spans="2:6" ht="15">
      <c r="B81" s="277"/>
      <c r="C81" s="240"/>
      <c r="D81" s="240"/>
      <c r="E81" s="240"/>
      <c r="F81" s="240"/>
    </row>
    <row r="82" spans="2:6" ht="15">
      <c r="B82" s="277"/>
      <c r="C82" s="240"/>
      <c r="D82" s="240"/>
      <c r="E82" s="240"/>
      <c r="F82" s="240"/>
    </row>
    <row r="83" spans="2:6" ht="15">
      <c r="B83" s="277"/>
      <c r="C83" s="240"/>
      <c r="D83" s="240"/>
      <c r="E83" s="240"/>
      <c r="F83" s="240"/>
    </row>
    <row r="84" spans="2:6" ht="15">
      <c r="B84" s="277"/>
      <c r="C84" s="240"/>
      <c r="D84" s="240"/>
      <c r="E84" s="240"/>
      <c r="F84" s="240"/>
    </row>
    <row r="85" spans="2:6" ht="15">
      <c r="B85" s="277"/>
      <c r="C85" s="240"/>
      <c r="D85" s="240"/>
      <c r="E85" s="240"/>
      <c r="F85" s="240"/>
    </row>
    <row r="86" spans="2:6" ht="15">
      <c r="B86" s="277"/>
      <c r="C86" s="240"/>
      <c r="D86" s="240"/>
      <c r="E86" s="240"/>
      <c r="F86" s="240"/>
    </row>
    <row r="87" spans="2:6" ht="15">
      <c r="B87" s="277"/>
      <c r="C87" s="240"/>
      <c r="D87" s="240"/>
      <c r="E87" s="240"/>
      <c r="F87" s="240"/>
    </row>
    <row r="88" spans="2:6" ht="15">
      <c r="B88" s="277"/>
      <c r="C88" s="240"/>
      <c r="D88" s="240"/>
      <c r="E88" s="240"/>
      <c r="F88" s="240"/>
    </row>
    <row r="89" spans="2:6" ht="15">
      <c r="B89" s="277"/>
      <c r="C89" s="240"/>
      <c r="D89" s="240"/>
      <c r="E89" s="240"/>
      <c r="F89" s="240"/>
    </row>
    <row r="90" spans="2:6" ht="15">
      <c r="B90" s="277"/>
      <c r="C90" s="240"/>
      <c r="D90" s="240"/>
      <c r="E90" s="240"/>
      <c r="F90" s="240"/>
    </row>
    <row r="91" spans="2:6" ht="15">
      <c r="B91" s="277"/>
      <c r="C91" s="240"/>
      <c r="D91" s="240"/>
      <c r="E91" s="240"/>
      <c r="F91" s="240"/>
    </row>
    <row r="92" spans="2:6" ht="15">
      <c r="B92" s="277"/>
      <c r="C92" s="240"/>
      <c r="D92" s="240"/>
      <c r="E92" s="240"/>
      <c r="F92" s="240"/>
    </row>
    <row r="93" spans="2:6" ht="15">
      <c r="B93" s="277"/>
      <c r="C93" s="240"/>
      <c r="D93" s="240"/>
      <c r="E93" s="240"/>
      <c r="F93" s="240"/>
    </row>
    <row r="94" spans="2:6" ht="15">
      <c r="B94" s="277"/>
      <c r="C94" s="240"/>
      <c r="D94" s="240"/>
      <c r="E94" s="240"/>
      <c r="F94" s="240"/>
    </row>
    <row r="95" spans="2:6" ht="15">
      <c r="B95" s="277"/>
      <c r="C95" s="240"/>
      <c r="D95" s="240"/>
      <c r="E95" s="240"/>
      <c r="F95" s="240"/>
    </row>
    <row r="96" spans="2:6" ht="15">
      <c r="B96" s="240"/>
      <c r="C96" s="240"/>
      <c r="D96" s="240"/>
      <c r="E96" s="240"/>
      <c r="F96" s="240"/>
    </row>
    <row r="97" spans="2:6" ht="15">
      <c r="B97" s="240"/>
      <c r="C97" s="240"/>
      <c r="D97" s="240"/>
      <c r="E97" s="240"/>
      <c r="F97" s="240"/>
    </row>
    <row r="98" spans="2:6" ht="15">
      <c r="B98" s="240"/>
      <c r="C98" s="240"/>
      <c r="D98" s="240"/>
      <c r="E98" s="240"/>
      <c r="F98" s="240"/>
    </row>
    <row r="99" spans="2:6" ht="15">
      <c r="B99" s="240"/>
      <c r="C99" s="240"/>
      <c r="D99" s="240"/>
      <c r="E99" s="240"/>
      <c r="F99" s="240"/>
    </row>
    <row r="100" spans="2:6" ht="15">
      <c r="B100" s="240"/>
      <c r="C100" s="240"/>
      <c r="D100" s="240"/>
      <c r="E100" s="240"/>
      <c r="F100" s="240"/>
    </row>
    <row r="101" spans="2:6" ht="15">
      <c r="B101" s="240"/>
      <c r="C101" s="240"/>
      <c r="D101" s="240"/>
      <c r="E101" s="240"/>
      <c r="F101" s="240"/>
    </row>
    <row r="102" spans="2:6" ht="15">
      <c r="B102" s="240"/>
      <c r="C102" s="240"/>
      <c r="D102" s="240"/>
      <c r="E102" s="240"/>
      <c r="F102" s="240"/>
    </row>
    <row r="103" spans="2:6" ht="15">
      <c r="B103" s="240"/>
      <c r="C103" s="240"/>
      <c r="D103" s="240"/>
      <c r="E103" s="240"/>
      <c r="F103" s="240"/>
    </row>
    <row r="104" spans="2:6" ht="15">
      <c r="B104" s="240"/>
      <c r="C104" s="240"/>
      <c r="D104" s="240"/>
      <c r="E104" s="240"/>
      <c r="F104" s="240"/>
    </row>
    <row r="105" spans="2:6" ht="15">
      <c r="B105" s="240"/>
      <c r="C105" s="240"/>
      <c r="D105" s="240"/>
      <c r="E105" s="240"/>
      <c r="F105" s="240"/>
    </row>
    <row r="106" spans="2:6" ht="15">
      <c r="B106" s="240"/>
      <c r="C106" s="240"/>
      <c r="D106" s="240"/>
      <c r="E106" s="240"/>
      <c r="F106" s="240"/>
    </row>
    <row r="107" spans="2:6" ht="15">
      <c r="B107" s="240"/>
      <c r="C107" s="240"/>
      <c r="D107" s="240"/>
      <c r="E107" s="240"/>
      <c r="F107" s="240"/>
    </row>
    <row r="108" spans="2:6" ht="15">
      <c r="B108" s="240"/>
      <c r="C108" s="240"/>
      <c r="D108" s="240"/>
      <c r="E108" s="240"/>
      <c r="F108" s="240"/>
    </row>
    <row r="109" spans="2:6" ht="15">
      <c r="B109" s="240"/>
      <c r="C109" s="240"/>
      <c r="D109" s="240"/>
      <c r="E109" s="240"/>
      <c r="F109" s="240"/>
    </row>
    <row r="110" spans="2:6" ht="15">
      <c r="B110" s="240"/>
      <c r="C110" s="240"/>
      <c r="D110" s="240"/>
      <c r="E110" s="240"/>
      <c r="F110" s="240"/>
    </row>
    <row r="111" spans="2:6" ht="15">
      <c r="B111" s="240"/>
      <c r="C111" s="240"/>
      <c r="D111" s="240"/>
      <c r="E111" s="240"/>
      <c r="F111" s="240"/>
    </row>
    <row r="112" spans="2:6" ht="15">
      <c r="B112" s="240"/>
      <c r="C112" s="240"/>
      <c r="D112" s="240"/>
      <c r="E112" s="240"/>
      <c r="F112" s="240"/>
    </row>
    <row r="113" spans="2:6" ht="15">
      <c r="B113" s="240"/>
      <c r="C113" s="240"/>
      <c r="D113" s="240"/>
      <c r="E113" s="240"/>
      <c r="F113" s="240"/>
    </row>
    <row r="114" spans="2:6" ht="15">
      <c r="B114" s="240"/>
      <c r="C114" s="240"/>
      <c r="D114" s="240"/>
      <c r="E114" s="240"/>
      <c r="F114" s="240"/>
    </row>
    <row r="115" spans="2:6" ht="15">
      <c r="B115" s="240"/>
      <c r="C115" s="240"/>
      <c r="D115" s="240"/>
      <c r="E115" s="240"/>
      <c r="F115" s="240"/>
    </row>
    <row r="116" spans="2:6" ht="15">
      <c r="B116" s="240"/>
      <c r="C116" s="240"/>
      <c r="D116" s="240"/>
      <c r="E116" s="240"/>
      <c r="F116" s="240"/>
    </row>
    <row r="117" spans="2:6" ht="15">
      <c r="B117" s="240"/>
      <c r="C117" s="240"/>
      <c r="D117" s="240"/>
      <c r="E117" s="240"/>
      <c r="F117" s="240"/>
    </row>
    <row r="118" spans="2:6" ht="15">
      <c r="B118" s="240"/>
      <c r="C118" s="240"/>
      <c r="D118" s="240"/>
      <c r="E118" s="240"/>
      <c r="F118" s="240"/>
    </row>
    <row r="119" spans="2:6" ht="15">
      <c r="B119" s="240"/>
      <c r="C119" s="240"/>
      <c r="D119" s="240"/>
      <c r="E119" s="240"/>
      <c r="F119" s="240"/>
    </row>
    <row r="120" spans="2:6" ht="15">
      <c r="B120" s="240"/>
      <c r="C120" s="240"/>
      <c r="D120" s="240"/>
      <c r="E120" s="240"/>
      <c r="F120" s="240"/>
    </row>
    <row r="121" spans="2:6" ht="15">
      <c r="B121" s="240"/>
      <c r="C121" s="240"/>
      <c r="D121" s="240"/>
      <c r="E121" s="240"/>
      <c r="F121" s="240"/>
    </row>
    <row r="122" spans="2:6" ht="15">
      <c r="B122" s="240"/>
      <c r="C122" s="240"/>
      <c r="D122" s="240"/>
      <c r="E122" s="240"/>
      <c r="F122" s="240"/>
    </row>
    <row r="123" spans="2:6" ht="15">
      <c r="B123" s="240"/>
      <c r="C123" s="240"/>
      <c r="D123" s="240"/>
      <c r="E123" s="240"/>
      <c r="F123" s="240"/>
    </row>
    <row r="124" spans="2:6" ht="15">
      <c r="B124" s="240"/>
      <c r="C124" s="240"/>
      <c r="D124" s="240"/>
      <c r="E124" s="240"/>
      <c r="F124" s="240"/>
    </row>
    <row r="125" spans="2:6" ht="15">
      <c r="B125" s="240"/>
      <c r="C125" s="240"/>
      <c r="D125" s="240"/>
      <c r="E125" s="240"/>
      <c r="F125" s="240"/>
    </row>
    <row r="126" spans="2:6" ht="15">
      <c r="B126" s="240"/>
      <c r="C126" s="240"/>
      <c r="D126" s="240"/>
      <c r="E126" s="240"/>
      <c r="F126" s="240"/>
    </row>
    <row r="127" spans="2:6" ht="15">
      <c r="B127" s="240"/>
      <c r="C127" s="240"/>
      <c r="D127" s="240"/>
      <c r="E127" s="240"/>
      <c r="F127" s="240"/>
    </row>
    <row r="128" spans="2:6" ht="15">
      <c r="B128" s="240"/>
      <c r="C128" s="240"/>
      <c r="D128" s="240"/>
      <c r="E128" s="240"/>
      <c r="F128" s="240"/>
    </row>
    <row r="129" spans="2:6" ht="15">
      <c r="B129" s="240"/>
      <c r="C129" s="240"/>
      <c r="D129" s="240"/>
      <c r="E129" s="240"/>
      <c r="F129" s="240"/>
    </row>
    <row r="130" spans="2:6" ht="15">
      <c r="B130" s="240"/>
      <c r="C130" s="240"/>
      <c r="D130" s="240"/>
      <c r="E130" s="240"/>
      <c r="F130" s="240"/>
    </row>
  </sheetData>
  <sheetProtection algorithmName="SHA-512" hashValue="zC5pm9nU65iwcipIwWmNRdJCAqcQ/vCV05e4l7VShA7p3oRTWzcQhtV39RqXn0CsDQRnRgDpADMn9ZUiRPvnVQ==" saltValue="vnSUo7Q+fL/Sv4zmADTspA=="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pageSetUpPr fitToPage="1"/>
  </sheetPr>
  <dimension ref="A1:O42"/>
  <sheetViews>
    <sheetView workbookViewId="0">
      <selection activeCell="O9" sqref="O9"/>
    </sheetView>
  </sheetViews>
  <sheetFormatPr defaultRowHeight="12.75"/>
  <cols>
    <col min="1" max="2" width="3.7109375" style="1055" customWidth="1"/>
    <col min="3"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
        <v>1110</v>
      </c>
      <c r="B2" s="1411"/>
      <c r="C2" s="1411"/>
      <c r="D2" s="1411"/>
      <c r="E2" s="1411"/>
      <c r="F2" s="1411"/>
      <c r="G2" s="1411"/>
      <c r="H2" s="1411"/>
      <c r="I2" s="1411"/>
      <c r="J2" s="1411"/>
      <c r="K2" s="1411"/>
      <c r="L2" s="1411"/>
      <c r="M2" s="1411"/>
      <c r="N2" s="1411"/>
      <c r="O2" s="1411"/>
    </row>
    <row r="3" spans="1:15" ht="18">
      <c r="A3" s="1412" t="str">
        <f>'COVER PAGE'!A30</f>
        <v>FISCAL YEAR ENDING JUNE 30, 2021</v>
      </c>
      <c r="B3" s="1412"/>
      <c r="C3" s="1412"/>
      <c r="D3" s="1412"/>
      <c r="E3" s="1412"/>
      <c r="F3" s="1412"/>
      <c r="G3" s="1412"/>
      <c r="H3" s="1412"/>
      <c r="I3" s="1412"/>
      <c r="J3" s="1412"/>
      <c r="K3" s="1412"/>
      <c r="L3" s="1412"/>
      <c r="M3" s="1412"/>
      <c r="N3" s="1412"/>
      <c r="O3" s="1412"/>
    </row>
    <row r="4" spans="1:15" ht="12" customHeight="1">
      <c r="A4" s="1149"/>
      <c r="B4" s="900"/>
      <c r="C4" s="900"/>
      <c r="D4" s="900"/>
      <c r="E4" s="900"/>
      <c r="F4" s="900"/>
      <c r="G4" s="900"/>
      <c r="H4" s="900"/>
      <c r="I4" s="900"/>
      <c r="J4" s="900"/>
      <c r="K4" s="900"/>
      <c r="L4" s="900"/>
      <c r="M4" s="900"/>
    </row>
    <row r="5" spans="1:15" ht="25.5" customHeight="1">
      <c r="C5" s="1413" t="s">
        <v>2528</v>
      </c>
      <c r="D5" s="1413"/>
      <c r="E5" s="1413"/>
      <c r="F5" s="1413"/>
      <c r="G5" s="1413"/>
      <c r="H5" s="1413"/>
      <c r="I5" s="1413"/>
      <c r="J5" s="1413"/>
      <c r="K5" s="1413"/>
      <c r="L5" s="1413"/>
      <c r="M5" s="1413"/>
      <c r="N5" s="1413"/>
      <c r="O5" s="1413"/>
    </row>
    <row r="6" spans="1:15">
      <c r="A6" s="901" t="s">
        <v>1111</v>
      </c>
      <c r="C6" s="1150" t="s">
        <v>2529</v>
      </c>
    </row>
    <row r="7" spans="1:15" ht="39.75" customHeight="1">
      <c r="A7" s="901"/>
      <c r="C7" s="1414" t="s">
        <v>3292</v>
      </c>
      <c r="D7" s="1414"/>
      <c r="E7" s="1414"/>
      <c r="F7" s="1414"/>
      <c r="G7" s="1414"/>
      <c r="H7" s="1414"/>
      <c r="I7" s="1414"/>
      <c r="J7" s="1414"/>
      <c r="K7" s="1414"/>
      <c r="L7" s="1414"/>
      <c r="M7" s="1414"/>
      <c r="N7" s="1414"/>
      <c r="O7" s="1414"/>
    </row>
    <row r="8" spans="1:15" ht="12.75" customHeight="1">
      <c r="A8" s="901"/>
      <c r="C8" s="1042"/>
      <c r="D8" s="1042"/>
      <c r="E8" s="1042"/>
      <c r="F8" s="1042"/>
      <c r="G8" s="1042"/>
      <c r="H8" s="1042"/>
      <c r="I8" s="1042"/>
      <c r="J8" s="1042"/>
      <c r="K8" s="1042"/>
      <c r="L8" s="1042"/>
      <c r="M8" s="1042"/>
      <c r="N8" s="1042"/>
    </row>
    <row r="9" spans="1:15" ht="12.75" customHeight="1">
      <c r="A9" s="901"/>
      <c r="C9" s="1043" t="s">
        <v>2530</v>
      </c>
      <c r="D9" s="1043"/>
      <c r="E9" s="1043"/>
      <c r="F9" s="1043"/>
      <c r="G9" s="1043"/>
      <c r="H9" s="1043"/>
      <c r="I9" s="1043"/>
      <c r="J9" s="1043"/>
      <c r="K9" s="1043"/>
      <c r="L9" s="1043"/>
    </row>
    <row r="10" spans="1:15" ht="12.75" customHeight="1">
      <c r="A10" s="901"/>
      <c r="C10" s="1043"/>
      <c r="D10" s="1043"/>
      <c r="E10" s="1043"/>
      <c r="F10" s="1043"/>
      <c r="G10" s="1043"/>
      <c r="H10" s="1043"/>
      <c r="I10" s="1043"/>
      <c r="J10" s="1043"/>
      <c r="K10" s="1043"/>
      <c r="L10" s="1043"/>
    </row>
    <row r="11" spans="1:15" ht="12.75" customHeight="1">
      <c r="A11" s="901"/>
      <c r="C11" s="1043"/>
      <c r="D11" s="1043"/>
      <c r="E11" s="1043"/>
      <c r="F11" s="1043"/>
      <c r="G11" s="1043"/>
      <c r="H11" s="1043"/>
      <c r="I11" s="1043"/>
      <c r="J11" s="1043"/>
      <c r="K11" s="1043"/>
      <c r="L11" s="1043"/>
    </row>
    <row r="12" spans="1:15" ht="12.75" customHeight="1">
      <c r="A12" s="901"/>
      <c r="C12" s="1043"/>
      <c r="D12" s="1043"/>
      <c r="E12" s="1043"/>
      <c r="F12" s="1043"/>
      <c r="G12" s="1043"/>
      <c r="H12" s="1043"/>
      <c r="I12" s="1043"/>
      <c r="J12" s="1043"/>
      <c r="K12" s="1043"/>
      <c r="L12" s="1043"/>
    </row>
    <row r="13" spans="1:15" ht="12.75" customHeight="1">
      <c r="A13" s="901"/>
      <c r="C13" s="1043"/>
      <c r="D13" s="1043"/>
      <c r="E13" s="1043"/>
      <c r="F13" s="1043"/>
      <c r="G13" s="1043"/>
      <c r="H13" s="1043"/>
      <c r="I13" s="1043"/>
      <c r="J13" s="1043"/>
      <c r="K13" s="1043"/>
      <c r="L13" s="1043"/>
    </row>
    <row r="14" spans="1:15" ht="12.75" customHeight="1">
      <c r="A14" s="901"/>
      <c r="C14" s="1043"/>
      <c r="D14" s="1043"/>
      <c r="E14" s="1043"/>
      <c r="F14" s="1043"/>
      <c r="G14" s="1043"/>
      <c r="H14" s="1043"/>
      <c r="I14" s="1043"/>
      <c r="J14" s="1043"/>
      <c r="K14" s="1043"/>
      <c r="L14" s="1043"/>
    </row>
    <row r="15" spans="1:15" ht="12.75" customHeight="1">
      <c r="A15" s="901"/>
      <c r="C15" s="1043"/>
      <c r="D15" s="1043"/>
      <c r="E15" s="1043"/>
      <c r="F15" s="1043"/>
      <c r="G15" s="1043"/>
      <c r="H15" s="1043"/>
      <c r="I15" s="1043"/>
      <c r="J15" s="1043"/>
      <c r="K15" s="1043"/>
      <c r="L15" s="1043"/>
    </row>
    <row r="16" spans="1:15" ht="12.75" customHeight="1">
      <c r="A16" s="901"/>
      <c r="C16" s="1043"/>
      <c r="D16" s="1043"/>
      <c r="E16" s="1043"/>
      <c r="F16" s="1043"/>
      <c r="G16" s="1043"/>
      <c r="H16" s="1043"/>
      <c r="I16" s="1043"/>
      <c r="J16" s="1043"/>
      <c r="K16" s="1043"/>
      <c r="L16" s="1043"/>
    </row>
    <row r="17" spans="1:15" ht="12.75" customHeight="1">
      <c r="A17" s="901"/>
      <c r="C17" s="1043"/>
      <c r="D17" s="1043"/>
      <c r="E17" s="1043"/>
      <c r="F17" s="1043"/>
      <c r="G17" s="1043"/>
      <c r="H17" s="1043"/>
      <c r="I17" s="1043"/>
      <c r="J17" s="1043"/>
      <c r="K17" s="1043"/>
      <c r="L17" s="1043"/>
    </row>
    <row r="18" spans="1:15" ht="12.75" customHeight="1">
      <c r="A18" s="901"/>
      <c r="C18" s="1043"/>
      <c r="D18" s="1043"/>
      <c r="E18" s="1043"/>
      <c r="F18" s="1043"/>
      <c r="G18" s="1043"/>
      <c r="H18" s="1043"/>
      <c r="I18" s="1043"/>
      <c r="J18" s="1043"/>
      <c r="K18" s="1043"/>
      <c r="L18" s="1043"/>
    </row>
    <row r="19" spans="1:15" ht="12.75" customHeight="1">
      <c r="A19" s="901"/>
      <c r="C19" s="1415" t="s">
        <v>2527</v>
      </c>
      <c r="D19" s="1416"/>
      <c r="E19" s="1416"/>
      <c r="F19" s="1416"/>
      <c r="G19" s="1416"/>
      <c r="H19" s="1416"/>
      <c r="I19" s="1416"/>
      <c r="J19" s="1416"/>
      <c r="K19" s="1416"/>
      <c r="L19" s="1416"/>
    </row>
    <row r="21" spans="1:15">
      <c r="B21" s="1071" t="s">
        <v>1112</v>
      </c>
      <c r="C21" s="650" t="s">
        <v>576</v>
      </c>
    </row>
    <row r="22" spans="1:15">
      <c r="B22" s="1071"/>
      <c r="C22" s="650"/>
    </row>
    <row r="23" spans="1:15" ht="93" customHeight="1">
      <c r="B23" s="1071"/>
      <c r="C23" s="1275" t="s">
        <v>3405</v>
      </c>
      <c r="D23" s="1275"/>
      <c r="E23" s="1275"/>
      <c r="F23" s="1275"/>
      <c r="G23" s="1275"/>
      <c r="H23" s="1275"/>
      <c r="I23" s="1275"/>
      <c r="J23" s="1275"/>
      <c r="K23" s="1275"/>
      <c r="L23" s="1275"/>
      <c r="M23" s="1275"/>
      <c r="N23" s="1275"/>
      <c r="O23" s="1275"/>
    </row>
    <row r="24" spans="1:15">
      <c r="B24" s="1071"/>
      <c r="C24" s="650"/>
    </row>
    <row r="25" spans="1:15" ht="90" customHeight="1">
      <c r="B25" s="1071"/>
      <c r="C25" s="1275" t="s">
        <v>3406</v>
      </c>
      <c r="D25" s="1275"/>
      <c r="E25" s="1275"/>
      <c r="F25" s="1275"/>
      <c r="G25" s="1275"/>
      <c r="H25" s="1275"/>
      <c r="I25" s="1275"/>
      <c r="J25" s="1275"/>
      <c r="K25" s="1275"/>
      <c r="L25" s="1275"/>
      <c r="M25" s="1275"/>
      <c r="N25" s="1275"/>
      <c r="O25" s="1275"/>
    </row>
    <row r="26" spans="1:15">
      <c r="B26" s="1071"/>
      <c r="C26" s="650"/>
    </row>
    <row r="27" spans="1:15">
      <c r="C27" s="1055" t="s">
        <v>3407</v>
      </c>
    </row>
    <row r="28" spans="1:15">
      <c r="C28" s="1055" t="s">
        <v>3408</v>
      </c>
    </row>
    <row r="30" spans="1:15">
      <c r="C30" s="1055" t="s">
        <v>3409</v>
      </c>
    </row>
    <row r="31" spans="1:15">
      <c r="C31" s="1055" t="s">
        <v>3408</v>
      </c>
    </row>
    <row r="33" spans="1:15">
      <c r="B33" s="1071" t="s">
        <v>104</v>
      </c>
      <c r="C33" s="650" t="s">
        <v>826</v>
      </c>
    </row>
    <row r="34" spans="1:15">
      <c r="B34" s="1071"/>
      <c r="C34" s="650"/>
    </row>
    <row r="35" spans="1:15" ht="64.5" customHeight="1">
      <c r="B35" s="1071"/>
      <c r="C35" s="1275" t="s">
        <v>3410</v>
      </c>
      <c r="D35" s="1275"/>
      <c r="E35" s="1275"/>
      <c r="F35" s="1275"/>
      <c r="G35" s="1275"/>
      <c r="H35" s="1275"/>
      <c r="I35" s="1275"/>
      <c r="J35" s="1275"/>
      <c r="K35" s="1275"/>
      <c r="L35" s="1275"/>
      <c r="M35" s="1275"/>
      <c r="N35" s="1275"/>
      <c r="O35" s="1275"/>
    </row>
    <row r="36" spans="1:15">
      <c r="B36" s="1071"/>
      <c r="C36" s="650"/>
    </row>
    <row r="37" spans="1:15" ht="66" customHeight="1">
      <c r="B37" s="1071"/>
      <c r="C37" s="1275" t="s">
        <v>3411</v>
      </c>
      <c r="D37" s="1275"/>
      <c r="E37" s="1275"/>
      <c r="F37" s="1275"/>
      <c r="G37" s="1275"/>
      <c r="H37" s="1275"/>
      <c r="I37" s="1275"/>
      <c r="J37" s="1275"/>
      <c r="K37" s="1275"/>
      <c r="L37" s="1275"/>
      <c r="M37" s="1275"/>
      <c r="N37" s="1275"/>
      <c r="O37" s="1275"/>
    </row>
    <row r="38" spans="1:15">
      <c r="B38" s="1071"/>
      <c r="C38" s="650"/>
    </row>
    <row r="39" spans="1:15" ht="37.5" customHeight="1">
      <c r="B39" s="1071"/>
      <c r="C39" s="1275" t="s">
        <v>3412</v>
      </c>
      <c r="D39" s="1275"/>
      <c r="E39" s="1275"/>
      <c r="F39" s="1275"/>
      <c r="G39" s="1275"/>
      <c r="H39" s="1275"/>
      <c r="I39" s="1275"/>
      <c r="J39" s="1275"/>
      <c r="K39" s="1275"/>
      <c r="L39" s="1275"/>
      <c r="M39" s="1275"/>
      <c r="N39" s="1275"/>
      <c r="O39" s="1275"/>
    </row>
    <row r="40" spans="1:15">
      <c r="B40" s="1071"/>
      <c r="C40" s="650"/>
    </row>
    <row r="42" spans="1:15" ht="15.75">
      <c r="A42" s="1410" t="s">
        <v>1404</v>
      </c>
      <c r="B42" s="1410"/>
      <c r="C42" s="1410"/>
      <c r="D42" s="1410"/>
      <c r="E42" s="1410"/>
      <c r="F42" s="1410"/>
      <c r="G42" s="1410"/>
      <c r="H42" s="1410"/>
      <c r="I42" s="1410"/>
      <c r="J42" s="1410"/>
      <c r="K42" s="1410"/>
      <c r="L42" s="1410"/>
      <c r="M42" s="1410"/>
      <c r="N42" s="1410"/>
      <c r="O42" s="1410"/>
    </row>
  </sheetData>
  <mergeCells count="12">
    <mergeCell ref="A42:O42"/>
    <mergeCell ref="A1:O1"/>
    <mergeCell ref="A2:O2"/>
    <mergeCell ref="A3:O3"/>
    <mergeCell ref="C5:O5"/>
    <mergeCell ref="C7:O7"/>
    <mergeCell ref="C19:L19"/>
    <mergeCell ref="C23:O23"/>
    <mergeCell ref="C25:O25"/>
    <mergeCell ref="C35:O35"/>
    <mergeCell ref="C37:O37"/>
    <mergeCell ref="C39:O39"/>
  </mergeCells>
  <printOptions horizontalCentered="1" verticalCentered="1"/>
  <pageMargins left="0.25" right="0.25" top="0.5" bottom="0.5" header="0.05" footer="0.05"/>
  <pageSetup scale="76" orientation="portrait" horizontalDpi="360" verticalDpi="36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pageSetUpPr fitToPage="1"/>
  </sheetPr>
  <dimension ref="A1:O65"/>
  <sheetViews>
    <sheetView workbookViewId="0">
      <selection sqref="A1:O1"/>
    </sheetView>
  </sheetViews>
  <sheetFormatPr defaultRowHeight="12.75"/>
  <cols>
    <col min="1" max="2" width="3.7109375" style="1219" customWidth="1"/>
    <col min="3" max="16384" width="9.140625" style="1219"/>
  </cols>
  <sheetData>
    <row r="1" spans="1:15" ht="18">
      <c r="A1" s="1420" t="str">
        <f>'TABLE OF CONTENTS'!A1</f>
        <v>LOCAL GOVERNMENT NAME:</v>
      </c>
      <c r="B1" s="1420"/>
      <c r="C1" s="1420"/>
      <c r="D1" s="1420"/>
      <c r="E1" s="1420"/>
      <c r="F1" s="1420"/>
      <c r="G1" s="1420"/>
      <c r="H1" s="1420"/>
      <c r="I1" s="1420"/>
      <c r="J1" s="1420"/>
      <c r="K1" s="1420"/>
      <c r="L1" s="1420"/>
      <c r="M1" s="1420"/>
      <c r="N1" s="1420"/>
      <c r="O1" s="1420"/>
    </row>
    <row r="2" spans="1:15" ht="18">
      <c r="A2" s="1420" t="s">
        <v>1110</v>
      </c>
      <c r="B2" s="1420"/>
      <c r="C2" s="1420"/>
      <c r="D2" s="1420"/>
      <c r="E2" s="1420"/>
      <c r="F2" s="1420"/>
      <c r="G2" s="1420"/>
      <c r="H2" s="1420"/>
      <c r="I2" s="1420"/>
      <c r="J2" s="1420"/>
      <c r="K2" s="1420"/>
      <c r="L2" s="1420"/>
      <c r="M2" s="1420"/>
      <c r="N2" s="1420"/>
      <c r="O2" s="1420"/>
    </row>
    <row r="3" spans="1:15" ht="18">
      <c r="A3" s="1421" t="str">
        <f>'TABLE OF CONTENTS'!A4</f>
        <v>FISCAL YEAR ENDING JUNE 30, 2021</v>
      </c>
      <c r="B3" s="1421"/>
      <c r="C3" s="1421"/>
      <c r="D3" s="1421"/>
      <c r="E3" s="1421"/>
      <c r="F3" s="1421"/>
      <c r="G3" s="1421"/>
      <c r="H3" s="1421"/>
      <c r="I3" s="1421"/>
      <c r="J3" s="1421"/>
      <c r="K3" s="1421"/>
      <c r="L3" s="1421"/>
      <c r="M3" s="1421"/>
      <c r="N3" s="1421"/>
      <c r="O3" s="1421"/>
    </row>
    <row r="5" spans="1:15">
      <c r="A5" s="1227" t="s">
        <v>1111</v>
      </c>
      <c r="C5" s="15" t="s">
        <v>466</v>
      </c>
    </row>
    <row r="7" spans="1:15">
      <c r="B7" s="1220" t="s">
        <v>467</v>
      </c>
      <c r="C7" s="16" t="s">
        <v>943</v>
      </c>
    </row>
    <row r="8" spans="1:15">
      <c r="B8" s="1220"/>
      <c r="C8" s="16"/>
    </row>
    <row r="9" spans="1:15" ht="50.25" customHeight="1">
      <c r="B9" s="1220"/>
      <c r="C9" s="1417" t="s">
        <v>3413</v>
      </c>
      <c r="D9" s="1417"/>
      <c r="E9" s="1417"/>
      <c r="F9" s="1417"/>
      <c r="G9" s="1417"/>
      <c r="H9" s="1417"/>
      <c r="I9" s="1417"/>
      <c r="J9" s="1417"/>
      <c r="K9" s="1417"/>
      <c r="L9" s="1417"/>
      <c r="M9" s="1417"/>
      <c r="N9" s="1417"/>
      <c r="O9" s="1417"/>
    </row>
    <row r="10" spans="1:15">
      <c r="B10" s="1220"/>
      <c r="C10" s="16"/>
    </row>
    <row r="11" spans="1:15" ht="76.5" customHeight="1">
      <c r="B11" s="1220"/>
      <c r="C11" s="1417" t="s">
        <v>3414</v>
      </c>
      <c r="D11" s="1417"/>
      <c r="E11" s="1417"/>
      <c r="F11" s="1417"/>
      <c r="G11" s="1417"/>
      <c r="H11" s="1417"/>
      <c r="I11" s="1417"/>
      <c r="J11" s="1417"/>
      <c r="K11" s="1417"/>
      <c r="L11" s="1417"/>
      <c r="M11" s="1417"/>
      <c r="N11" s="1417"/>
      <c r="O11" s="1417"/>
    </row>
    <row r="12" spans="1:15">
      <c r="B12" s="1220"/>
      <c r="C12" s="16"/>
    </row>
    <row r="13" spans="1:15" ht="65.25" customHeight="1">
      <c r="B13" s="1220"/>
      <c r="C13" s="1417" t="s">
        <v>3415</v>
      </c>
      <c r="D13" s="1417"/>
      <c r="E13" s="1417"/>
      <c r="F13" s="1417"/>
      <c r="G13" s="1417"/>
      <c r="H13" s="1417"/>
      <c r="I13" s="1417"/>
      <c r="J13" s="1417"/>
      <c r="K13" s="1417"/>
      <c r="L13" s="1417"/>
      <c r="M13" s="1417"/>
      <c r="N13" s="1417"/>
      <c r="O13" s="1417"/>
    </row>
    <row r="14" spans="1:15">
      <c r="B14" s="1220"/>
      <c r="C14" s="16"/>
    </row>
    <row r="15" spans="1:15" ht="64.5" customHeight="1">
      <c r="B15" s="1220"/>
      <c r="C15" s="1275" t="s">
        <v>3416</v>
      </c>
      <c r="D15" s="1275"/>
      <c r="E15" s="1275"/>
      <c r="F15" s="1275"/>
      <c r="G15" s="1275"/>
      <c r="H15" s="1275"/>
      <c r="I15" s="1275"/>
      <c r="J15" s="1275"/>
      <c r="K15" s="1275"/>
      <c r="L15" s="1275"/>
      <c r="M15" s="1275"/>
      <c r="N15" s="1275"/>
      <c r="O15" s="1275"/>
    </row>
    <row r="16" spans="1:15">
      <c r="B16" s="1220"/>
      <c r="C16" s="16"/>
    </row>
    <row r="17" spans="3:15">
      <c r="C17" s="17" t="s">
        <v>1138</v>
      </c>
    </row>
    <row r="19" spans="3:15" ht="27" customHeight="1">
      <c r="D19" s="1417" t="s">
        <v>3417</v>
      </c>
      <c r="E19" s="1417"/>
      <c r="F19" s="1417"/>
      <c r="G19" s="1417"/>
      <c r="H19" s="1417"/>
      <c r="I19" s="1417"/>
      <c r="J19" s="1417"/>
      <c r="K19" s="1417"/>
      <c r="L19" s="1417"/>
      <c r="M19" s="1417"/>
      <c r="N19" s="1417"/>
      <c r="O19" s="1417"/>
    </row>
    <row r="21" spans="3:15">
      <c r="D21" s="40" t="s">
        <v>2881</v>
      </c>
    </row>
    <row r="22" spans="3:15">
      <c r="D22" s="1219" t="s">
        <v>324</v>
      </c>
    </row>
    <row r="24" spans="3:15">
      <c r="D24" s="40" t="s">
        <v>2881</v>
      </c>
    </row>
    <row r="25" spans="3:15">
      <c r="D25" s="1219" t="s">
        <v>324</v>
      </c>
    </row>
    <row r="27" spans="3:15">
      <c r="C27" s="17" t="s">
        <v>1139</v>
      </c>
    </row>
    <row r="29" spans="3:15" ht="27" customHeight="1">
      <c r="D29" s="1417" t="s">
        <v>3418</v>
      </c>
      <c r="E29" s="1417"/>
      <c r="F29" s="1417"/>
      <c r="G29" s="1417"/>
      <c r="H29" s="1417"/>
      <c r="I29" s="1417"/>
      <c r="J29" s="1417"/>
      <c r="K29" s="1417"/>
      <c r="L29" s="1417"/>
      <c r="M29" s="1417"/>
      <c r="N29" s="1417"/>
      <c r="O29" s="1417"/>
    </row>
    <row r="31" spans="3:15" ht="24" customHeight="1">
      <c r="D31" s="1417" t="s">
        <v>3419</v>
      </c>
      <c r="E31" s="1417"/>
      <c r="F31" s="1417"/>
      <c r="G31" s="1417"/>
      <c r="H31" s="1417"/>
      <c r="I31" s="1417"/>
      <c r="J31" s="1417"/>
      <c r="K31" s="1417"/>
      <c r="L31" s="1417"/>
      <c r="M31" s="1417"/>
      <c r="N31" s="1417"/>
      <c r="O31" s="1417"/>
    </row>
    <row r="33" spans="3:15">
      <c r="D33" s="1219" t="s">
        <v>398</v>
      </c>
    </row>
    <row r="34" spans="3:15">
      <c r="D34" s="1219" t="s">
        <v>324</v>
      </c>
    </row>
    <row r="36" spans="3:15">
      <c r="C36" s="17" t="s">
        <v>1140</v>
      </c>
    </row>
    <row r="38" spans="3:15" ht="27" customHeight="1">
      <c r="D38" s="1275" t="s">
        <v>3660</v>
      </c>
      <c r="E38" s="1275"/>
      <c r="F38" s="1275"/>
      <c r="G38" s="1275"/>
      <c r="H38" s="1275"/>
      <c r="I38" s="1275"/>
      <c r="J38" s="1275"/>
      <c r="K38" s="1275"/>
      <c r="L38" s="1275"/>
      <c r="M38" s="1275"/>
      <c r="N38" s="1275"/>
      <c r="O38" s="1275"/>
    </row>
    <row r="40" spans="3:15" ht="26.25" customHeight="1">
      <c r="D40" s="1419" t="s">
        <v>3661</v>
      </c>
      <c r="E40" s="1417"/>
      <c r="F40" s="1417"/>
      <c r="G40" s="1417"/>
      <c r="H40" s="1417"/>
      <c r="I40" s="1417"/>
      <c r="J40" s="1417"/>
      <c r="K40" s="1417"/>
      <c r="L40" s="1417"/>
      <c r="M40" s="1417"/>
      <c r="N40" s="1417"/>
      <c r="O40" s="1417"/>
    </row>
    <row r="42" spans="3:15" ht="27" customHeight="1">
      <c r="E42" s="1417" t="s">
        <v>3422</v>
      </c>
      <c r="F42" s="1417"/>
      <c r="G42" s="1417"/>
      <c r="H42" s="1417"/>
      <c r="I42" s="1417"/>
      <c r="J42" s="1417"/>
      <c r="K42" s="1417"/>
      <c r="L42" s="1417"/>
      <c r="M42" s="1417"/>
      <c r="N42" s="1417"/>
      <c r="O42" s="1417"/>
    </row>
    <row r="44" spans="3:15">
      <c r="E44" s="1418" t="s">
        <v>3662</v>
      </c>
      <c r="F44" s="1418"/>
      <c r="G44" s="1418"/>
      <c r="H44" s="1418"/>
      <c r="I44" s="1418"/>
      <c r="J44" s="1418"/>
      <c r="K44" s="1418"/>
      <c r="L44" s="1418"/>
      <c r="M44" s="1418"/>
      <c r="N44" s="1418"/>
      <c r="O44" s="1418"/>
    </row>
    <row r="46" spans="3:15" ht="53.25" customHeight="1">
      <c r="E46" s="1417" t="s">
        <v>3421</v>
      </c>
      <c r="F46" s="1417"/>
      <c r="G46" s="1417"/>
      <c r="H46" s="1417"/>
      <c r="I46" s="1417"/>
      <c r="J46" s="1417"/>
      <c r="K46" s="1417"/>
      <c r="L46" s="1417"/>
      <c r="M46" s="1417"/>
      <c r="N46" s="1417"/>
      <c r="O46" s="1417"/>
    </row>
    <row r="48" spans="3:15" ht="27" customHeight="1">
      <c r="D48" s="1419" t="s">
        <v>3663</v>
      </c>
      <c r="E48" s="1417"/>
      <c r="F48" s="1417"/>
      <c r="G48" s="1417"/>
      <c r="H48" s="1417"/>
      <c r="I48" s="1417"/>
      <c r="J48" s="1417"/>
      <c r="K48" s="1417"/>
      <c r="L48" s="1417"/>
      <c r="M48" s="1417"/>
      <c r="N48" s="1417"/>
      <c r="O48" s="1417"/>
    </row>
    <row r="49" spans="1:15" ht="13.5" customHeight="1">
      <c r="D49" s="1252"/>
      <c r="E49" s="1225"/>
      <c r="F49" s="1225"/>
      <c r="G49" s="1225"/>
      <c r="H49" s="1225"/>
      <c r="I49" s="1225"/>
      <c r="J49" s="1225"/>
      <c r="K49" s="1225"/>
      <c r="L49" s="1225"/>
      <c r="M49" s="1225"/>
      <c r="N49" s="1225"/>
      <c r="O49" s="1225"/>
    </row>
    <row r="50" spans="1:15" ht="27.75" customHeight="1">
      <c r="E50" s="1419" t="s">
        <v>3664</v>
      </c>
      <c r="F50" s="1419"/>
      <c r="G50" s="1419"/>
      <c r="H50" s="1419"/>
      <c r="I50" s="1419"/>
      <c r="J50" s="1419"/>
      <c r="K50" s="1419"/>
      <c r="L50" s="1419"/>
      <c r="M50" s="1419"/>
      <c r="N50" s="1419"/>
      <c r="O50" s="1419"/>
    </row>
    <row r="51" spans="1:15" ht="13.5" customHeight="1">
      <c r="D51" s="1252"/>
      <c r="E51" s="1225"/>
      <c r="F51" s="1225"/>
      <c r="G51" s="1225"/>
      <c r="H51" s="1225"/>
      <c r="I51" s="1225"/>
      <c r="J51" s="1225"/>
      <c r="K51" s="1225"/>
      <c r="L51" s="1225"/>
      <c r="M51" s="1225"/>
      <c r="N51" s="1225"/>
      <c r="O51" s="1225"/>
    </row>
    <row r="52" spans="1:15" ht="13.5" customHeight="1">
      <c r="E52" s="1419" t="s">
        <v>3665</v>
      </c>
      <c r="F52" s="1419"/>
      <c r="G52" s="1419"/>
      <c r="H52" s="1419"/>
      <c r="I52" s="1419"/>
      <c r="J52" s="1419"/>
      <c r="K52" s="1419"/>
      <c r="L52" s="1419"/>
      <c r="M52" s="1419"/>
      <c r="N52" s="1419"/>
      <c r="O52" s="1419"/>
    </row>
    <row r="53" spans="1:15" ht="13.5" customHeight="1">
      <c r="D53" s="1252"/>
      <c r="E53" s="1225"/>
      <c r="F53" s="1225"/>
      <c r="G53" s="1225"/>
      <c r="H53" s="1225"/>
      <c r="I53" s="1225"/>
      <c r="J53" s="1225"/>
      <c r="K53" s="1225"/>
      <c r="L53" s="1225"/>
      <c r="M53" s="1225"/>
      <c r="N53" s="1225"/>
      <c r="O53" s="1225"/>
    </row>
    <row r="54" spans="1:15" ht="27.75" customHeight="1">
      <c r="D54" s="1417" t="s">
        <v>3420</v>
      </c>
      <c r="E54" s="1417"/>
      <c r="F54" s="1417"/>
      <c r="G54" s="1417"/>
      <c r="H54" s="1417"/>
      <c r="I54" s="1417"/>
      <c r="J54" s="1417"/>
      <c r="K54" s="1417"/>
      <c r="L54" s="1417"/>
      <c r="M54" s="1417"/>
      <c r="N54" s="1417"/>
      <c r="O54" s="1417"/>
    </row>
    <row r="55" spans="1:15" ht="13.5" customHeight="1">
      <c r="D55" s="1252"/>
      <c r="E55" s="1225"/>
      <c r="F55" s="1225"/>
      <c r="G55" s="1225"/>
      <c r="H55" s="1225"/>
      <c r="I55" s="1225"/>
      <c r="J55" s="1225"/>
      <c r="K55" s="1225"/>
      <c r="L55" s="1225"/>
      <c r="M55" s="1225"/>
      <c r="N55" s="1225"/>
      <c r="O55" s="1225"/>
    </row>
    <row r="56" spans="1:15" ht="26.25" customHeight="1">
      <c r="D56" s="1417" t="s">
        <v>3423</v>
      </c>
      <c r="E56" s="1417"/>
      <c r="F56" s="1417"/>
      <c r="G56" s="1417"/>
      <c r="H56" s="1417"/>
      <c r="I56" s="1417"/>
      <c r="J56" s="1417"/>
      <c r="K56" s="1417"/>
      <c r="L56" s="1417"/>
      <c r="M56" s="1417"/>
      <c r="N56" s="1417"/>
      <c r="O56" s="1417"/>
    </row>
    <row r="57" spans="1:15" ht="13.5" customHeight="1">
      <c r="D57" s="1252"/>
      <c r="E57" s="1225"/>
      <c r="F57" s="1225"/>
      <c r="G57" s="1225"/>
      <c r="H57" s="1225"/>
      <c r="I57" s="1225"/>
      <c r="J57" s="1225"/>
      <c r="K57" s="1225"/>
      <c r="L57" s="1225"/>
      <c r="M57" s="1225"/>
      <c r="N57" s="1225"/>
      <c r="O57" s="1225"/>
    </row>
    <row r="58" spans="1:15" ht="15.75">
      <c r="A58" s="109" t="s">
        <v>1405</v>
      </c>
      <c r="B58" s="2"/>
      <c r="C58" s="2"/>
      <c r="D58" s="2"/>
      <c r="E58" s="2"/>
      <c r="F58" s="2"/>
      <c r="G58" s="2"/>
      <c r="H58" s="2"/>
      <c r="I58" s="2"/>
      <c r="J58" s="2"/>
      <c r="K58" s="2"/>
      <c r="L58" s="2"/>
      <c r="M58" s="2"/>
      <c r="N58" s="2"/>
      <c r="O58" s="2"/>
    </row>
    <row r="62" spans="1:15" ht="26.25" customHeight="1"/>
    <row r="63" spans="1:15" ht="12.75" customHeight="1">
      <c r="D63" s="1225"/>
      <c r="E63" s="1225"/>
      <c r="F63" s="1225"/>
      <c r="G63" s="1225"/>
      <c r="H63" s="1225"/>
      <c r="I63" s="1225"/>
      <c r="J63" s="1225"/>
      <c r="K63" s="1225"/>
      <c r="L63" s="1225"/>
      <c r="M63" s="1225"/>
      <c r="N63" s="1225"/>
      <c r="O63" s="1225"/>
    </row>
    <row r="65" s="1219" customFormat="1"/>
  </sheetData>
  <mergeCells count="20">
    <mergeCell ref="D40:O40"/>
    <mergeCell ref="A1:O1"/>
    <mergeCell ref="A2:O2"/>
    <mergeCell ref="A3:O3"/>
    <mergeCell ref="C9:O9"/>
    <mergeCell ref="C11:O11"/>
    <mergeCell ref="C13:O13"/>
    <mergeCell ref="C15:O15"/>
    <mergeCell ref="D19:O19"/>
    <mergeCell ref="D29:O29"/>
    <mergeCell ref="D31:O31"/>
    <mergeCell ref="D38:O38"/>
    <mergeCell ref="D54:O54"/>
    <mergeCell ref="D56:O56"/>
    <mergeCell ref="E42:O42"/>
    <mergeCell ref="E44:O44"/>
    <mergeCell ref="E46:O46"/>
    <mergeCell ref="D48:O48"/>
    <mergeCell ref="E50:O50"/>
    <mergeCell ref="E52:O52"/>
  </mergeCells>
  <printOptions horizontalCentered="1"/>
  <pageMargins left="0.25" right="0.25" top="0.5" bottom="0.5" header="0.05" footer="0.05"/>
  <pageSetup scale="64"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pageSetUpPr fitToPage="1"/>
  </sheetPr>
  <dimension ref="A1:O39"/>
  <sheetViews>
    <sheetView workbookViewId="0">
      <selection activeCell="U22" sqref="U22"/>
    </sheetView>
  </sheetViews>
  <sheetFormatPr defaultRowHeight="12.75"/>
  <cols>
    <col min="1" max="2" width="3.7109375" style="1055" customWidth="1"/>
    <col min="3"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
        <v>1110</v>
      </c>
      <c r="B2" s="1411"/>
      <c r="C2" s="1411"/>
      <c r="D2" s="1411"/>
      <c r="E2" s="1411"/>
      <c r="F2" s="1411"/>
      <c r="G2" s="1411"/>
      <c r="H2" s="1411"/>
      <c r="I2" s="1411"/>
      <c r="J2" s="1411"/>
      <c r="K2" s="1411"/>
      <c r="L2" s="1411"/>
      <c r="M2" s="1411"/>
      <c r="N2" s="1411"/>
      <c r="O2" s="1411"/>
    </row>
    <row r="3" spans="1:15" ht="18">
      <c r="A3" s="1412" t="str">
        <f>'COVER PAGE'!A30</f>
        <v>FISCAL YEAR ENDING JUNE 30, 2021</v>
      </c>
      <c r="B3" s="1412"/>
      <c r="C3" s="1412"/>
      <c r="D3" s="1412"/>
      <c r="E3" s="1412"/>
      <c r="F3" s="1412"/>
      <c r="G3" s="1412"/>
      <c r="H3" s="1412"/>
      <c r="I3" s="1412"/>
      <c r="J3" s="1412"/>
      <c r="K3" s="1412"/>
      <c r="L3" s="1412"/>
      <c r="M3" s="1412"/>
      <c r="N3" s="1412"/>
      <c r="O3" s="1412"/>
    </row>
    <row r="5" spans="1:15">
      <c r="A5" s="901" t="s">
        <v>1111</v>
      </c>
      <c r="C5" s="1150" t="s">
        <v>466</v>
      </c>
    </row>
    <row r="7" spans="1:15">
      <c r="B7" s="1071" t="s">
        <v>467</v>
      </c>
      <c r="C7" s="650" t="s">
        <v>1141</v>
      </c>
    </row>
    <row r="8" spans="1:15" ht="63.75" customHeight="1">
      <c r="B8" s="1071"/>
      <c r="C8" s="1275" t="s">
        <v>3424</v>
      </c>
      <c r="D8" s="1275"/>
      <c r="E8" s="1275"/>
      <c r="F8" s="1275"/>
      <c r="G8" s="1275"/>
      <c r="H8" s="1275"/>
      <c r="I8" s="1275"/>
      <c r="J8" s="1275"/>
      <c r="K8" s="1275"/>
      <c r="L8" s="1275"/>
      <c r="M8" s="1275"/>
      <c r="N8" s="1275"/>
      <c r="O8" s="1275"/>
    </row>
    <row r="9" spans="1:15">
      <c r="B9" s="1071"/>
      <c r="C9" s="650"/>
    </row>
    <row r="10" spans="1:15" ht="40.5" customHeight="1">
      <c r="B10" s="1071"/>
      <c r="C10" s="1275" t="s">
        <v>3425</v>
      </c>
      <c r="D10" s="1275"/>
      <c r="E10" s="1275"/>
      <c r="F10" s="1275"/>
      <c r="G10" s="1275"/>
      <c r="H10" s="1275"/>
      <c r="I10" s="1275"/>
      <c r="J10" s="1275"/>
      <c r="K10" s="1275"/>
      <c r="L10" s="1275"/>
      <c r="M10" s="1275"/>
      <c r="N10" s="1275"/>
      <c r="O10" s="1275"/>
    </row>
    <row r="11" spans="1:15">
      <c r="B11" s="1071"/>
      <c r="C11" s="650"/>
    </row>
    <row r="12" spans="1:15" ht="39" customHeight="1">
      <c r="B12" s="1071"/>
      <c r="C12" s="1275" t="s">
        <v>3426</v>
      </c>
      <c r="D12" s="1275"/>
      <c r="E12" s="1275"/>
      <c r="F12" s="1275"/>
      <c r="G12" s="1275"/>
      <c r="H12" s="1275"/>
      <c r="I12" s="1275"/>
      <c r="J12" s="1275"/>
      <c r="K12" s="1275"/>
      <c r="L12" s="1275"/>
      <c r="M12" s="1275"/>
      <c r="N12" s="1275"/>
      <c r="O12" s="1275"/>
    </row>
    <row r="13" spans="1:15">
      <c r="B13" s="1071"/>
      <c r="C13" s="650"/>
    </row>
    <row r="14" spans="1:15" ht="64.5" customHeight="1">
      <c r="B14" s="1071"/>
      <c r="C14" s="1275" t="s">
        <v>3427</v>
      </c>
      <c r="D14" s="1275"/>
      <c r="E14" s="1275"/>
      <c r="F14" s="1275"/>
      <c r="G14" s="1275"/>
      <c r="H14" s="1275"/>
      <c r="I14" s="1275"/>
      <c r="J14" s="1275"/>
      <c r="K14" s="1275"/>
      <c r="L14" s="1275"/>
      <c r="M14" s="1275"/>
      <c r="N14" s="1275"/>
      <c r="O14" s="1275"/>
    </row>
    <row r="15" spans="1:15">
      <c r="B15" s="1071"/>
      <c r="C15" s="650"/>
    </row>
    <row r="16" spans="1:15">
      <c r="B16" s="1071" t="s">
        <v>1040</v>
      </c>
      <c r="C16" s="650" t="s">
        <v>3666</v>
      </c>
    </row>
    <row r="17" spans="2:15">
      <c r="B17" s="1071"/>
      <c r="C17" s="650"/>
    </row>
    <row r="18" spans="2:15">
      <c r="B18" s="1071"/>
      <c r="C18" s="1061" t="s">
        <v>379</v>
      </c>
    </row>
    <row r="19" spans="2:15" ht="55.5" customHeight="1">
      <c r="B19" s="1071"/>
      <c r="C19" s="1414" t="s">
        <v>2407</v>
      </c>
      <c r="D19" s="1414"/>
      <c r="E19" s="1414"/>
      <c r="F19" s="1414"/>
      <c r="G19" s="1414"/>
      <c r="H19" s="1414"/>
      <c r="I19" s="1414"/>
      <c r="J19" s="1414"/>
      <c r="K19" s="1414"/>
      <c r="L19" s="1414"/>
      <c r="M19" s="1414"/>
      <c r="N19" s="1414"/>
      <c r="O19" s="1414"/>
    </row>
    <row r="20" spans="2:15" ht="53.25" customHeight="1">
      <c r="C20" s="1414" t="s">
        <v>2645</v>
      </c>
      <c r="D20" s="1414"/>
      <c r="E20" s="1414"/>
      <c r="F20" s="1414"/>
      <c r="G20" s="1414"/>
      <c r="H20" s="1414"/>
      <c r="I20" s="1414"/>
      <c r="J20" s="1414"/>
      <c r="K20" s="1414"/>
      <c r="L20" s="1414"/>
      <c r="M20" s="1414"/>
      <c r="N20" s="1414"/>
      <c r="O20" s="1414"/>
    </row>
    <row r="21" spans="2:15" ht="69" customHeight="1">
      <c r="C21" s="1422" t="s">
        <v>2408</v>
      </c>
      <c r="D21" s="1422"/>
      <c r="E21" s="1422"/>
      <c r="F21" s="1422"/>
      <c r="G21" s="1422"/>
      <c r="H21" s="1422"/>
      <c r="I21" s="1422"/>
      <c r="J21" s="1422"/>
      <c r="K21" s="1422"/>
      <c r="L21" s="1422"/>
      <c r="M21" s="1422"/>
      <c r="N21" s="1422"/>
      <c r="O21" s="1422"/>
    </row>
    <row r="22" spans="2:15" ht="128.25" customHeight="1">
      <c r="C22" s="1414" t="s">
        <v>2409</v>
      </c>
      <c r="D22" s="1414"/>
      <c r="E22" s="1414"/>
      <c r="F22" s="1414"/>
      <c r="G22" s="1414"/>
      <c r="H22" s="1414"/>
      <c r="I22" s="1414"/>
      <c r="J22" s="1414"/>
      <c r="K22" s="1414"/>
      <c r="L22" s="1414"/>
      <c r="M22" s="1414"/>
      <c r="N22" s="1414"/>
      <c r="O22" s="1414"/>
    </row>
    <row r="24" spans="2:15">
      <c r="C24" s="1061" t="s">
        <v>380</v>
      </c>
    </row>
    <row r="25" spans="2:15" ht="38.25" customHeight="1">
      <c r="C25" s="1275" t="s">
        <v>3428</v>
      </c>
      <c r="D25" s="1275"/>
      <c r="E25" s="1275"/>
      <c r="F25" s="1275"/>
      <c r="G25" s="1275"/>
      <c r="H25" s="1275"/>
      <c r="I25" s="1275"/>
      <c r="J25" s="1275"/>
      <c r="K25" s="1275"/>
      <c r="L25" s="1275"/>
      <c r="M25" s="1275"/>
      <c r="N25" s="1275"/>
      <c r="O25" s="1275"/>
    </row>
    <row r="26" spans="2:15">
      <c r="C26" s="1061"/>
    </row>
    <row r="27" spans="2:15" ht="50.25" customHeight="1">
      <c r="C27" s="1275" t="s">
        <v>3667</v>
      </c>
      <c r="D27" s="1275"/>
      <c r="E27" s="1275"/>
      <c r="F27" s="1275"/>
      <c r="G27" s="1275"/>
      <c r="H27" s="1275"/>
      <c r="I27" s="1275"/>
      <c r="J27" s="1275"/>
      <c r="K27" s="1275"/>
      <c r="L27" s="1275"/>
      <c r="M27" s="1275"/>
      <c r="N27" s="1275"/>
      <c r="O27" s="1275"/>
    </row>
    <row r="28" spans="2:15">
      <c r="C28" s="1061"/>
    </row>
    <row r="29" spans="2:15">
      <c r="C29" s="1061" t="s">
        <v>425</v>
      </c>
    </row>
    <row r="30" spans="2:15">
      <c r="C30" s="1277" t="s">
        <v>679</v>
      </c>
      <c r="D30" s="1277"/>
      <c r="E30" s="1277"/>
      <c r="F30" s="1277"/>
      <c r="G30" s="1277"/>
      <c r="H30" s="1277"/>
      <c r="I30" s="1277"/>
      <c r="J30" s="1277"/>
      <c r="K30" s="1277"/>
      <c r="L30" s="1277"/>
      <c r="M30" s="1277"/>
      <c r="N30" s="1277"/>
      <c r="O30" s="1277"/>
    </row>
    <row r="32" spans="2:15" ht="26.25" customHeight="1">
      <c r="C32" s="1275" t="s">
        <v>3429</v>
      </c>
      <c r="D32" s="1275"/>
      <c r="E32" s="1275"/>
      <c r="F32" s="1275"/>
      <c r="G32" s="1275"/>
      <c r="H32" s="1275"/>
      <c r="I32" s="1275"/>
      <c r="J32" s="1275"/>
      <c r="K32" s="1275"/>
      <c r="L32" s="1275"/>
      <c r="M32" s="1275"/>
      <c r="N32" s="1275"/>
      <c r="O32" s="1275"/>
    </row>
    <row r="34" spans="1:15">
      <c r="C34" s="1061" t="s">
        <v>732</v>
      </c>
    </row>
    <row r="35" spans="1:15" ht="53.25" customHeight="1">
      <c r="C35" s="1275" t="s">
        <v>3430</v>
      </c>
      <c r="D35" s="1275"/>
      <c r="E35" s="1275"/>
      <c r="F35" s="1275"/>
      <c r="G35" s="1275"/>
      <c r="H35" s="1275"/>
      <c r="I35" s="1275"/>
      <c r="J35" s="1275"/>
      <c r="K35" s="1275"/>
      <c r="L35" s="1275"/>
      <c r="M35" s="1275"/>
      <c r="N35" s="1275"/>
      <c r="O35" s="1275"/>
    </row>
    <row r="36" spans="1:15">
      <c r="C36" s="1061"/>
    </row>
    <row r="39" spans="1:15" ht="15.75">
      <c r="A39" s="910" t="s">
        <v>1406</v>
      </c>
      <c r="B39" s="900"/>
      <c r="C39" s="900"/>
      <c r="D39" s="900"/>
      <c r="E39" s="900"/>
      <c r="F39" s="900"/>
      <c r="G39" s="900"/>
      <c r="H39" s="900"/>
      <c r="I39" s="900"/>
      <c r="J39" s="900"/>
      <c r="K39" s="900"/>
      <c r="L39" s="900"/>
      <c r="M39" s="900"/>
      <c r="N39" s="900"/>
      <c r="O39" s="900"/>
    </row>
  </sheetData>
  <mergeCells count="16">
    <mergeCell ref="C12:O12"/>
    <mergeCell ref="A1:O1"/>
    <mergeCell ref="A2:O2"/>
    <mergeCell ref="A3:O3"/>
    <mergeCell ref="C8:O8"/>
    <mergeCell ref="C10:O10"/>
    <mergeCell ref="C27:O27"/>
    <mergeCell ref="C30:O30"/>
    <mergeCell ref="C32:O32"/>
    <mergeCell ref="C35:O35"/>
    <mergeCell ref="C14:O14"/>
    <mergeCell ref="C19:O19"/>
    <mergeCell ref="C20:O20"/>
    <mergeCell ref="C21:O21"/>
    <mergeCell ref="C22:O22"/>
    <mergeCell ref="C25:O25"/>
  </mergeCells>
  <printOptions horizontalCentered="1" verticalCentered="1"/>
  <pageMargins left="0" right="0" top="0.25" bottom="0.25" header="0.25" footer="0.25"/>
  <pageSetup scale="74"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pageSetUpPr fitToPage="1"/>
  </sheetPr>
  <dimension ref="A1:O55"/>
  <sheetViews>
    <sheetView workbookViewId="0">
      <selection activeCell="C7" sqref="C7"/>
    </sheetView>
  </sheetViews>
  <sheetFormatPr defaultRowHeight="12.75"/>
  <cols>
    <col min="1" max="2" width="3.7109375" style="1055" customWidth="1"/>
    <col min="3" max="16384" width="9.140625" style="1055"/>
  </cols>
  <sheetData>
    <row r="1" spans="1:15" ht="18">
      <c r="A1" s="1151" t="str">
        <f>'TABLE OF CONTENTS'!A1</f>
        <v>LOCAL GOVERNMENT NAME:</v>
      </c>
      <c r="B1" s="900"/>
      <c r="C1" s="900"/>
      <c r="D1" s="900"/>
      <c r="E1" s="900"/>
      <c r="F1" s="900"/>
      <c r="G1" s="900"/>
      <c r="H1" s="900"/>
      <c r="I1" s="900"/>
      <c r="J1" s="900"/>
      <c r="K1" s="900"/>
      <c r="L1" s="900"/>
      <c r="M1" s="900"/>
      <c r="N1" s="900"/>
      <c r="O1" s="900"/>
    </row>
    <row r="2" spans="1:15" ht="18">
      <c r="A2" s="1151" t="s">
        <v>1110</v>
      </c>
      <c r="B2" s="900"/>
      <c r="C2" s="900"/>
      <c r="D2" s="900"/>
      <c r="E2" s="900"/>
      <c r="F2" s="900"/>
      <c r="G2" s="900"/>
      <c r="H2" s="900"/>
      <c r="I2" s="900"/>
      <c r="J2" s="900"/>
      <c r="K2" s="900"/>
      <c r="L2" s="900"/>
      <c r="M2" s="900"/>
      <c r="N2" s="900"/>
      <c r="O2" s="900"/>
    </row>
    <row r="3" spans="1:15" ht="18">
      <c r="A3" s="1149" t="str">
        <f>'COVER PAGE'!A30</f>
        <v>FISCAL YEAR ENDING JUNE 30, 2021</v>
      </c>
      <c r="B3" s="900"/>
      <c r="C3" s="900"/>
      <c r="D3" s="900"/>
      <c r="E3" s="900"/>
      <c r="F3" s="900"/>
      <c r="G3" s="900"/>
      <c r="H3" s="900"/>
      <c r="I3" s="900"/>
      <c r="J3" s="900"/>
      <c r="K3" s="900"/>
      <c r="L3" s="900"/>
      <c r="M3" s="900"/>
      <c r="N3" s="900"/>
      <c r="O3" s="900"/>
    </row>
    <row r="5" spans="1:15">
      <c r="A5" s="901" t="s">
        <v>1111</v>
      </c>
      <c r="C5" s="1150" t="s">
        <v>466</v>
      </c>
    </row>
    <row r="7" spans="1:15">
      <c r="B7" s="1071" t="s">
        <v>2945</v>
      </c>
      <c r="C7" s="650" t="s">
        <v>3680</v>
      </c>
    </row>
    <row r="9" spans="1:15">
      <c r="C9" s="1061" t="s">
        <v>651</v>
      </c>
    </row>
    <row r="10" spans="1:15" ht="66.75" customHeight="1">
      <c r="C10" s="1275" t="s">
        <v>3431</v>
      </c>
      <c r="D10" s="1275"/>
      <c r="E10" s="1275"/>
      <c r="F10" s="1275"/>
      <c r="G10" s="1275"/>
      <c r="H10" s="1275"/>
      <c r="I10" s="1275"/>
      <c r="J10" s="1275"/>
      <c r="K10" s="1275"/>
      <c r="L10" s="1275"/>
      <c r="M10" s="1275"/>
      <c r="N10" s="1275"/>
      <c r="O10" s="1275"/>
    </row>
    <row r="11" spans="1:15">
      <c r="C11" s="1061"/>
    </row>
    <row r="12" spans="1:15">
      <c r="C12" s="1277" t="s">
        <v>958</v>
      </c>
      <c r="D12" s="1277"/>
      <c r="E12" s="1277"/>
      <c r="F12" s="1277"/>
      <c r="G12" s="1277"/>
      <c r="H12" s="1277"/>
      <c r="I12" s="1277"/>
      <c r="J12" s="1277"/>
      <c r="K12" s="1277"/>
      <c r="L12" s="1277"/>
      <c r="M12" s="1277"/>
      <c r="N12" s="1277"/>
      <c r="O12" s="1277"/>
    </row>
    <row r="14" spans="1:15" ht="24" customHeight="1">
      <c r="C14" s="1275" t="s">
        <v>3432</v>
      </c>
      <c r="D14" s="1275"/>
      <c r="E14" s="1275"/>
      <c r="F14" s="1275"/>
      <c r="G14" s="1275"/>
      <c r="H14" s="1275"/>
      <c r="I14" s="1275"/>
      <c r="J14" s="1275"/>
      <c r="K14" s="1275"/>
      <c r="L14" s="1275"/>
      <c r="M14" s="1275"/>
      <c r="N14" s="1275"/>
      <c r="O14" s="1275"/>
    </row>
    <row r="15" spans="1:15" ht="15" customHeight="1"/>
    <row r="16" spans="1:15">
      <c r="E16" s="763" t="s">
        <v>1024</v>
      </c>
      <c r="I16" s="763" t="s">
        <v>1025</v>
      </c>
    </row>
    <row r="17" spans="3:15">
      <c r="E17" s="1055" t="s">
        <v>1026</v>
      </c>
      <c r="I17" s="743"/>
    </row>
    <row r="18" spans="3:15">
      <c r="E18" s="1055" t="s">
        <v>1027</v>
      </c>
      <c r="I18" s="743"/>
    </row>
    <row r="19" spans="3:15">
      <c r="E19" s="1055" t="s">
        <v>1028</v>
      </c>
      <c r="I19" s="743"/>
    </row>
    <row r="20" spans="3:15">
      <c r="E20" s="1055" t="s">
        <v>1029</v>
      </c>
      <c r="I20" s="743"/>
    </row>
    <row r="21" spans="3:15">
      <c r="E21" s="1055" t="s">
        <v>1030</v>
      </c>
      <c r="I21" s="743"/>
    </row>
    <row r="22" spans="3:15">
      <c r="E22" s="1055" t="s">
        <v>1033</v>
      </c>
      <c r="I22" s="743"/>
    </row>
    <row r="23" spans="3:15">
      <c r="E23" s="1055" t="s">
        <v>1031</v>
      </c>
      <c r="I23" s="743"/>
    </row>
    <row r="24" spans="3:15" ht="12.75" customHeight="1">
      <c r="E24" s="1055" t="s">
        <v>1032</v>
      </c>
      <c r="I24" s="743"/>
    </row>
    <row r="25" spans="3:15">
      <c r="I25" s="1046"/>
    </row>
    <row r="26" spans="3:15">
      <c r="C26" s="1061" t="s">
        <v>2050</v>
      </c>
    </row>
    <row r="27" spans="3:15" ht="52.5" customHeight="1">
      <c r="C27" s="1426" t="s">
        <v>3433</v>
      </c>
      <c r="D27" s="1426"/>
      <c r="E27" s="1426"/>
      <c r="F27" s="1426"/>
      <c r="G27" s="1426"/>
      <c r="H27" s="1426"/>
      <c r="I27" s="1426"/>
      <c r="J27" s="1426"/>
      <c r="K27" s="1426"/>
      <c r="L27" s="1426"/>
      <c r="M27" s="1426"/>
      <c r="N27" s="1426"/>
      <c r="O27" s="1426"/>
    </row>
    <row r="28" spans="3:15">
      <c r="C28" s="1061"/>
    </row>
    <row r="29" spans="3:15">
      <c r="C29" s="1055" t="s">
        <v>2051</v>
      </c>
    </row>
    <row r="30" spans="3:15">
      <c r="C30" s="1055" t="s">
        <v>2052</v>
      </c>
      <c r="N30" s="1423" t="s">
        <v>389</v>
      </c>
      <c r="O30" s="1423"/>
    </row>
    <row r="31" spans="3:15">
      <c r="C31" s="761"/>
      <c r="D31" s="761"/>
      <c r="E31" s="761"/>
      <c r="F31" s="761"/>
      <c r="G31" s="761"/>
      <c r="H31" s="761"/>
      <c r="I31" s="761"/>
      <c r="J31" s="761"/>
      <c r="K31" s="761"/>
      <c r="L31" s="761"/>
      <c r="N31" s="1424"/>
      <c r="O31" s="1424"/>
    </row>
    <row r="32" spans="3:15">
      <c r="C32" s="780"/>
      <c r="D32" s="780"/>
      <c r="E32" s="780"/>
      <c r="F32" s="780"/>
      <c r="G32" s="780"/>
      <c r="H32" s="780"/>
      <c r="I32" s="780"/>
      <c r="J32" s="780"/>
      <c r="K32" s="780"/>
      <c r="L32" s="780"/>
      <c r="N32" s="1425"/>
      <c r="O32" s="1425"/>
    </row>
    <row r="33" spans="3:15">
      <c r="C33" s="780"/>
      <c r="D33" s="780"/>
      <c r="E33" s="780"/>
      <c r="F33" s="780"/>
      <c r="G33" s="780"/>
      <c r="H33" s="780"/>
      <c r="I33" s="780"/>
      <c r="J33" s="780"/>
      <c r="K33" s="780"/>
      <c r="L33" s="780"/>
      <c r="N33" s="1424"/>
      <c r="O33" s="1424"/>
    </row>
    <row r="34" spans="3:15">
      <c r="N34" s="1046"/>
      <c r="O34" s="1046"/>
    </row>
    <row r="35" spans="3:15">
      <c r="C35" s="1061" t="s">
        <v>2053</v>
      </c>
    </row>
    <row r="36" spans="3:15" ht="77.25" customHeight="1">
      <c r="C36" s="1275" t="s">
        <v>3434</v>
      </c>
      <c r="D36" s="1275"/>
      <c r="E36" s="1275"/>
      <c r="F36" s="1275"/>
      <c r="G36" s="1275"/>
      <c r="H36" s="1275"/>
      <c r="I36" s="1275"/>
      <c r="J36" s="1275"/>
      <c r="K36" s="1275"/>
      <c r="L36" s="1275"/>
      <c r="M36" s="1275"/>
      <c r="N36" s="1275"/>
      <c r="O36" s="1275"/>
    </row>
    <row r="37" spans="3:15">
      <c r="C37" s="1061"/>
    </row>
    <row r="38" spans="3:15">
      <c r="C38" s="1061" t="s">
        <v>2054</v>
      </c>
    </row>
    <row r="39" spans="3:15" ht="63.75" customHeight="1">
      <c r="C39" s="1275" t="s">
        <v>3435</v>
      </c>
      <c r="D39" s="1275"/>
      <c r="E39" s="1275"/>
      <c r="F39" s="1275"/>
      <c r="G39" s="1275"/>
      <c r="H39" s="1275"/>
      <c r="I39" s="1275"/>
      <c r="J39" s="1275"/>
      <c r="K39" s="1275"/>
      <c r="L39" s="1275"/>
      <c r="M39" s="1275"/>
      <c r="N39" s="1275"/>
      <c r="O39" s="1275"/>
    </row>
    <row r="40" spans="3:15">
      <c r="C40" s="1061"/>
    </row>
    <row r="41" spans="3:15" ht="51.75" customHeight="1">
      <c r="C41" s="1275" t="s">
        <v>3436</v>
      </c>
      <c r="D41" s="1275"/>
      <c r="E41" s="1275"/>
      <c r="F41" s="1275"/>
      <c r="G41" s="1275"/>
      <c r="H41" s="1275"/>
      <c r="I41" s="1275"/>
      <c r="J41" s="1275"/>
      <c r="K41" s="1275"/>
      <c r="L41" s="1275"/>
      <c r="M41" s="1275"/>
      <c r="N41" s="1275"/>
      <c r="O41" s="1275"/>
    </row>
    <row r="42" spans="3:15">
      <c r="C42" s="1061"/>
    </row>
    <row r="43" spans="3:15">
      <c r="C43" s="1061" t="s">
        <v>2055</v>
      </c>
    </row>
    <row r="44" spans="3:15" ht="54" customHeight="1">
      <c r="C44" s="1426" t="s">
        <v>3437</v>
      </c>
      <c r="D44" s="1426"/>
      <c r="E44" s="1426"/>
      <c r="F44" s="1426"/>
      <c r="G44" s="1426"/>
      <c r="H44" s="1426"/>
      <c r="I44" s="1426"/>
      <c r="J44" s="1426"/>
      <c r="K44" s="1426"/>
      <c r="L44" s="1426"/>
      <c r="M44" s="1426"/>
      <c r="N44" s="1426"/>
      <c r="O44" s="1426"/>
    </row>
    <row r="45" spans="3:15" ht="12" customHeight="1">
      <c r="C45" s="1152"/>
      <c r="D45" s="1152"/>
      <c r="E45" s="1152"/>
      <c r="F45" s="1152"/>
      <c r="G45" s="1152"/>
      <c r="H45" s="1152"/>
      <c r="I45" s="1152"/>
      <c r="J45" s="1152"/>
      <c r="K45" s="1152"/>
      <c r="L45" s="1152"/>
      <c r="M45" s="1152"/>
      <c r="N45" s="1152"/>
      <c r="O45" s="1152"/>
    </row>
    <row r="46" spans="3:15">
      <c r="C46" s="1055" t="s">
        <v>3438</v>
      </c>
    </row>
    <row r="47" spans="3:15">
      <c r="C47" s="1055" t="s">
        <v>2052</v>
      </c>
      <c r="N47" s="1423" t="s">
        <v>389</v>
      </c>
      <c r="O47" s="1423"/>
    </row>
    <row r="48" spans="3:15">
      <c r="C48" s="761"/>
      <c r="D48" s="761"/>
      <c r="E48" s="761"/>
      <c r="F48" s="761"/>
      <c r="G48" s="761"/>
      <c r="H48" s="761"/>
      <c r="I48" s="761"/>
      <c r="J48" s="761"/>
      <c r="K48" s="761"/>
      <c r="L48" s="761"/>
      <c r="N48" s="1424"/>
      <c r="O48" s="1424"/>
    </row>
    <row r="49" spans="1:15">
      <c r="C49" s="780"/>
      <c r="D49" s="780"/>
      <c r="E49" s="780"/>
      <c r="F49" s="780"/>
      <c r="G49" s="780"/>
      <c r="H49" s="780"/>
      <c r="I49" s="780"/>
      <c r="J49" s="780"/>
      <c r="K49" s="780"/>
      <c r="L49" s="780"/>
      <c r="N49" s="1425"/>
      <c r="O49" s="1425"/>
    </row>
    <row r="50" spans="1:15">
      <c r="C50" s="780"/>
      <c r="D50" s="780"/>
      <c r="E50" s="780"/>
      <c r="F50" s="780"/>
      <c r="G50" s="780"/>
      <c r="H50" s="780"/>
      <c r="I50" s="780"/>
      <c r="J50" s="780"/>
      <c r="K50" s="780"/>
      <c r="L50" s="780"/>
      <c r="N50" s="1424"/>
      <c r="O50" s="1424"/>
    </row>
    <row r="51" spans="1:15">
      <c r="N51" s="1046"/>
      <c r="O51" s="1046"/>
    </row>
    <row r="52" spans="1:15">
      <c r="N52" s="1046"/>
      <c r="O52" s="1046"/>
    </row>
    <row r="53" spans="1:15">
      <c r="N53" s="1046"/>
      <c r="O53" s="1046"/>
    </row>
    <row r="54" spans="1:15">
      <c r="C54" s="1061"/>
    </row>
    <row r="55" spans="1:15" ht="15.75">
      <c r="A55" s="910" t="s">
        <v>1200</v>
      </c>
      <c r="B55" s="1153"/>
      <c r="C55" s="900"/>
      <c r="D55" s="900"/>
      <c r="E55" s="900"/>
      <c r="F55" s="900"/>
      <c r="G55" s="900"/>
      <c r="H55" s="900"/>
      <c r="I55" s="900"/>
      <c r="J55" s="900"/>
      <c r="K55" s="900"/>
      <c r="L55" s="900"/>
      <c r="M55" s="900"/>
      <c r="N55" s="900"/>
      <c r="O55" s="900"/>
    </row>
  </sheetData>
  <mergeCells count="16">
    <mergeCell ref="N31:O31"/>
    <mergeCell ref="C10:O10"/>
    <mergeCell ref="C12:O12"/>
    <mergeCell ref="C14:O14"/>
    <mergeCell ref="C27:O27"/>
    <mergeCell ref="N30:O30"/>
    <mergeCell ref="N47:O47"/>
    <mergeCell ref="N48:O48"/>
    <mergeCell ref="N49:O49"/>
    <mergeCell ref="N50:O50"/>
    <mergeCell ref="N32:O32"/>
    <mergeCell ref="N33:O33"/>
    <mergeCell ref="C36:O36"/>
    <mergeCell ref="C39:O39"/>
    <mergeCell ref="C41:O41"/>
    <mergeCell ref="C44:O44"/>
  </mergeCells>
  <printOptions horizontalCentered="1"/>
  <pageMargins left="0.25" right="0.25" top="0.5" bottom="0.5" header="0.5" footer="0.5"/>
  <pageSetup scale="72" orientation="portrait"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pageSetUpPr fitToPage="1"/>
  </sheetPr>
  <dimension ref="A1:O54"/>
  <sheetViews>
    <sheetView workbookViewId="0">
      <selection activeCell="A4" sqref="A4"/>
    </sheetView>
  </sheetViews>
  <sheetFormatPr defaultRowHeight="12.75"/>
  <cols>
    <col min="1" max="2" width="3.7109375" style="1055" customWidth="1"/>
    <col min="3"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
        <v>1110</v>
      </c>
      <c r="B2" s="1411"/>
      <c r="C2" s="1411"/>
      <c r="D2" s="1411"/>
      <c r="E2" s="1411"/>
      <c r="F2" s="1411"/>
      <c r="G2" s="1411"/>
      <c r="H2" s="1411"/>
      <c r="I2" s="1411"/>
      <c r="J2" s="1411"/>
      <c r="K2" s="1411"/>
      <c r="L2" s="1411"/>
      <c r="M2" s="1411"/>
      <c r="N2" s="1411"/>
      <c r="O2" s="1411"/>
    </row>
    <row r="3" spans="1:15" ht="18">
      <c r="A3" s="1412" t="str">
        <f>'COVER PAGE'!A30</f>
        <v>FISCAL YEAR ENDING JUNE 30, 2021</v>
      </c>
      <c r="B3" s="1412"/>
      <c r="C3" s="1412"/>
      <c r="D3" s="1412"/>
      <c r="E3" s="1412"/>
      <c r="F3" s="1412"/>
      <c r="G3" s="1412"/>
      <c r="H3" s="1412"/>
      <c r="I3" s="1412"/>
      <c r="J3" s="1412"/>
      <c r="K3" s="1412"/>
      <c r="L3" s="1412"/>
      <c r="M3" s="1412"/>
      <c r="N3" s="1412"/>
      <c r="O3" s="1412"/>
    </row>
    <row r="4" spans="1:15" ht="12" customHeight="1">
      <c r="A4" s="1149"/>
      <c r="B4" s="900"/>
      <c r="C4" s="900"/>
      <c r="D4" s="900"/>
      <c r="E4" s="900"/>
      <c r="F4" s="900"/>
      <c r="G4" s="900"/>
      <c r="H4" s="900"/>
      <c r="I4" s="900"/>
      <c r="J4" s="900"/>
      <c r="K4" s="900"/>
      <c r="L4" s="900"/>
      <c r="M4" s="900"/>
      <c r="N4" s="900"/>
      <c r="O4" s="900"/>
    </row>
    <row r="5" spans="1:15" ht="12" customHeight="1">
      <c r="A5" s="901" t="s">
        <v>1111</v>
      </c>
      <c r="C5" s="1150" t="s">
        <v>466</v>
      </c>
      <c r="D5" s="900"/>
      <c r="E5" s="900"/>
      <c r="F5" s="900"/>
      <c r="G5" s="900"/>
      <c r="H5" s="900"/>
      <c r="I5" s="900"/>
      <c r="J5" s="900"/>
      <c r="K5" s="900"/>
      <c r="L5" s="900"/>
      <c r="M5" s="900"/>
      <c r="N5" s="900"/>
      <c r="O5" s="900"/>
    </row>
    <row r="6" spans="1:15" ht="12" customHeight="1">
      <c r="A6" s="901"/>
      <c r="C6" s="1150"/>
      <c r="D6" s="900"/>
      <c r="E6" s="900"/>
      <c r="F6" s="900"/>
      <c r="G6" s="900"/>
      <c r="H6" s="900"/>
      <c r="I6" s="900"/>
      <c r="J6" s="900"/>
      <c r="K6" s="900"/>
      <c r="L6" s="900"/>
      <c r="M6" s="900"/>
      <c r="N6" s="900"/>
      <c r="O6" s="900"/>
    </row>
    <row r="7" spans="1:15" ht="12" customHeight="1">
      <c r="A7" s="1149"/>
      <c r="B7" s="1071" t="s">
        <v>1040</v>
      </c>
      <c r="C7" s="650" t="s">
        <v>3439</v>
      </c>
      <c r="D7" s="900"/>
      <c r="E7" s="900"/>
      <c r="F7" s="900"/>
      <c r="G7" s="900"/>
      <c r="H7" s="900"/>
      <c r="I7" s="900"/>
      <c r="J7" s="900"/>
      <c r="K7" s="900"/>
      <c r="L7" s="900"/>
      <c r="M7" s="900"/>
      <c r="N7" s="900"/>
      <c r="O7" s="900"/>
    </row>
    <row r="9" spans="1:15">
      <c r="C9" s="1061" t="s">
        <v>2056</v>
      </c>
    </row>
    <row r="10" spans="1:15" ht="77.25" customHeight="1">
      <c r="C10" s="1275" t="s">
        <v>3440</v>
      </c>
      <c r="D10" s="1275"/>
      <c r="E10" s="1275"/>
      <c r="F10" s="1275"/>
      <c r="G10" s="1275"/>
      <c r="H10" s="1275"/>
      <c r="I10" s="1275"/>
      <c r="J10" s="1275"/>
      <c r="K10" s="1275"/>
      <c r="L10" s="1275"/>
      <c r="M10" s="1275"/>
      <c r="N10" s="1275"/>
      <c r="O10" s="1275"/>
    </row>
    <row r="11" spans="1:15">
      <c r="C11" s="1061"/>
    </row>
    <row r="12" spans="1:15">
      <c r="C12" s="653" t="s">
        <v>2072</v>
      </c>
    </row>
    <row r="13" spans="1:15">
      <c r="C13" s="1275" t="s">
        <v>2070</v>
      </c>
      <c r="D13" s="1275"/>
      <c r="E13" s="1275"/>
      <c r="F13" s="1275"/>
      <c r="G13" s="1275"/>
      <c r="H13" s="1275"/>
      <c r="I13" s="1275"/>
      <c r="J13" s="1275"/>
      <c r="K13" s="1275"/>
      <c r="L13" s="1275"/>
      <c r="M13" s="1275"/>
      <c r="N13" s="1275"/>
      <c r="O13" s="1275"/>
    </row>
    <row r="14" spans="1:15">
      <c r="C14" s="1055" t="s">
        <v>2071</v>
      </c>
    </row>
    <row r="19" spans="1:15">
      <c r="A19" s="901" t="s">
        <v>327</v>
      </c>
      <c r="C19" s="650" t="s">
        <v>336</v>
      </c>
    </row>
    <row r="21" spans="1:15" ht="27" customHeight="1">
      <c r="B21" s="1154" t="s">
        <v>1112</v>
      </c>
      <c r="C21" s="1280" t="s">
        <v>1472</v>
      </c>
      <c r="D21" s="1280"/>
      <c r="E21" s="1280"/>
      <c r="F21" s="1280"/>
      <c r="G21" s="1280"/>
      <c r="H21" s="1280"/>
      <c r="I21" s="1280"/>
      <c r="J21" s="1280"/>
      <c r="K21" s="1280"/>
      <c r="L21" s="1280"/>
      <c r="M21" s="1280"/>
      <c r="N21" s="1280"/>
      <c r="O21" s="1280"/>
    </row>
    <row r="22" spans="1:15" ht="27" customHeight="1">
      <c r="B22" s="1071"/>
      <c r="C22" s="1275" t="s">
        <v>3441</v>
      </c>
      <c r="D22" s="1275"/>
      <c r="E22" s="1275"/>
      <c r="F22" s="1275"/>
      <c r="G22" s="1275"/>
      <c r="H22" s="1275"/>
      <c r="I22" s="1275"/>
      <c r="J22" s="1275"/>
      <c r="K22" s="1275"/>
      <c r="L22" s="1275"/>
      <c r="M22" s="1275"/>
      <c r="N22" s="1275"/>
      <c r="O22" s="1275"/>
    </row>
    <row r="23" spans="1:15">
      <c r="C23" s="1055" t="s">
        <v>1708</v>
      </c>
    </row>
    <row r="32" spans="1:15" ht="26.25" customHeight="1">
      <c r="B32" s="1154" t="s">
        <v>104</v>
      </c>
      <c r="C32" s="1280" t="s">
        <v>3442</v>
      </c>
      <c r="D32" s="1280"/>
      <c r="E32" s="1280"/>
      <c r="F32" s="1280"/>
      <c r="G32" s="1280"/>
      <c r="H32" s="1280"/>
      <c r="I32" s="1280"/>
      <c r="J32" s="1280"/>
      <c r="K32" s="1280"/>
      <c r="L32" s="1280"/>
      <c r="M32" s="1280"/>
      <c r="N32" s="1280"/>
      <c r="O32" s="1280"/>
    </row>
    <row r="33" spans="2:15" ht="39" customHeight="1">
      <c r="B33" s="1071"/>
      <c r="C33" s="1275" t="s">
        <v>3443</v>
      </c>
      <c r="D33" s="1275"/>
      <c r="E33" s="1275"/>
      <c r="F33" s="1275"/>
      <c r="G33" s="1275"/>
      <c r="H33" s="1275"/>
      <c r="I33" s="1275"/>
      <c r="J33" s="1275"/>
      <c r="K33" s="1275"/>
      <c r="L33" s="1275"/>
      <c r="M33" s="1275"/>
      <c r="N33" s="1275"/>
      <c r="O33" s="1275"/>
    </row>
    <row r="34" spans="2:15">
      <c r="C34" s="1055" t="s">
        <v>1708</v>
      </c>
    </row>
    <row r="43" spans="2:15" ht="24.75" customHeight="1">
      <c r="B43" s="1154" t="s">
        <v>467</v>
      </c>
      <c r="C43" s="1280" t="s">
        <v>3444</v>
      </c>
      <c r="D43" s="1280"/>
      <c r="E43" s="1280"/>
      <c r="F43" s="1280"/>
      <c r="G43" s="1280"/>
      <c r="H43" s="1280"/>
      <c r="I43" s="1280"/>
      <c r="J43" s="1280"/>
      <c r="K43" s="1280"/>
      <c r="L43" s="1280"/>
      <c r="M43" s="1280"/>
      <c r="N43" s="1280"/>
      <c r="O43" s="1280"/>
    </row>
    <row r="44" spans="2:15" ht="25.5" customHeight="1">
      <c r="B44" s="1061"/>
      <c r="C44" s="1275" t="s">
        <v>3445</v>
      </c>
      <c r="D44" s="1275"/>
      <c r="E44" s="1275"/>
      <c r="F44" s="1275"/>
      <c r="G44" s="1275"/>
      <c r="H44" s="1275"/>
      <c r="I44" s="1275"/>
      <c r="J44" s="1275"/>
      <c r="K44" s="1275"/>
      <c r="L44" s="1275"/>
      <c r="M44" s="1275"/>
      <c r="N44" s="1275"/>
      <c r="O44" s="1275"/>
    </row>
    <row r="45" spans="2:15">
      <c r="C45" s="1055" t="s">
        <v>1708</v>
      </c>
    </row>
    <row r="54" spans="1:15" ht="15.75">
      <c r="A54" s="1410" t="s">
        <v>1201</v>
      </c>
      <c r="B54" s="1410"/>
      <c r="C54" s="1410"/>
      <c r="D54" s="1410"/>
      <c r="E54" s="1410"/>
      <c r="F54" s="1410"/>
      <c r="G54" s="1410"/>
      <c r="H54" s="1410"/>
      <c r="I54" s="1410"/>
      <c r="J54" s="1410"/>
      <c r="K54" s="1410"/>
      <c r="L54" s="1410"/>
      <c r="M54" s="1410"/>
      <c r="N54" s="1410"/>
      <c r="O54" s="1410"/>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pageSetUpPr fitToPage="1"/>
  </sheetPr>
  <dimension ref="A1:O49"/>
  <sheetViews>
    <sheetView workbookViewId="0">
      <selection sqref="A1:O1"/>
    </sheetView>
  </sheetViews>
  <sheetFormatPr defaultRowHeight="12.75"/>
  <cols>
    <col min="1" max="2" width="3.7109375" style="1055" customWidth="1"/>
    <col min="3"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
        <v>1110</v>
      </c>
      <c r="B2" s="1411"/>
      <c r="C2" s="1411"/>
      <c r="D2" s="1411"/>
      <c r="E2" s="1411"/>
      <c r="F2" s="1411"/>
      <c r="G2" s="1411"/>
      <c r="H2" s="1411"/>
      <c r="I2" s="1411"/>
      <c r="J2" s="1411"/>
      <c r="K2" s="1411"/>
      <c r="L2" s="1411"/>
      <c r="M2" s="1411"/>
      <c r="N2" s="1411"/>
      <c r="O2" s="1411"/>
    </row>
    <row r="3" spans="1:15" ht="18">
      <c r="A3" s="1412" t="str">
        <f>'TABLE OF CONTENTS'!A4</f>
        <v>FISCAL YEAR ENDING JUNE 30, 2021</v>
      </c>
      <c r="B3" s="1412"/>
      <c r="C3" s="1412"/>
      <c r="D3" s="1412"/>
      <c r="E3" s="1412"/>
      <c r="F3" s="1412"/>
      <c r="G3" s="1412"/>
      <c r="H3" s="1412"/>
      <c r="I3" s="1412"/>
      <c r="J3" s="1412"/>
      <c r="K3" s="1412"/>
      <c r="L3" s="1412"/>
      <c r="M3" s="1412"/>
      <c r="N3" s="1412"/>
      <c r="O3" s="1412"/>
    </row>
    <row r="6" spans="1:15">
      <c r="A6" s="901" t="s">
        <v>318</v>
      </c>
      <c r="C6" s="1150" t="s">
        <v>319</v>
      </c>
    </row>
    <row r="8" spans="1:15">
      <c r="B8" s="1071" t="s">
        <v>1112</v>
      </c>
      <c r="C8" s="650" t="s">
        <v>320</v>
      </c>
    </row>
    <row r="10" spans="1:15" ht="64.5" customHeight="1">
      <c r="C10" s="1275" t="s">
        <v>3446</v>
      </c>
      <c r="D10" s="1275"/>
      <c r="E10" s="1275"/>
      <c r="F10" s="1275"/>
      <c r="G10" s="1275"/>
      <c r="H10" s="1275"/>
      <c r="I10" s="1275"/>
      <c r="J10" s="1275"/>
      <c r="K10" s="1275"/>
      <c r="L10" s="1275"/>
      <c r="M10" s="1275"/>
      <c r="N10" s="1275"/>
      <c r="O10" s="1275"/>
    </row>
    <row r="12" spans="1:15" ht="51.75" customHeight="1">
      <c r="C12" s="1275" t="s">
        <v>3447</v>
      </c>
      <c r="D12" s="1275"/>
      <c r="E12" s="1275"/>
      <c r="F12" s="1275"/>
      <c r="G12" s="1275"/>
      <c r="H12" s="1275"/>
      <c r="I12" s="1275"/>
      <c r="J12" s="1275"/>
      <c r="K12" s="1275"/>
      <c r="L12" s="1275"/>
      <c r="M12" s="1275"/>
      <c r="N12" s="1275"/>
      <c r="O12" s="1275"/>
    </row>
    <row r="14" spans="1:15" ht="26.25" customHeight="1">
      <c r="C14" s="1275" t="s">
        <v>3448</v>
      </c>
      <c r="D14" s="1275"/>
      <c r="E14" s="1275"/>
      <c r="F14" s="1275"/>
      <c r="G14" s="1275"/>
      <c r="H14" s="1275"/>
      <c r="I14" s="1275"/>
      <c r="J14" s="1275"/>
      <c r="K14" s="1275"/>
      <c r="L14" s="1275"/>
      <c r="M14" s="1275"/>
      <c r="N14" s="1275"/>
      <c r="O14" s="1275"/>
    </row>
    <row r="16" spans="1:15" ht="37.5" customHeight="1">
      <c r="C16" s="1275" t="s">
        <v>3449</v>
      </c>
      <c r="D16" s="1275"/>
      <c r="E16" s="1275"/>
      <c r="F16" s="1275"/>
      <c r="G16" s="1275"/>
      <c r="H16" s="1275"/>
      <c r="I16" s="1275"/>
      <c r="J16" s="1275"/>
      <c r="K16" s="1275"/>
      <c r="L16" s="1275"/>
      <c r="M16" s="1275"/>
      <c r="N16" s="1275"/>
      <c r="O16" s="1275"/>
    </row>
    <row r="18" spans="2:15">
      <c r="B18" s="1071" t="s">
        <v>104</v>
      </c>
      <c r="C18" s="650" t="s">
        <v>470</v>
      </c>
    </row>
    <row r="20" spans="2:15">
      <c r="C20" s="1055" t="s">
        <v>1443</v>
      </c>
    </row>
    <row r="21" spans="2:15">
      <c r="C21" s="1055" t="s">
        <v>471</v>
      </c>
    </row>
    <row r="22" spans="2:15">
      <c r="C22" s="1055" t="s">
        <v>471</v>
      </c>
    </row>
    <row r="23" spans="2:15">
      <c r="C23" s="1055" t="s">
        <v>471</v>
      </c>
    </row>
    <row r="24" spans="2:15">
      <c r="C24" s="1055" t="s">
        <v>471</v>
      </c>
    </row>
    <row r="25" spans="2:15">
      <c r="C25" s="1055" t="s">
        <v>471</v>
      </c>
    </row>
    <row r="26" spans="2:15">
      <c r="C26" s="1055" t="s">
        <v>471</v>
      </c>
    </row>
    <row r="27" spans="2:15">
      <c r="C27" s="1055" t="s">
        <v>471</v>
      </c>
    </row>
    <row r="28" spans="2:15">
      <c r="C28" s="1055" t="s">
        <v>471</v>
      </c>
    </row>
    <row r="29" spans="2:15">
      <c r="C29" s="1055" t="s">
        <v>471</v>
      </c>
    </row>
    <row r="30" spans="2:15">
      <c r="C30" s="1055" t="s">
        <v>471</v>
      </c>
    </row>
    <row r="31" spans="2:15">
      <c r="C31" s="1055" t="s">
        <v>471</v>
      </c>
    </row>
    <row r="33" spans="2:15">
      <c r="B33" s="1071" t="s">
        <v>467</v>
      </c>
      <c r="C33" s="650" t="s">
        <v>472</v>
      </c>
    </row>
    <row r="35" spans="2:15">
      <c r="C35" s="1055" t="s">
        <v>74</v>
      </c>
    </row>
    <row r="36" spans="2:15">
      <c r="C36" s="1055" t="s">
        <v>471</v>
      </c>
    </row>
    <row r="37" spans="2:15">
      <c r="C37" s="1055" t="s">
        <v>471</v>
      </c>
    </row>
    <row r="38" spans="2:15">
      <c r="C38" s="1055" t="s">
        <v>471</v>
      </c>
    </row>
    <row r="39" spans="2:15">
      <c r="C39" s="1055" t="s">
        <v>471</v>
      </c>
    </row>
    <row r="40" spans="2:15">
      <c r="C40" s="1055" t="s">
        <v>471</v>
      </c>
    </row>
    <row r="41" spans="2:15">
      <c r="C41" s="1055" t="s">
        <v>471</v>
      </c>
    </row>
    <row r="42" spans="2:15">
      <c r="C42" s="1055" t="s">
        <v>471</v>
      </c>
    </row>
    <row r="43" spans="2:15">
      <c r="C43" s="1055" t="s">
        <v>471</v>
      </c>
    </row>
    <row r="44" spans="2:15">
      <c r="C44" s="1055" t="s">
        <v>471</v>
      </c>
    </row>
    <row r="45" spans="2:15">
      <c r="C45" s="1055" t="s">
        <v>471</v>
      </c>
    </row>
    <row r="46" spans="2:15">
      <c r="C46" s="1055" t="s">
        <v>471</v>
      </c>
    </row>
    <row r="49" spans="1:15" ht="15.75">
      <c r="A49" s="1410" t="s">
        <v>1202</v>
      </c>
      <c r="B49" s="1410"/>
      <c r="C49" s="1410"/>
      <c r="D49" s="1410"/>
      <c r="E49" s="1410"/>
      <c r="F49" s="1410"/>
      <c r="G49" s="1410"/>
      <c r="H49" s="1410"/>
      <c r="I49" s="1410"/>
      <c r="J49" s="1410"/>
      <c r="K49" s="1410"/>
      <c r="L49" s="1410"/>
      <c r="M49" s="1410"/>
      <c r="N49" s="1410"/>
      <c r="O49" s="1410"/>
    </row>
  </sheetData>
  <mergeCells count="8">
    <mergeCell ref="C16:O16"/>
    <mergeCell ref="A49:O49"/>
    <mergeCell ref="A1:O1"/>
    <mergeCell ref="A2:O2"/>
    <mergeCell ref="A3:O3"/>
    <mergeCell ref="C10:O10"/>
    <mergeCell ref="C12:O12"/>
    <mergeCell ref="C14:O14"/>
  </mergeCells>
  <printOptions horizontalCentered="1" verticalCentered="1"/>
  <pageMargins left="0.25" right="0.25" top="1" bottom="1" header="0.5" footer="0.5"/>
  <pageSetup scale="82" orientation="portrait" horizontalDpi="360"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P27" sqref="P27"/>
    </sheetView>
  </sheetViews>
  <sheetFormatPr defaultRowHeight="12.75"/>
  <cols>
    <col min="1" max="2" width="3.7109375" customWidth="1"/>
    <col min="9" max="12" width="14.7109375" customWidth="1"/>
  </cols>
  <sheetData>
    <row r="1" spans="1:15" ht="18">
      <c r="A1" s="1420" t="str">
        <f>'TABLE OF CONTENTS'!A1</f>
        <v>LOCAL GOVERNMENT NAME:</v>
      </c>
      <c r="B1" s="1293"/>
      <c r="C1" s="1293"/>
      <c r="D1" s="1293"/>
      <c r="E1" s="1293"/>
      <c r="F1" s="1293"/>
      <c r="G1" s="1293"/>
      <c r="H1" s="1293"/>
      <c r="I1" s="1293"/>
      <c r="J1" s="1293"/>
      <c r="K1" s="1293"/>
      <c r="L1" s="1293"/>
      <c r="M1" s="2"/>
      <c r="N1" s="2"/>
      <c r="O1" s="2"/>
    </row>
    <row r="2" spans="1:15" ht="18">
      <c r="A2" s="1420" t="s">
        <v>1110</v>
      </c>
      <c r="B2" s="1293"/>
      <c r="C2" s="1293"/>
      <c r="D2" s="1293"/>
      <c r="E2" s="1293"/>
      <c r="F2" s="1293"/>
      <c r="G2" s="1293"/>
      <c r="H2" s="1293"/>
      <c r="I2" s="1293"/>
      <c r="J2" s="1293"/>
      <c r="K2" s="1293"/>
      <c r="L2" s="1293"/>
      <c r="M2" s="2"/>
      <c r="N2" s="2"/>
      <c r="O2" s="2"/>
    </row>
    <row r="3" spans="1:15" ht="18">
      <c r="A3" s="1421" t="str">
        <f>'TABLE OF CONTENTS'!A4</f>
        <v>FISCAL YEAR ENDING JUNE 30, 2021</v>
      </c>
      <c r="B3" s="1293"/>
      <c r="C3" s="1293"/>
      <c r="D3" s="1293"/>
      <c r="E3" s="1293"/>
      <c r="F3" s="1293"/>
      <c r="G3" s="1293"/>
      <c r="H3" s="1293"/>
      <c r="I3" s="1293"/>
      <c r="J3" s="1293"/>
      <c r="K3" s="1293"/>
      <c r="L3" s="1293"/>
      <c r="M3" s="2"/>
      <c r="N3" s="2"/>
      <c r="O3" s="2"/>
    </row>
    <row r="4" spans="1:15" ht="18">
      <c r="A4" s="219"/>
      <c r="B4" s="32"/>
      <c r="C4" s="32"/>
      <c r="D4" s="32"/>
      <c r="E4" s="32"/>
      <c r="F4" s="32"/>
      <c r="G4" s="32"/>
      <c r="H4" s="32"/>
      <c r="I4" s="32"/>
      <c r="J4" s="32"/>
      <c r="K4" s="32"/>
      <c r="L4" s="32"/>
      <c r="M4" s="2"/>
      <c r="N4" s="2"/>
      <c r="O4" s="2"/>
    </row>
    <row r="5" spans="1:15">
      <c r="A5" s="13" t="s">
        <v>75</v>
      </c>
      <c r="C5" s="16" t="s">
        <v>76</v>
      </c>
    </row>
    <row r="7" spans="1:15" ht="12.75" customHeight="1">
      <c r="B7" s="14" t="s">
        <v>1112</v>
      </c>
      <c r="C7" s="16" t="s">
        <v>77</v>
      </c>
    </row>
    <row r="8" spans="1:15" ht="24.75" customHeight="1">
      <c r="C8" s="1414" t="s">
        <v>3293</v>
      </c>
      <c r="D8" s="1414"/>
      <c r="E8" s="1414"/>
      <c r="F8" s="1414"/>
      <c r="G8" s="1414"/>
      <c r="H8" s="1414"/>
      <c r="I8" s="1414"/>
      <c r="J8" s="1414"/>
      <c r="K8" s="1414"/>
      <c r="L8" s="1414"/>
    </row>
    <row r="9" spans="1:15" ht="12.75" customHeight="1">
      <c r="C9" s="735" t="s">
        <v>2410</v>
      </c>
      <c r="D9" s="649"/>
      <c r="E9" s="649"/>
      <c r="F9" s="649"/>
      <c r="G9" s="649"/>
      <c r="H9" s="649"/>
      <c r="I9" s="1428">
        <v>0</v>
      </c>
      <c r="J9" s="1428"/>
    </row>
    <row r="10" spans="1:15" ht="12.75" customHeight="1">
      <c r="C10" s="735" t="s">
        <v>2411</v>
      </c>
      <c r="D10" s="649"/>
      <c r="E10" s="649"/>
      <c r="F10" s="649"/>
      <c r="G10" s="649"/>
      <c r="H10" s="649"/>
      <c r="I10" s="1428">
        <v>0</v>
      </c>
      <c r="J10" s="1428"/>
    </row>
    <row r="11" spans="1:15" ht="12.75" customHeight="1">
      <c r="C11" s="735" t="s">
        <v>2049</v>
      </c>
      <c r="D11" s="649"/>
      <c r="E11" s="649"/>
      <c r="F11" s="649"/>
      <c r="G11" s="649"/>
      <c r="H11" s="649"/>
      <c r="I11" s="1428">
        <v>0</v>
      </c>
      <c r="J11" s="1428"/>
    </row>
    <row r="12" spans="1:15" ht="12.75" customHeight="1">
      <c r="C12" s="1430" t="s">
        <v>2412</v>
      </c>
      <c r="D12" s="1430"/>
      <c r="E12" s="1430"/>
      <c r="F12" s="1430"/>
      <c r="G12" s="1430"/>
      <c r="H12" s="1430"/>
      <c r="I12" s="1429">
        <f>SUM(I9:J11)</f>
        <v>0</v>
      </c>
      <c r="J12" s="1429"/>
    </row>
    <row r="13" spans="1:15" ht="12.75" customHeight="1">
      <c r="C13" s="735" t="s">
        <v>2413</v>
      </c>
      <c r="D13" s="649"/>
      <c r="E13" s="649"/>
      <c r="F13" s="649"/>
      <c r="G13" s="649"/>
      <c r="H13" s="649"/>
      <c r="I13" s="1428">
        <v>0</v>
      </c>
      <c r="J13" s="1428"/>
    </row>
    <row r="14" spans="1:15" ht="12.75" customHeight="1" thickBot="1">
      <c r="C14" s="736" t="s">
        <v>2414</v>
      </c>
      <c r="D14" s="649"/>
      <c r="E14" s="649"/>
      <c r="F14" s="649"/>
      <c r="G14" s="649"/>
      <c r="H14" s="649"/>
      <c r="I14" s="1427">
        <f>I12+I13</f>
        <v>0</v>
      </c>
      <c r="J14" s="1427"/>
    </row>
    <row r="15" spans="1:15" ht="12.75" customHeight="1" thickTop="1">
      <c r="C15" s="649"/>
      <c r="D15" s="649"/>
      <c r="E15" s="649"/>
      <c r="F15" s="649"/>
      <c r="G15" s="649"/>
      <c r="H15" s="649"/>
      <c r="I15" s="737"/>
      <c r="J15" s="649"/>
    </row>
    <row r="16" spans="1:15" ht="12.75" customHeight="1">
      <c r="C16" s="649" t="s">
        <v>3294</v>
      </c>
      <c r="D16" s="649"/>
      <c r="E16" s="649"/>
      <c r="F16" s="649"/>
      <c r="G16" s="649"/>
      <c r="H16" s="649"/>
      <c r="I16" s="649"/>
      <c r="J16" s="649"/>
    </row>
    <row r="17" spans="3:10" ht="10.5" customHeight="1">
      <c r="C17" s="649"/>
      <c r="D17" s="649"/>
      <c r="E17" s="649"/>
      <c r="F17" s="649"/>
      <c r="G17" s="649"/>
      <c r="H17" s="649"/>
      <c r="I17" s="649"/>
      <c r="J17" s="649"/>
    </row>
    <row r="18" spans="3:10" ht="12.75" customHeight="1">
      <c r="C18" s="740"/>
      <c r="D18" s="649"/>
      <c r="E18" s="649"/>
      <c r="F18" s="1423" t="s">
        <v>2415</v>
      </c>
      <c r="G18" s="1423"/>
    </row>
    <row r="19" spans="3:10" ht="12.75" customHeight="1">
      <c r="C19" s="649" t="s">
        <v>2416</v>
      </c>
      <c r="D19" s="735"/>
      <c r="E19" s="735"/>
      <c r="F19" s="1433"/>
      <c r="G19" s="1433"/>
    </row>
    <row r="20" spans="3:10" ht="12.75" customHeight="1">
      <c r="C20" s="731" t="s">
        <v>2417</v>
      </c>
      <c r="D20" s="654"/>
      <c r="E20" s="735"/>
      <c r="F20" s="738"/>
    </row>
    <row r="21" spans="3:10" ht="12.75" customHeight="1">
      <c r="C21" s="1432" t="s">
        <v>2418</v>
      </c>
      <c r="D21" s="1432"/>
      <c r="E21" s="1432"/>
      <c r="F21" s="1437"/>
      <c r="G21" s="1437"/>
    </row>
    <row r="22" spans="3:10" ht="12.75" customHeight="1">
      <c r="C22" s="1432" t="s">
        <v>2419</v>
      </c>
      <c r="D22" s="1432"/>
      <c r="E22" s="1432"/>
      <c r="F22" s="1437"/>
      <c r="G22" s="1437"/>
    </row>
    <row r="23" spans="3:10" ht="12.75" customHeight="1">
      <c r="C23" s="1431" t="s">
        <v>2420</v>
      </c>
      <c r="D23" s="1431"/>
      <c r="E23" s="1431"/>
      <c r="F23" s="1437"/>
      <c r="G23" s="1437"/>
    </row>
    <row r="24" spans="3:10" ht="12.75" customHeight="1">
      <c r="C24" s="1431" t="s">
        <v>2421</v>
      </c>
      <c r="D24" s="1431"/>
      <c r="E24" s="1431"/>
      <c r="F24" s="1437"/>
      <c r="G24" s="1437"/>
    </row>
    <row r="25" spans="3:10" ht="12.75" customHeight="1">
      <c r="C25" s="1431" t="s">
        <v>2421</v>
      </c>
      <c r="D25" s="1431"/>
      <c r="E25" s="1431"/>
      <c r="F25" s="1434"/>
      <c r="G25" s="1434"/>
    </row>
    <row r="26" spans="3:10" ht="12.75" customHeight="1" thickBot="1">
      <c r="C26" s="1430" t="s">
        <v>2422</v>
      </c>
      <c r="D26" s="1430"/>
      <c r="E26" s="1430"/>
      <c r="F26" s="1435">
        <f>SUM(F21+F22+F23+F24+F25)</f>
        <v>0</v>
      </c>
      <c r="G26" s="1435"/>
    </row>
    <row r="27" spans="3:10" ht="12.75" customHeight="1" thickTop="1"/>
    <row r="28" spans="3:10" ht="12.75" customHeight="1">
      <c r="C28" s="742" t="s">
        <v>930</v>
      </c>
      <c r="D28" s="741"/>
      <c r="E28" s="741"/>
      <c r="F28" s="649"/>
      <c r="G28" s="649"/>
      <c r="H28" s="1436" t="s">
        <v>2423</v>
      </c>
      <c r="I28" s="1436"/>
      <c r="J28" s="1436"/>
    </row>
    <row r="29" spans="3:10" ht="12.75" customHeight="1">
      <c r="C29" s="1438" t="s">
        <v>2424</v>
      </c>
      <c r="D29" s="1438"/>
      <c r="E29" s="1438"/>
      <c r="F29" s="749" t="s">
        <v>280</v>
      </c>
      <c r="G29" s="649"/>
      <c r="H29" s="743" t="s">
        <v>2425</v>
      </c>
      <c r="I29" s="743" t="s">
        <v>2426</v>
      </c>
      <c r="J29" s="743" t="s">
        <v>2427</v>
      </c>
    </row>
    <row r="30" spans="3:10" ht="12.75" customHeight="1">
      <c r="C30" s="1431" t="s">
        <v>2428</v>
      </c>
      <c r="D30" s="1431"/>
      <c r="E30" s="1431"/>
      <c r="F30" s="738"/>
      <c r="G30" s="649"/>
      <c r="H30" s="750"/>
      <c r="I30" s="750"/>
      <c r="J30" s="750"/>
    </row>
    <row r="31" spans="3:10" ht="12.75" customHeight="1">
      <c r="C31" s="1431" t="s">
        <v>2429</v>
      </c>
      <c r="D31" s="1431"/>
      <c r="E31" s="1431"/>
      <c r="F31" s="739"/>
      <c r="G31" s="649"/>
      <c r="H31" s="739"/>
      <c r="I31" s="739"/>
      <c r="J31" s="739"/>
    </row>
    <row r="32" spans="3:10" ht="12.75" customHeight="1">
      <c r="C32" s="1431" t="s">
        <v>2430</v>
      </c>
      <c r="D32" s="1431"/>
      <c r="E32" s="1431"/>
      <c r="F32" s="739"/>
      <c r="G32" s="649"/>
      <c r="H32" s="739"/>
      <c r="I32" s="739"/>
      <c r="J32" s="739"/>
    </row>
    <row r="33" spans="2:10" ht="12.75" customHeight="1">
      <c r="C33" s="1431" t="s">
        <v>282</v>
      </c>
      <c r="D33" s="1431"/>
      <c r="E33" s="1431"/>
      <c r="F33" s="739"/>
      <c r="G33" s="649"/>
      <c r="H33" s="739"/>
      <c r="I33" s="739"/>
      <c r="J33" s="739"/>
    </row>
    <row r="34" spans="2:10" ht="12.75" customHeight="1">
      <c r="C34" s="1431" t="s">
        <v>2431</v>
      </c>
      <c r="D34" s="1431"/>
      <c r="E34" s="1431"/>
      <c r="F34" s="739"/>
      <c r="G34" s="649"/>
      <c r="H34" s="739"/>
      <c r="I34" s="739"/>
      <c r="J34" s="739"/>
    </row>
    <row r="35" spans="2:10" ht="12.75" customHeight="1">
      <c r="C35" s="1431" t="s">
        <v>2431</v>
      </c>
      <c r="D35" s="1431"/>
      <c r="E35" s="1431"/>
      <c r="F35" s="739"/>
      <c r="G35" s="649"/>
      <c r="H35" s="739"/>
      <c r="I35" s="739"/>
      <c r="J35" s="739"/>
    </row>
    <row r="36" spans="2:10" ht="12.75" customHeight="1">
      <c r="C36" s="1431" t="s">
        <v>2431</v>
      </c>
      <c r="D36" s="1431"/>
      <c r="E36" s="1431"/>
      <c r="F36" s="745"/>
      <c r="G36" s="649"/>
      <c r="H36" s="745"/>
      <c r="I36" s="745"/>
      <c r="J36" s="745"/>
    </row>
    <row r="37" spans="2:10" ht="27.75" customHeight="1">
      <c r="C37" s="1430" t="s">
        <v>2432</v>
      </c>
      <c r="D37" s="1430"/>
      <c r="E37" s="1430"/>
      <c r="F37" s="746">
        <f>SUM(F30:F36)</f>
        <v>0</v>
      </c>
      <c r="G37" s="649"/>
      <c r="H37" s="746">
        <f t="shared" ref="H37:J37" si="0">SUM(H30:H36)</f>
        <v>0</v>
      </c>
      <c r="I37" s="746">
        <f t="shared" si="0"/>
        <v>0</v>
      </c>
      <c r="J37" s="746">
        <f t="shared" si="0"/>
        <v>0</v>
      </c>
    </row>
    <row r="38" spans="2:10" ht="12.75" customHeight="1">
      <c r="C38" s="747"/>
      <c r="D38" s="747"/>
      <c r="E38" s="747"/>
      <c r="F38" s="747"/>
      <c r="G38" s="747"/>
      <c r="H38" s="747"/>
      <c r="I38" s="747"/>
      <c r="J38" s="747"/>
    </row>
    <row r="39" spans="2:10" ht="12.75" customHeight="1">
      <c r="C39" s="1439" t="s">
        <v>2433</v>
      </c>
      <c r="D39" s="1439"/>
      <c r="E39" s="1439"/>
      <c r="F39" s="749" t="s">
        <v>2434</v>
      </c>
      <c r="G39" s="744"/>
      <c r="H39" s="744"/>
      <c r="I39" s="744"/>
      <c r="J39" s="744"/>
    </row>
    <row r="40" spans="2:10" ht="15.75" customHeight="1">
      <c r="C40" s="1441" t="s">
        <v>2435</v>
      </c>
      <c r="D40" s="1441"/>
      <c r="E40" s="1441"/>
      <c r="F40" s="753"/>
      <c r="G40" s="744"/>
      <c r="H40" s="744"/>
      <c r="I40" s="744"/>
      <c r="J40" s="744"/>
    </row>
    <row r="41" spans="2:10" ht="12.75" customHeight="1">
      <c r="C41" s="1442"/>
      <c r="D41" s="1442"/>
      <c r="E41" s="1442"/>
      <c r="F41" s="752"/>
      <c r="G41" s="744"/>
      <c r="H41" s="744"/>
      <c r="I41" s="744"/>
      <c r="J41" s="744"/>
    </row>
    <row r="42" spans="2:10" ht="25.5" customHeight="1" thickBot="1">
      <c r="C42" s="1275" t="s">
        <v>2436</v>
      </c>
      <c r="D42" s="1440"/>
      <c r="E42" s="1440"/>
      <c r="F42" s="751">
        <f>F26+F37</f>
        <v>0</v>
      </c>
      <c r="G42" s="748"/>
      <c r="H42" s="748"/>
      <c r="I42" s="748"/>
      <c r="J42" s="748"/>
    </row>
    <row r="43" spans="2:10" ht="12.75" customHeight="1" thickTop="1"/>
    <row r="44" spans="2:10" ht="12.75" customHeight="1"/>
    <row r="46" spans="2:10" ht="12.75" customHeight="1">
      <c r="B46" s="14"/>
      <c r="C46" s="16"/>
    </row>
    <row r="47" spans="2:10" ht="12.75" customHeight="1"/>
    <row r="48" spans="2:10" ht="12.75" customHeight="1"/>
    <row r="49" spans="1:13" ht="12.75" customHeight="1">
      <c r="C49" s="2"/>
      <c r="D49" s="2"/>
      <c r="E49" s="2"/>
      <c r="F49" s="2"/>
      <c r="G49" s="2"/>
      <c r="I49" s="2"/>
      <c r="J49" s="2"/>
      <c r="K49" s="2"/>
      <c r="L49" s="2"/>
    </row>
    <row r="50" spans="1:13" ht="12.75" customHeight="1">
      <c r="F50" s="1293"/>
      <c r="G50" s="1293"/>
      <c r="H50" s="1293"/>
      <c r="K50" s="1293"/>
      <c r="L50" s="1293"/>
    </row>
    <row r="51" spans="1:13" ht="12.75" customHeight="1">
      <c r="F51" s="1293"/>
      <c r="G51" s="1293"/>
      <c r="H51" s="1293"/>
      <c r="K51" s="1293"/>
      <c r="L51" s="1293"/>
    </row>
    <row r="52" spans="1:13" ht="12.75" customHeight="1">
      <c r="F52" s="1293"/>
      <c r="G52" s="1293"/>
      <c r="H52" s="1293"/>
      <c r="K52" s="1293"/>
      <c r="L52" s="1293"/>
    </row>
    <row r="53" spans="1:13" ht="12.75" customHeight="1">
      <c r="F53" s="1293"/>
      <c r="G53" s="1293"/>
      <c r="H53" s="1293"/>
      <c r="K53" s="1293"/>
      <c r="L53" s="1293"/>
    </row>
    <row r="54" spans="1:13" ht="12.75" customHeight="1">
      <c r="F54" s="1293"/>
      <c r="G54" s="1293"/>
      <c r="H54" s="1293"/>
      <c r="K54" s="1293"/>
      <c r="L54" s="1293"/>
    </row>
    <row r="55" spans="1:13" ht="12.75" customHeight="1">
      <c r="F55" s="1293"/>
      <c r="G55" s="1293"/>
      <c r="H55" s="1293"/>
      <c r="K55" s="1293"/>
      <c r="L55" s="1293"/>
    </row>
    <row r="56" spans="1:13" ht="12.75" customHeight="1">
      <c r="F56" s="1293"/>
      <c r="G56" s="1293"/>
      <c r="H56" s="1293"/>
      <c r="K56" s="1293"/>
      <c r="L56" s="1293"/>
    </row>
    <row r="58" spans="1:13" ht="15.75">
      <c r="A58" s="109" t="s">
        <v>1203</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C42:E42"/>
    <mergeCell ref="C40:E40"/>
    <mergeCell ref="C34:E34"/>
    <mergeCell ref="C35:E35"/>
    <mergeCell ref="C36:E36"/>
    <mergeCell ref="C41:E41"/>
    <mergeCell ref="C37:E37"/>
    <mergeCell ref="C29:E29"/>
    <mergeCell ref="C39:E39"/>
    <mergeCell ref="C30:E30"/>
    <mergeCell ref="C31:E31"/>
    <mergeCell ref="C33:E33"/>
    <mergeCell ref="C32:E32"/>
    <mergeCell ref="F18:G18"/>
    <mergeCell ref="F19:G19"/>
    <mergeCell ref="F25:G25"/>
    <mergeCell ref="F26:G26"/>
    <mergeCell ref="H28:J28"/>
    <mergeCell ref="F21:G21"/>
    <mergeCell ref="F22:G22"/>
    <mergeCell ref="F23:G23"/>
    <mergeCell ref="F24:G24"/>
    <mergeCell ref="C24:E24"/>
    <mergeCell ref="C25:E25"/>
    <mergeCell ref="C26:E26"/>
    <mergeCell ref="C23:E23"/>
    <mergeCell ref="C21:E21"/>
    <mergeCell ref="C22:E2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A1:L1"/>
    <mergeCell ref="A2:L2"/>
    <mergeCell ref="A3:L3"/>
    <mergeCell ref="C8:L8"/>
    <mergeCell ref="I14:J14"/>
    <mergeCell ref="I9:J9"/>
    <mergeCell ref="I10:J10"/>
    <mergeCell ref="I11:J11"/>
    <mergeCell ref="I12:J12"/>
    <mergeCell ref="I13:J13"/>
    <mergeCell ref="C12:H12"/>
  </mergeCells>
  <phoneticPr fontId="0" type="noConversion"/>
  <printOptions horizontalCentered="1" verticalCentered="1"/>
  <pageMargins left="0.25" right="0.25" top="1" bottom="1" header="0.5" footer="0.5"/>
  <pageSetup scale="83" orientation="portrait" r:id="rId2"/>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pageSetUpPr fitToPage="1"/>
  </sheetPr>
  <dimension ref="A1:O52"/>
  <sheetViews>
    <sheetView zoomScaleNormal="100" workbookViewId="0">
      <selection sqref="A1:O1"/>
    </sheetView>
  </sheetViews>
  <sheetFormatPr defaultRowHeight="12.75"/>
  <cols>
    <col min="1" max="2" width="3.140625" style="1055" customWidth="1"/>
    <col min="3" max="7" width="9.140625" style="1055"/>
    <col min="8" max="8" width="12.42578125" style="1055" customWidth="1"/>
    <col min="9" max="12" width="14.7109375" style="1055" customWidth="1"/>
    <col min="13"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
        <v>1110</v>
      </c>
      <c r="B2" s="1411"/>
      <c r="C2" s="1411"/>
      <c r="D2" s="1411"/>
      <c r="E2" s="1411"/>
      <c r="F2" s="1411"/>
      <c r="G2" s="1411"/>
      <c r="H2" s="1411"/>
      <c r="I2" s="1411"/>
      <c r="J2" s="1411"/>
      <c r="K2" s="1411"/>
      <c r="L2" s="1411"/>
      <c r="M2" s="1411"/>
      <c r="N2" s="1411"/>
      <c r="O2" s="1411"/>
    </row>
    <row r="3" spans="1:15" ht="18">
      <c r="A3" s="1412" t="str">
        <f>'TABLE OF CONTENTS'!A4</f>
        <v>FISCAL YEAR ENDING JUNE 30, 2021</v>
      </c>
      <c r="B3" s="1412"/>
      <c r="C3" s="1412"/>
      <c r="D3" s="1412"/>
      <c r="E3" s="1412"/>
      <c r="F3" s="1412"/>
      <c r="G3" s="1412"/>
      <c r="H3" s="1412"/>
      <c r="I3" s="1412"/>
      <c r="J3" s="1412"/>
      <c r="K3" s="1412"/>
      <c r="L3" s="1412"/>
      <c r="M3" s="1412"/>
      <c r="N3" s="1412"/>
      <c r="O3" s="1412"/>
    </row>
    <row r="4" spans="1:15" ht="12" customHeight="1">
      <c r="A4" s="1060"/>
      <c r="B4" s="1046"/>
      <c r="C4" s="1046"/>
      <c r="D4" s="1046"/>
      <c r="E4" s="1046"/>
      <c r="F4" s="1046"/>
      <c r="G4" s="1046"/>
      <c r="H4" s="1046"/>
      <c r="I4" s="1046"/>
      <c r="J4" s="1046"/>
      <c r="K4" s="1046"/>
      <c r="L4" s="1046"/>
      <c r="M4" s="900"/>
      <c r="N4" s="900"/>
      <c r="O4" s="900"/>
    </row>
    <row r="5" spans="1:15">
      <c r="A5" s="901" t="s">
        <v>75</v>
      </c>
      <c r="C5" s="650" t="s">
        <v>655</v>
      </c>
    </row>
    <row r="6" spans="1:15" ht="12" customHeight="1"/>
    <row r="7" spans="1:15" ht="12.75" customHeight="1">
      <c r="B7" s="1071" t="s">
        <v>3450</v>
      </c>
      <c r="C7" s="650" t="s">
        <v>3451</v>
      </c>
    </row>
    <row r="8" spans="1:15" ht="12" customHeight="1">
      <c r="C8" s="1414"/>
      <c r="D8" s="1414"/>
      <c r="E8" s="1414"/>
      <c r="F8" s="1414"/>
      <c r="G8" s="1414"/>
      <c r="H8" s="1414"/>
      <c r="I8" s="1414"/>
      <c r="J8" s="1414"/>
      <c r="K8" s="1414"/>
      <c r="L8" s="1414"/>
    </row>
    <row r="9" spans="1:15" ht="39" customHeight="1">
      <c r="C9" s="1414" t="s">
        <v>2683</v>
      </c>
      <c r="D9" s="1414"/>
      <c r="E9" s="1414"/>
      <c r="F9" s="1414"/>
      <c r="G9" s="1414"/>
      <c r="H9" s="1414"/>
      <c r="I9" s="1414"/>
      <c r="J9" s="1414"/>
      <c r="K9" s="1414"/>
      <c r="L9" s="1414"/>
      <c r="M9" s="1414"/>
      <c r="N9" s="1414"/>
      <c r="O9" s="1414"/>
    </row>
    <row r="10" spans="1:15" ht="12" customHeight="1">
      <c r="C10" s="1042"/>
      <c r="D10" s="1042"/>
      <c r="E10" s="1042"/>
      <c r="F10" s="1042"/>
      <c r="G10" s="1042"/>
      <c r="H10" s="1042"/>
      <c r="I10" s="1042"/>
      <c r="J10" s="1042"/>
      <c r="K10" s="1042"/>
      <c r="L10" s="1042"/>
    </row>
    <row r="11" spans="1:15" ht="26.25" customHeight="1">
      <c r="C11" s="1414" t="s">
        <v>2684</v>
      </c>
      <c r="D11" s="1414"/>
      <c r="E11" s="1414"/>
      <c r="F11" s="1414"/>
      <c r="G11" s="1414"/>
      <c r="H11" s="1414"/>
      <c r="I11" s="1414"/>
      <c r="J11" s="1414"/>
      <c r="K11" s="1414"/>
      <c r="L11" s="1414"/>
      <c r="M11" s="1414"/>
      <c r="N11" s="1414"/>
      <c r="O11" s="1414"/>
    </row>
    <row r="12" spans="1:15" ht="12" customHeight="1">
      <c r="C12" s="1414"/>
      <c r="D12" s="1414"/>
      <c r="E12" s="1414"/>
      <c r="F12" s="1414"/>
      <c r="G12" s="1414"/>
      <c r="H12" s="1414"/>
      <c r="I12" s="1414"/>
      <c r="J12" s="1414"/>
      <c r="K12" s="1414"/>
      <c r="L12" s="1414"/>
      <c r="M12" s="1414"/>
    </row>
    <row r="13" spans="1:15" ht="28.5" customHeight="1">
      <c r="C13" s="1414" t="s">
        <v>2685</v>
      </c>
      <c r="D13" s="1414"/>
      <c r="E13" s="1414"/>
      <c r="F13" s="1414"/>
      <c r="G13" s="1414"/>
      <c r="H13" s="1414"/>
      <c r="I13" s="1414"/>
      <c r="J13" s="1414"/>
      <c r="K13" s="1414"/>
      <c r="L13" s="1414"/>
      <c r="M13" s="1414"/>
      <c r="N13" s="1414"/>
      <c r="O13" s="1414"/>
    </row>
    <row r="14" spans="1:15" ht="12" customHeight="1">
      <c r="C14" s="1414" t="s">
        <v>2446</v>
      </c>
      <c r="D14" s="1414"/>
      <c r="E14" s="1414"/>
      <c r="F14" s="1414"/>
      <c r="G14" s="1414"/>
      <c r="H14" s="1414"/>
      <c r="I14" s="1414"/>
      <c r="J14" s="1414"/>
      <c r="K14" s="1414"/>
      <c r="L14" s="1414"/>
      <c r="M14" s="1414"/>
    </row>
    <row r="15" spans="1:15" ht="27" customHeight="1">
      <c r="C15" s="1414" t="s">
        <v>2686</v>
      </c>
      <c r="D15" s="1414"/>
      <c r="E15" s="1414"/>
      <c r="F15" s="1414"/>
      <c r="G15" s="1414"/>
      <c r="H15" s="1414"/>
      <c r="I15" s="1414"/>
      <c r="J15" s="1414"/>
      <c r="K15" s="1414"/>
      <c r="L15" s="1414"/>
      <c r="M15" s="1414"/>
      <c r="N15" s="1414"/>
      <c r="O15" s="1414"/>
    </row>
    <row r="16" spans="1:15" ht="12" customHeight="1">
      <c r="C16" s="1414"/>
      <c r="D16" s="1414"/>
      <c r="E16" s="1414"/>
      <c r="F16" s="1414"/>
      <c r="G16" s="1414"/>
      <c r="H16" s="1414"/>
      <c r="I16" s="1414"/>
      <c r="J16" s="1414"/>
      <c r="K16" s="1414"/>
      <c r="L16" s="1414"/>
      <c r="M16" s="1414"/>
    </row>
    <row r="17" spans="3:15" ht="102.75" customHeight="1">
      <c r="C17" s="1414" t="s">
        <v>3452</v>
      </c>
      <c r="D17" s="1414"/>
      <c r="E17" s="1414"/>
      <c r="F17" s="1414"/>
      <c r="G17" s="1414"/>
      <c r="H17" s="1414"/>
      <c r="I17" s="1414"/>
      <c r="J17" s="1414"/>
      <c r="K17" s="1414"/>
      <c r="L17" s="1414"/>
      <c r="M17" s="1414"/>
      <c r="N17" s="1414"/>
      <c r="O17" s="1414"/>
    </row>
    <row r="18" spans="3:15" ht="15" customHeight="1">
      <c r="C18" s="1448" t="s">
        <v>2687</v>
      </c>
      <c r="D18" s="1448"/>
      <c r="E18" s="1448"/>
      <c r="F18" s="1448"/>
      <c r="G18" s="1448"/>
      <c r="H18" s="1448"/>
      <c r="I18" s="1448"/>
      <c r="J18" s="1448"/>
      <c r="K18" s="1448"/>
      <c r="L18" s="1448"/>
      <c r="M18" s="1448"/>
      <c r="N18" s="1448"/>
      <c r="O18" s="1448"/>
    </row>
    <row r="19" spans="3:15" ht="27" customHeight="1">
      <c r="C19" s="1450" t="s">
        <v>2688</v>
      </c>
      <c r="D19" s="1450"/>
      <c r="E19" s="1450"/>
      <c r="F19" s="1450"/>
      <c r="G19" s="1450"/>
      <c r="H19" s="1450"/>
      <c r="I19" s="1450"/>
      <c r="J19" s="1450"/>
      <c r="K19" s="1450"/>
      <c r="L19" s="1450"/>
      <c r="M19" s="1450"/>
      <c r="N19" s="1450"/>
      <c r="O19" s="1450"/>
    </row>
    <row r="20" spans="3:15" ht="12" customHeight="1">
      <c r="C20" s="736"/>
      <c r="I20" s="1428"/>
      <c r="J20" s="1428"/>
    </row>
    <row r="21" spans="3:15" ht="39.75" customHeight="1">
      <c r="C21" s="1414" t="s">
        <v>2630</v>
      </c>
      <c r="D21" s="1414"/>
      <c r="E21" s="1414"/>
      <c r="F21" s="1414"/>
      <c r="G21" s="1414"/>
      <c r="H21" s="1414"/>
      <c r="I21" s="1414"/>
      <c r="J21" s="1414"/>
      <c r="K21" s="1414"/>
      <c r="L21" s="1414"/>
      <c r="M21" s="1414"/>
      <c r="N21" s="1414"/>
      <c r="O21" s="1414"/>
    </row>
    <row r="22" spans="3:15" ht="13.5" customHeight="1">
      <c r="C22" s="1414" t="s">
        <v>2629</v>
      </c>
      <c r="D22" s="1414"/>
      <c r="E22" s="1414"/>
      <c r="F22" s="1414"/>
      <c r="G22" s="1414"/>
      <c r="H22" s="1414"/>
      <c r="I22" s="1414"/>
      <c r="J22" s="1414"/>
      <c r="K22" s="1414"/>
      <c r="L22" s="1414"/>
    </row>
    <row r="23" spans="3:15" ht="13.5" customHeight="1">
      <c r="C23" s="1414" t="s">
        <v>1252</v>
      </c>
      <c r="D23" s="1414"/>
      <c r="E23" s="1414"/>
      <c r="F23" s="1414"/>
      <c r="G23" s="1414"/>
      <c r="H23" s="1414"/>
      <c r="I23" s="1414"/>
      <c r="J23" s="1414"/>
      <c r="K23" s="1414"/>
      <c r="L23" s="1414"/>
    </row>
    <row r="24" spans="3:15" ht="15" customHeight="1">
      <c r="C24" s="1414" t="s">
        <v>2690</v>
      </c>
      <c r="D24" s="1414"/>
      <c r="E24" s="1414"/>
      <c r="F24" s="1414"/>
      <c r="G24" s="1414"/>
      <c r="H24" s="1414"/>
      <c r="I24" s="1414"/>
      <c r="J24" s="1414"/>
      <c r="K24" s="1414"/>
      <c r="L24" s="1414"/>
    </row>
    <row r="25" spans="3:15" ht="12.75" customHeight="1">
      <c r="C25" s="1414"/>
      <c r="D25" s="1414"/>
      <c r="E25" s="1414"/>
      <c r="F25" s="1414"/>
      <c r="G25" s="1414"/>
      <c r="H25" s="1414"/>
      <c r="I25" s="1414"/>
      <c r="J25" s="1414"/>
      <c r="K25" s="1414"/>
      <c r="L25" s="1414"/>
      <c r="M25" s="1414"/>
    </row>
    <row r="26" spans="3:15" ht="12" customHeight="1">
      <c r="C26" s="1414" t="s">
        <v>2628</v>
      </c>
      <c r="D26" s="1414"/>
      <c r="E26" s="1414"/>
      <c r="F26" s="1414"/>
      <c r="G26" s="1414"/>
      <c r="H26" s="1414"/>
      <c r="I26" s="1414"/>
      <c r="J26" s="1414"/>
      <c r="K26" s="1414"/>
      <c r="L26" s="1414"/>
    </row>
    <row r="27" spans="3:15" ht="24.75" customHeight="1">
      <c r="C27" s="1042"/>
      <c r="D27" s="1449"/>
      <c r="E27" s="1449"/>
      <c r="F27" s="1414" t="s">
        <v>2627</v>
      </c>
      <c r="G27" s="1414"/>
      <c r="H27" s="1414"/>
      <c r="I27" s="1414"/>
      <c r="J27" s="1414"/>
      <c r="K27" s="1414"/>
      <c r="L27" s="1414"/>
      <c r="M27" s="1414"/>
      <c r="N27" s="1414"/>
      <c r="O27" s="1414"/>
    </row>
    <row r="28" spans="3:15" ht="12" customHeight="1">
      <c r="C28" s="1042"/>
      <c r="D28" s="1449"/>
      <c r="E28" s="1449"/>
      <c r="F28" s="1414" t="s">
        <v>2626</v>
      </c>
      <c r="G28" s="1414"/>
      <c r="H28" s="1414"/>
      <c r="I28" s="1414"/>
      <c r="J28" s="1414"/>
      <c r="K28" s="1414"/>
      <c r="L28" s="1414"/>
    </row>
    <row r="29" spans="3:15" ht="12" customHeight="1">
      <c r="C29" s="1042"/>
      <c r="D29" s="1449"/>
      <c r="E29" s="1449"/>
      <c r="F29" s="1414" t="s">
        <v>2641</v>
      </c>
      <c r="G29" s="1414"/>
      <c r="H29" s="1414"/>
      <c r="I29" s="1414"/>
      <c r="J29" s="1414"/>
      <c r="K29" s="1414"/>
      <c r="L29" s="1414"/>
    </row>
    <row r="30" spans="3:15" ht="12" customHeight="1">
      <c r="C30" s="1042"/>
      <c r="D30" s="1042"/>
      <c r="E30" s="1042"/>
      <c r="F30" s="1042"/>
      <c r="G30" s="1042"/>
      <c r="H30" s="1042"/>
      <c r="I30" s="1042"/>
      <c r="J30" s="1042"/>
      <c r="K30" s="1042"/>
      <c r="L30" s="1042"/>
    </row>
    <row r="31" spans="3:15" ht="27" customHeight="1">
      <c r="C31" s="1414" t="s">
        <v>2642</v>
      </c>
      <c r="D31" s="1414"/>
      <c r="E31" s="1414"/>
      <c r="F31" s="1414"/>
      <c r="G31" s="1414"/>
      <c r="H31" s="1414"/>
      <c r="I31" s="1414"/>
      <c r="J31" s="1414"/>
      <c r="K31" s="1414"/>
      <c r="L31" s="1414"/>
      <c r="M31" s="1414"/>
      <c r="N31" s="1414"/>
      <c r="O31" s="1414"/>
    </row>
    <row r="32" spans="3:15" ht="12.75" customHeight="1">
      <c r="C32" s="1414" t="s">
        <v>2691</v>
      </c>
      <c r="D32" s="1414"/>
      <c r="E32" s="1414"/>
      <c r="F32" s="1414"/>
      <c r="G32" s="1414"/>
      <c r="H32" s="1414"/>
      <c r="I32" s="1414"/>
      <c r="J32" s="1414"/>
      <c r="K32" s="1414"/>
      <c r="L32" s="1414"/>
    </row>
    <row r="33" spans="3:15" ht="12.75" customHeight="1">
      <c r="C33" s="1414" t="s">
        <v>2631</v>
      </c>
      <c r="D33" s="1414"/>
      <c r="E33" s="1414"/>
      <c r="F33" s="1414"/>
      <c r="G33" s="1414"/>
      <c r="H33" s="1414"/>
      <c r="I33" s="1414"/>
      <c r="J33" s="1414"/>
      <c r="K33" s="1414"/>
      <c r="L33" s="1414"/>
    </row>
    <row r="34" spans="3:15" ht="12.75" customHeight="1">
      <c r="C34" s="1042"/>
      <c r="D34" s="1042"/>
      <c r="E34" s="1042"/>
      <c r="F34" s="1042"/>
      <c r="G34" s="1042"/>
      <c r="H34" s="1042"/>
      <c r="I34" s="1042"/>
      <c r="J34" s="1042"/>
      <c r="K34" s="1042"/>
      <c r="L34" s="1042"/>
    </row>
    <row r="35" spans="3:15" ht="39.75" customHeight="1">
      <c r="C35" s="1414" t="s">
        <v>2638</v>
      </c>
      <c r="D35" s="1414"/>
      <c r="E35" s="1414"/>
      <c r="F35" s="1414"/>
      <c r="G35" s="1414"/>
      <c r="H35" s="1414"/>
      <c r="I35" s="1414"/>
      <c r="J35" s="1414"/>
      <c r="K35" s="1414"/>
      <c r="L35" s="1414"/>
      <c r="M35" s="1414"/>
      <c r="N35" s="1414"/>
      <c r="O35" s="1414"/>
    </row>
    <row r="36" spans="3:15" ht="12.75" customHeight="1">
      <c r="C36" s="1414" t="s">
        <v>2637</v>
      </c>
      <c r="D36" s="1414"/>
      <c r="E36" s="1414"/>
      <c r="F36" s="1414"/>
      <c r="G36" s="1414"/>
      <c r="H36" s="1414"/>
      <c r="I36" s="1414"/>
      <c r="J36" s="1414"/>
      <c r="K36" s="1414"/>
      <c r="L36" s="1414"/>
    </row>
    <row r="37" spans="3:15" ht="12.75" customHeight="1">
      <c r="C37" s="1042" t="s">
        <v>1252</v>
      </c>
      <c r="D37" s="1042"/>
      <c r="E37" s="1042"/>
      <c r="F37" s="1042"/>
      <c r="G37" s="1042"/>
      <c r="H37" s="1042"/>
      <c r="I37" s="1042"/>
      <c r="J37" s="1042"/>
      <c r="K37" s="1042"/>
      <c r="L37" s="1042"/>
    </row>
    <row r="38" spans="3:15" ht="12.75" customHeight="1">
      <c r="C38" s="1414" t="s">
        <v>2689</v>
      </c>
      <c r="D38" s="1414"/>
      <c r="E38" s="1414"/>
      <c r="F38" s="1414"/>
      <c r="G38" s="1414"/>
      <c r="H38" s="1414"/>
      <c r="I38" s="1414"/>
      <c r="J38" s="1414"/>
      <c r="K38" s="1414"/>
      <c r="L38" s="1414"/>
    </row>
    <row r="39" spans="3:15" ht="12" customHeight="1">
      <c r="C39" s="1446"/>
      <c r="D39" s="1446"/>
      <c r="E39" s="1446"/>
      <c r="F39" s="1446"/>
      <c r="G39" s="1446"/>
      <c r="H39" s="1446"/>
      <c r="I39" s="1446"/>
      <c r="J39" s="1446"/>
      <c r="K39" s="1446"/>
      <c r="L39" s="1446"/>
      <c r="M39" s="1446"/>
    </row>
    <row r="40" spans="3:15" ht="12" customHeight="1">
      <c r="C40" s="1414"/>
      <c r="D40" s="1414"/>
      <c r="E40" s="1414"/>
      <c r="F40" s="1414"/>
      <c r="G40" s="1414"/>
      <c r="H40" s="1414"/>
      <c r="I40" s="1414"/>
      <c r="J40" s="1414"/>
      <c r="K40" s="1414"/>
      <c r="L40" s="1414"/>
      <c r="M40" s="1414"/>
    </row>
    <row r="41" spans="3:15" ht="29.25" customHeight="1">
      <c r="C41" s="1275" t="s">
        <v>2636</v>
      </c>
      <c r="D41" s="1275"/>
      <c r="E41" s="1275"/>
      <c r="F41" s="1275"/>
      <c r="G41" s="1275"/>
      <c r="H41" s="1275"/>
      <c r="I41" s="1275"/>
      <c r="J41" s="1275"/>
      <c r="K41" s="1275"/>
      <c r="L41" s="1275"/>
      <c r="M41" s="1275"/>
      <c r="N41" s="1275"/>
      <c r="O41" s="1275"/>
    </row>
    <row r="42" spans="3:15" ht="12" customHeight="1">
      <c r="C42" s="1042"/>
      <c r="D42" s="1042"/>
      <c r="E42" s="1042"/>
      <c r="F42" s="1042"/>
      <c r="G42" s="1042"/>
      <c r="H42" s="1042"/>
      <c r="I42" s="1042"/>
      <c r="J42" s="1042"/>
      <c r="K42" s="1042"/>
      <c r="L42" s="1042"/>
    </row>
    <row r="43" spans="3:15" ht="12" customHeight="1">
      <c r="C43" s="1448" t="s">
        <v>2635</v>
      </c>
      <c r="D43" s="1448"/>
      <c r="E43" s="1448"/>
      <c r="F43" s="1448"/>
      <c r="G43" s="1448"/>
      <c r="H43" s="1448"/>
      <c r="I43" s="1448"/>
      <c r="J43" s="1448"/>
      <c r="K43" s="1448"/>
      <c r="L43" s="1448"/>
      <c r="M43" s="1448"/>
      <c r="N43" s="1448"/>
      <c r="O43" s="1448"/>
    </row>
    <row r="44" spans="3:15" ht="12" customHeight="1">
      <c r="C44" s="1042"/>
      <c r="D44" s="1042"/>
      <c r="E44" s="1042"/>
      <c r="F44" s="1042"/>
      <c r="G44" s="1042"/>
      <c r="H44" s="1042"/>
      <c r="I44" s="1042"/>
      <c r="J44" s="1042"/>
      <c r="K44" s="1042"/>
      <c r="L44" s="1042"/>
    </row>
    <row r="45" spans="3:15" ht="18.75" customHeight="1">
      <c r="C45" s="1414" t="s">
        <v>2634</v>
      </c>
      <c r="D45" s="1414"/>
      <c r="E45" s="1414"/>
      <c r="F45" s="1414"/>
      <c r="G45" s="1414"/>
      <c r="H45" s="1414"/>
      <c r="I45" s="1414"/>
      <c r="J45" s="1414"/>
      <c r="K45" s="1414"/>
      <c r="L45" s="1414"/>
      <c r="M45" s="1414"/>
      <c r="N45" s="1414"/>
      <c r="O45" s="1414"/>
    </row>
    <row r="46" spans="3:15" ht="12" customHeight="1">
      <c r="C46" s="1447" t="s">
        <v>591</v>
      </c>
      <c r="D46" s="1447"/>
      <c r="E46" s="1042"/>
      <c r="F46" s="1447" t="s">
        <v>280</v>
      </c>
      <c r="G46" s="1447"/>
      <c r="H46" s="1042"/>
      <c r="I46" s="1047" t="s">
        <v>2632</v>
      </c>
      <c r="J46" s="1042"/>
      <c r="K46" s="1447" t="s">
        <v>2633</v>
      </c>
      <c r="L46" s="1447"/>
    </row>
    <row r="47" spans="3:15" ht="12" customHeight="1">
      <c r="C47" s="1446"/>
      <c r="D47" s="1446"/>
      <c r="E47" s="1042"/>
      <c r="F47" s="1446"/>
      <c r="G47" s="1446"/>
      <c r="H47" s="1042"/>
      <c r="I47" s="1048"/>
      <c r="J47" s="1042"/>
      <c r="K47" s="1446"/>
      <c r="L47" s="1446"/>
    </row>
    <row r="48" spans="3:15" ht="12" customHeight="1">
      <c r="C48" s="1446"/>
      <c r="D48" s="1446"/>
      <c r="E48" s="1042"/>
      <c r="F48" s="1446"/>
      <c r="G48" s="1446"/>
      <c r="H48" s="1042"/>
      <c r="I48" s="1048"/>
      <c r="J48" s="1042"/>
      <c r="K48" s="1446"/>
      <c r="L48" s="1446"/>
    </row>
    <row r="49" spans="1:15" ht="12" customHeight="1">
      <c r="C49" s="1446"/>
      <c r="D49" s="1446"/>
      <c r="E49" s="1042"/>
      <c r="F49" s="1446"/>
      <c r="G49" s="1446"/>
      <c r="H49" s="1042"/>
      <c r="I49" s="1048"/>
      <c r="J49" s="1042"/>
      <c r="K49" s="1446"/>
      <c r="L49" s="1446"/>
    </row>
    <row r="50" spans="1:15" ht="12" customHeight="1">
      <c r="C50" s="1443"/>
      <c r="D50" s="1443"/>
      <c r="E50" s="1042"/>
      <c r="F50" s="1444"/>
      <c r="G50" s="1444"/>
      <c r="H50" s="1042"/>
      <c r="I50" s="1049"/>
      <c r="J50" s="1042"/>
      <c r="K50" s="1445"/>
      <c r="L50" s="1445"/>
    </row>
    <row r="51" spans="1:15" ht="12" customHeight="1">
      <c r="C51" s="1042"/>
      <c r="D51" s="1042"/>
      <c r="E51" s="1042"/>
      <c r="F51" s="1042"/>
      <c r="G51" s="1042"/>
      <c r="H51" s="1042"/>
      <c r="I51" s="1042"/>
      <c r="J51" s="1042"/>
      <c r="K51" s="1042"/>
      <c r="L51" s="1042"/>
    </row>
    <row r="52" spans="1:15" ht="15.75">
      <c r="A52" s="1410" t="s">
        <v>917</v>
      </c>
      <c r="B52" s="1410"/>
      <c r="C52" s="1410"/>
      <c r="D52" s="1410"/>
      <c r="E52" s="1410"/>
      <c r="F52" s="1410"/>
      <c r="G52" s="1410"/>
      <c r="H52" s="1410"/>
      <c r="I52" s="1410"/>
      <c r="J52" s="1410"/>
      <c r="K52" s="1410"/>
      <c r="L52" s="1410"/>
      <c r="M52" s="1410"/>
      <c r="N52" s="1410"/>
      <c r="O52" s="1410"/>
    </row>
  </sheetData>
  <mergeCells count="54">
    <mergeCell ref="C17:O17"/>
    <mergeCell ref="A1:O1"/>
    <mergeCell ref="A2:O2"/>
    <mergeCell ref="A3:O3"/>
    <mergeCell ref="C8:L8"/>
    <mergeCell ref="C9:O9"/>
    <mergeCell ref="C11:O11"/>
    <mergeCell ref="C12:M12"/>
    <mergeCell ref="C13:O13"/>
    <mergeCell ref="C14:M14"/>
    <mergeCell ref="C15:O15"/>
    <mergeCell ref="C16:M16"/>
    <mergeCell ref="D28:E28"/>
    <mergeCell ref="F28:L28"/>
    <mergeCell ref="C18:O18"/>
    <mergeCell ref="C19:O19"/>
    <mergeCell ref="I20:J20"/>
    <mergeCell ref="C21:O21"/>
    <mergeCell ref="C22:L22"/>
    <mergeCell ref="C23:L23"/>
    <mergeCell ref="C24:L24"/>
    <mergeCell ref="C25:M25"/>
    <mergeCell ref="C26:L26"/>
    <mergeCell ref="D27:E27"/>
    <mergeCell ref="F27:O27"/>
    <mergeCell ref="C43:O43"/>
    <mergeCell ref="D29:E29"/>
    <mergeCell ref="F29:L29"/>
    <mergeCell ref="C31:O31"/>
    <mergeCell ref="C32:L32"/>
    <mergeCell ref="C33:L33"/>
    <mergeCell ref="C35:O35"/>
    <mergeCell ref="C36:L36"/>
    <mergeCell ref="C38:L38"/>
    <mergeCell ref="C39:M39"/>
    <mergeCell ref="C40:M40"/>
    <mergeCell ref="C41:O41"/>
    <mergeCell ref="C45:O45"/>
    <mergeCell ref="C46:D46"/>
    <mergeCell ref="F46:G46"/>
    <mergeCell ref="K46:L46"/>
    <mergeCell ref="C47:D47"/>
    <mergeCell ref="F47:G47"/>
    <mergeCell ref="K47:L47"/>
    <mergeCell ref="C50:D50"/>
    <mergeCell ref="F50:G50"/>
    <mergeCell ref="K50:L50"/>
    <mergeCell ref="A52:O52"/>
    <mergeCell ref="C48:D48"/>
    <mergeCell ref="F48:G48"/>
    <mergeCell ref="K48:L48"/>
    <mergeCell ref="C49:D49"/>
    <mergeCell ref="F49:G49"/>
    <mergeCell ref="K49:L49"/>
  </mergeCells>
  <printOptions horizontalCentered="1" verticalCentered="1"/>
  <pageMargins left="0.25" right="0.25" top="0.25" bottom="0.25" header="0" footer="0"/>
  <pageSetup scale="6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pageSetUpPr fitToPage="1"/>
  </sheetPr>
  <dimension ref="A1:O76"/>
  <sheetViews>
    <sheetView zoomScaleNormal="100" workbookViewId="0">
      <selection sqref="A1:O1"/>
    </sheetView>
  </sheetViews>
  <sheetFormatPr defaultRowHeight="12.75"/>
  <cols>
    <col min="1" max="2" width="3.7109375" style="1055" customWidth="1"/>
    <col min="3" max="7" width="9.140625" style="1055"/>
    <col min="8" max="12" width="9.140625" style="1055" customWidth="1"/>
    <col min="13" max="16384" width="9.140625" style="1055"/>
  </cols>
  <sheetData>
    <row r="1" spans="1:15" ht="18" customHeight="1">
      <c r="A1" s="1411" t="str">
        <f>'TABLE OF CONTENTS'!A1</f>
        <v>LOCAL GOVERNMENT NAME:</v>
      </c>
      <c r="B1" s="1411"/>
      <c r="C1" s="1411"/>
      <c r="D1" s="1411"/>
      <c r="E1" s="1411"/>
      <c r="F1" s="1411"/>
      <c r="G1" s="1411"/>
      <c r="H1" s="1411"/>
      <c r="I1" s="1411"/>
      <c r="J1" s="1411"/>
      <c r="K1" s="1411"/>
      <c r="L1" s="1411"/>
      <c r="M1" s="1411"/>
      <c r="N1" s="1411"/>
      <c r="O1" s="1411"/>
    </row>
    <row r="2" spans="1:15" ht="18" customHeight="1">
      <c r="A2" s="1411" t="s">
        <v>1110</v>
      </c>
      <c r="B2" s="1411"/>
      <c r="C2" s="1411"/>
      <c r="D2" s="1411"/>
      <c r="E2" s="1411"/>
      <c r="F2" s="1411"/>
      <c r="G2" s="1411"/>
      <c r="H2" s="1411"/>
      <c r="I2" s="1411"/>
      <c r="J2" s="1411"/>
      <c r="K2" s="1411"/>
      <c r="L2" s="1411"/>
      <c r="M2" s="1411"/>
      <c r="N2" s="1411"/>
      <c r="O2" s="1411"/>
    </row>
    <row r="3" spans="1:15" ht="18" customHeight="1">
      <c r="A3" s="1412" t="str">
        <f>'TABLE OF CONTENTS'!A4</f>
        <v>FISCAL YEAR ENDING JUNE 30, 2021</v>
      </c>
      <c r="B3" s="1412"/>
      <c r="C3" s="1412"/>
      <c r="D3" s="1412"/>
      <c r="E3" s="1412"/>
      <c r="F3" s="1412"/>
      <c r="G3" s="1412"/>
      <c r="H3" s="1412"/>
      <c r="I3" s="1412"/>
      <c r="J3" s="1412"/>
      <c r="K3" s="1412"/>
      <c r="L3" s="1412"/>
      <c r="M3" s="1412"/>
      <c r="N3" s="1412"/>
      <c r="O3" s="1412"/>
    </row>
    <row r="4" spans="1:15" ht="12" customHeight="1">
      <c r="A4" s="1060"/>
      <c r="B4" s="1046"/>
      <c r="C4" s="1046"/>
      <c r="D4" s="1046"/>
      <c r="E4" s="1046"/>
      <c r="F4" s="1046"/>
      <c r="G4" s="1046"/>
      <c r="H4" s="1046"/>
      <c r="I4" s="1046"/>
      <c r="J4" s="1046"/>
      <c r="K4" s="1046"/>
      <c r="L4" s="1046"/>
      <c r="M4" s="900"/>
      <c r="N4" s="900"/>
      <c r="O4" s="900"/>
    </row>
    <row r="5" spans="1:15" ht="12" customHeight="1">
      <c r="A5" s="901" t="s">
        <v>75</v>
      </c>
      <c r="C5" s="650" t="s">
        <v>76</v>
      </c>
    </row>
    <row r="6" spans="1:15" ht="12" customHeight="1">
      <c r="A6" s="901"/>
      <c r="C6" s="650"/>
    </row>
    <row r="7" spans="1:15" ht="12" customHeight="1">
      <c r="B7" s="1071" t="s">
        <v>3450</v>
      </c>
      <c r="C7" s="650" t="s">
        <v>3453</v>
      </c>
    </row>
    <row r="8" spans="1:15" ht="12" customHeight="1">
      <c r="C8" s="1414"/>
      <c r="D8" s="1414"/>
      <c r="E8" s="1414"/>
      <c r="F8" s="1414"/>
      <c r="G8" s="1414"/>
      <c r="H8" s="1414"/>
      <c r="I8" s="1414"/>
      <c r="J8" s="1414"/>
      <c r="K8" s="1414"/>
      <c r="L8" s="1414"/>
    </row>
    <row r="9" spans="1:15" ht="90" customHeight="1">
      <c r="C9" s="1468" t="s">
        <v>2692</v>
      </c>
      <c r="D9" s="1468"/>
      <c r="E9" s="1468"/>
      <c r="F9" s="1468"/>
      <c r="G9" s="1468"/>
      <c r="H9" s="1468"/>
      <c r="I9" s="1468"/>
      <c r="J9" s="1468"/>
      <c r="K9" s="1468"/>
      <c r="L9" s="1468"/>
      <c r="M9" s="1468"/>
      <c r="N9" s="1468"/>
      <c r="O9" s="1468"/>
    </row>
    <row r="10" spans="1:15" ht="12" customHeight="1">
      <c r="C10" s="1042"/>
      <c r="D10" s="1042"/>
      <c r="E10" s="1042"/>
      <c r="F10" s="1042"/>
      <c r="G10" s="1042"/>
      <c r="H10" s="1042"/>
      <c r="I10" s="1042"/>
      <c r="J10" s="1042"/>
      <c r="K10" s="1042"/>
      <c r="L10" s="1042"/>
    </row>
    <row r="11" spans="1:15" ht="12" customHeight="1">
      <c r="C11" s="1468" t="s">
        <v>2616</v>
      </c>
      <c r="D11" s="1468"/>
      <c r="E11" s="1468"/>
      <c r="F11" s="1468"/>
      <c r="G11" s="1468"/>
      <c r="H11" s="1468"/>
      <c r="I11" s="1468"/>
      <c r="J11" s="1468"/>
      <c r="K11" s="1468"/>
      <c r="L11" s="1468"/>
    </row>
    <row r="12" spans="1:15" ht="12" customHeight="1">
      <c r="C12" s="782" t="s">
        <v>1252</v>
      </c>
      <c r="D12" s="1050"/>
      <c r="E12" s="1050"/>
      <c r="F12" s="1050"/>
      <c r="G12" s="1050"/>
      <c r="H12" s="1050"/>
      <c r="I12" s="1050"/>
      <c r="J12" s="1050"/>
      <c r="K12" s="1050"/>
      <c r="L12" s="1050"/>
    </row>
    <row r="13" spans="1:15" ht="12" customHeight="1">
      <c r="C13" s="1468" t="s">
        <v>2615</v>
      </c>
      <c r="D13" s="1468"/>
      <c r="E13" s="1468"/>
      <c r="F13" s="1468"/>
      <c r="G13" s="1468"/>
      <c r="H13" s="1468"/>
      <c r="I13" s="1468"/>
      <c r="J13" s="1468"/>
      <c r="K13" s="1468"/>
      <c r="L13" s="1468"/>
    </row>
    <row r="14" spans="1:15" ht="12" customHeight="1">
      <c r="C14" s="1471"/>
      <c r="D14" s="1471"/>
      <c r="E14" s="1471"/>
      <c r="F14" s="1471"/>
      <c r="G14" s="1471"/>
      <c r="H14" s="1471"/>
      <c r="I14" s="1471"/>
      <c r="J14" s="1471"/>
      <c r="K14" s="1471"/>
      <c r="L14" s="1471"/>
      <c r="M14" s="1471"/>
    </row>
    <row r="15" spans="1:15" ht="12" customHeight="1">
      <c r="C15" s="1473"/>
      <c r="D15" s="1473"/>
      <c r="E15" s="1473"/>
      <c r="F15" s="1473"/>
      <c r="G15" s="1473"/>
      <c r="H15" s="1473"/>
      <c r="I15" s="1473"/>
      <c r="J15" s="1473"/>
      <c r="K15" s="1473"/>
      <c r="L15" s="1473"/>
      <c r="M15" s="1473"/>
    </row>
    <row r="16" spans="1:15" ht="12" customHeight="1">
      <c r="C16" s="1050"/>
      <c r="D16" s="1050"/>
      <c r="E16" s="1050"/>
      <c r="F16" s="1050"/>
      <c r="G16" s="1050"/>
      <c r="H16" s="1050"/>
      <c r="I16" s="1050"/>
      <c r="J16" s="1050"/>
      <c r="K16" s="1050"/>
      <c r="L16" s="1050"/>
    </row>
    <row r="17" spans="3:15" ht="13.5" customHeight="1">
      <c r="C17" s="1277" t="s">
        <v>2693</v>
      </c>
      <c r="D17" s="1277"/>
      <c r="E17" s="1277"/>
      <c r="F17" s="1277"/>
      <c r="G17" s="1277"/>
      <c r="H17" s="1277"/>
      <c r="I17" s="1277"/>
      <c r="J17" s="1277"/>
      <c r="K17" s="1277"/>
      <c r="L17" s="1277"/>
      <c r="M17" s="1470" t="s">
        <v>2643</v>
      </c>
      <c r="N17" s="1470"/>
    </row>
    <row r="18" spans="3:15" ht="12" customHeight="1">
      <c r="C18" s="1468" t="s">
        <v>2619</v>
      </c>
      <c r="D18" s="1468"/>
      <c r="E18" s="1468"/>
      <c r="F18" s="1468"/>
      <c r="G18" s="1468"/>
      <c r="H18" s="1468"/>
      <c r="I18" s="1051"/>
      <c r="J18" s="1051"/>
      <c r="K18" s="1051"/>
      <c r="L18" s="1051"/>
      <c r="M18" s="761"/>
    </row>
    <row r="19" spans="3:15" ht="12" customHeight="1">
      <c r="C19" s="1468" t="s">
        <v>2614</v>
      </c>
      <c r="D19" s="1468"/>
      <c r="E19" s="1468"/>
      <c r="F19" s="1468"/>
      <c r="G19" s="1468"/>
      <c r="H19" s="1468"/>
      <c r="I19" s="1050"/>
      <c r="J19" s="1050"/>
      <c r="K19" s="1050"/>
      <c r="L19" s="1050"/>
    </row>
    <row r="20" spans="3:15" ht="12" customHeight="1">
      <c r="C20" s="1468" t="s">
        <v>2620</v>
      </c>
      <c r="D20" s="1468"/>
      <c r="E20" s="1468"/>
      <c r="F20" s="1468"/>
      <c r="G20" s="1468"/>
      <c r="H20" s="1468"/>
      <c r="I20" s="1051"/>
      <c r="J20" s="1051"/>
      <c r="K20" s="1051"/>
      <c r="L20" s="1051"/>
      <c r="M20" s="761"/>
    </row>
    <row r="21" spans="3:15" ht="12" customHeight="1">
      <c r="D21" s="1045"/>
      <c r="E21" s="1045"/>
      <c r="F21" s="1478"/>
      <c r="G21" s="1478"/>
    </row>
    <row r="22" spans="3:15" ht="52.5" customHeight="1">
      <c r="C22" s="1414" t="s">
        <v>2694</v>
      </c>
      <c r="D22" s="1414"/>
      <c r="E22" s="1414"/>
      <c r="F22" s="1414"/>
      <c r="G22" s="1414"/>
      <c r="H22" s="1414"/>
      <c r="I22" s="1414"/>
      <c r="J22" s="1414"/>
      <c r="K22" s="1414"/>
      <c r="L22" s="1414"/>
      <c r="M22" s="1414"/>
      <c r="N22" s="1414"/>
      <c r="O22" s="1414"/>
    </row>
    <row r="23" spans="3:15" ht="13.5" customHeight="1">
      <c r="C23" s="1414" t="s">
        <v>2640</v>
      </c>
      <c r="D23" s="1414"/>
      <c r="E23" s="1414"/>
      <c r="F23" s="1414"/>
      <c r="G23" s="1414"/>
      <c r="H23" s="1414"/>
      <c r="I23" s="1414"/>
      <c r="J23" s="1414"/>
      <c r="K23" s="1414"/>
      <c r="L23" s="1414"/>
    </row>
    <row r="24" spans="3:15" ht="12" customHeight="1">
      <c r="C24" s="1414" t="s">
        <v>1252</v>
      </c>
      <c r="D24" s="1414"/>
      <c r="E24" s="1414"/>
      <c r="F24" s="1414"/>
      <c r="G24" s="1414"/>
      <c r="H24" s="1414"/>
      <c r="I24" s="1414"/>
      <c r="J24" s="1414"/>
      <c r="K24" s="1414"/>
      <c r="L24" s="1414"/>
    </row>
    <row r="25" spans="3:15" ht="12" customHeight="1">
      <c r="C25" s="1414" t="s">
        <v>2617</v>
      </c>
      <c r="D25" s="1414"/>
      <c r="E25" s="1414"/>
      <c r="F25" s="1414"/>
      <c r="G25" s="1414"/>
      <c r="H25" s="1414"/>
      <c r="I25" s="1414"/>
      <c r="J25" s="1414"/>
      <c r="K25" s="1414"/>
      <c r="L25" s="1414"/>
    </row>
    <row r="26" spans="3:15" ht="12" customHeight="1">
      <c r="C26" s="1446"/>
      <c r="D26" s="1446"/>
      <c r="E26" s="1446"/>
      <c r="F26" s="1446"/>
      <c r="G26" s="1446"/>
      <c r="H26" s="1446"/>
      <c r="I26" s="1446"/>
      <c r="J26" s="1446"/>
      <c r="K26" s="1446"/>
      <c r="L26" s="1446"/>
      <c r="M26" s="1446"/>
    </row>
    <row r="27" spans="3:15" ht="12" customHeight="1">
      <c r="C27" s="1444"/>
      <c r="D27" s="1444"/>
      <c r="E27" s="1444"/>
      <c r="F27" s="1444"/>
      <c r="G27" s="1444"/>
      <c r="H27" s="1444"/>
      <c r="I27" s="1444"/>
      <c r="J27" s="1444"/>
      <c r="K27" s="1444"/>
      <c r="L27" s="1444"/>
      <c r="M27" s="1444"/>
    </row>
    <row r="28" spans="3:15" ht="12" customHeight="1">
      <c r="C28" s="1042"/>
      <c r="D28" s="1042"/>
      <c r="E28" s="1042"/>
      <c r="F28" s="1042"/>
      <c r="G28" s="1042"/>
      <c r="H28" s="1042"/>
      <c r="I28" s="1042"/>
      <c r="J28" s="1042"/>
      <c r="K28" s="1042"/>
      <c r="L28" s="1042"/>
    </row>
    <row r="29" spans="3:15" ht="12" customHeight="1">
      <c r="C29" s="1414" t="s">
        <v>2618</v>
      </c>
      <c r="D29" s="1414"/>
      <c r="E29" s="1414"/>
      <c r="F29" s="1414"/>
      <c r="G29" s="1414"/>
      <c r="H29" s="1414"/>
      <c r="I29" s="1414"/>
      <c r="J29" s="1414"/>
      <c r="K29" s="1414"/>
      <c r="L29" s="1414"/>
    </row>
    <row r="30" spans="3:15" ht="12" customHeight="1">
      <c r="C30" s="1470" t="s">
        <v>2437</v>
      </c>
      <c r="D30" s="1470"/>
      <c r="E30" s="1470"/>
      <c r="F30" s="1470"/>
      <c r="H30" s="1414" t="s">
        <v>2438</v>
      </c>
      <c r="I30" s="1414"/>
    </row>
    <row r="31" spans="3:15" ht="12" customHeight="1">
      <c r="C31" s="1475"/>
      <c r="D31" s="1475"/>
      <c r="E31" s="1475"/>
      <c r="F31" s="1475"/>
      <c r="H31" s="761"/>
    </row>
    <row r="32" spans="3:15" ht="12" customHeight="1">
      <c r="C32" s="1476"/>
      <c r="D32" s="1476"/>
      <c r="E32" s="1476"/>
      <c r="F32" s="1476"/>
      <c r="H32" s="780"/>
    </row>
    <row r="33" spans="3:15" ht="12" customHeight="1">
      <c r="C33" s="1477"/>
      <c r="D33" s="1477"/>
      <c r="E33" s="1477"/>
      <c r="F33" s="755"/>
      <c r="H33" s="780"/>
    </row>
    <row r="34" spans="3:15" ht="12" customHeight="1">
      <c r="C34" s="1431"/>
      <c r="D34" s="1431"/>
      <c r="E34" s="1431"/>
      <c r="F34" s="1437"/>
      <c r="G34" s="1437"/>
    </row>
    <row r="35" spans="3:15" ht="64.5" customHeight="1">
      <c r="C35" s="1414" t="s">
        <v>2624</v>
      </c>
      <c r="D35" s="1414"/>
      <c r="E35" s="1414"/>
      <c r="F35" s="1414"/>
      <c r="G35" s="1414"/>
      <c r="H35" s="1414"/>
      <c r="I35" s="1414"/>
      <c r="J35" s="1414"/>
      <c r="K35" s="1414"/>
      <c r="L35" s="1414"/>
      <c r="M35" s="1414"/>
      <c r="N35" s="1414"/>
      <c r="O35" s="1414"/>
    </row>
    <row r="36" spans="3:15" ht="12" customHeight="1">
      <c r="C36" s="1468" t="s">
        <v>2622</v>
      </c>
      <c r="D36" s="1468"/>
      <c r="E36" s="1468"/>
      <c r="F36" s="1468"/>
      <c r="G36" s="1468"/>
      <c r="H36" s="1468"/>
      <c r="I36" s="1468"/>
      <c r="J36" s="1468"/>
      <c r="K36" s="1468"/>
      <c r="L36" s="1468"/>
    </row>
    <row r="37" spans="3:15" ht="12" customHeight="1">
      <c r="C37" s="1050" t="s">
        <v>1252</v>
      </c>
      <c r="D37" s="1050"/>
      <c r="E37" s="1050"/>
      <c r="F37" s="1050"/>
      <c r="G37" s="1050"/>
      <c r="H37" s="1050"/>
      <c r="I37" s="1050"/>
      <c r="J37" s="1050"/>
      <c r="K37" s="1050"/>
      <c r="L37" s="1050"/>
    </row>
    <row r="38" spans="3:15" ht="12" customHeight="1">
      <c r="C38" s="1468" t="s">
        <v>2623</v>
      </c>
      <c r="D38" s="1468"/>
      <c r="E38" s="1468"/>
      <c r="F38" s="1468"/>
      <c r="G38" s="1468"/>
      <c r="H38" s="1468"/>
      <c r="I38" s="1468"/>
      <c r="J38" s="1468"/>
      <c r="K38" s="1468"/>
      <c r="L38" s="1468"/>
      <c r="M38" s="1468"/>
    </row>
    <row r="39" spans="3:15" ht="12" customHeight="1">
      <c r="C39" s="1471"/>
      <c r="D39" s="1471"/>
      <c r="E39" s="1471"/>
      <c r="F39" s="1471"/>
      <c r="G39" s="1471"/>
      <c r="H39" s="1471"/>
      <c r="I39" s="1471"/>
      <c r="J39" s="1471"/>
      <c r="K39" s="1471"/>
      <c r="L39" s="1471"/>
      <c r="M39" s="1471"/>
    </row>
    <row r="40" spans="3:15" ht="12" customHeight="1">
      <c r="C40" s="1473"/>
      <c r="D40" s="1473"/>
      <c r="E40" s="1473"/>
      <c r="F40" s="1473"/>
      <c r="G40" s="1473"/>
      <c r="H40" s="1473"/>
      <c r="I40" s="1473"/>
      <c r="J40" s="1473"/>
      <c r="K40" s="1473"/>
      <c r="L40" s="1473"/>
      <c r="M40" s="1473"/>
    </row>
    <row r="41" spans="3:15" ht="12" customHeight="1">
      <c r="C41" s="1050"/>
      <c r="D41" s="1050"/>
      <c r="E41" s="1050"/>
      <c r="F41" s="1050"/>
      <c r="G41" s="1050"/>
      <c r="H41" s="1050"/>
      <c r="I41" s="1050"/>
      <c r="J41" s="1050"/>
      <c r="K41" s="1050"/>
      <c r="L41" s="1050"/>
    </row>
    <row r="42" spans="3:15" ht="12" customHeight="1">
      <c r="C42" s="1468" t="s">
        <v>2621</v>
      </c>
      <c r="D42" s="1468"/>
      <c r="E42" s="1468"/>
      <c r="F42" s="1468"/>
      <c r="G42" s="1468"/>
      <c r="H42" s="1468"/>
      <c r="I42" s="1468"/>
      <c r="J42" s="1468"/>
      <c r="K42" s="1468"/>
      <c r="L42" s="1468"/>
    </row>
    <row r="43" spans="3:15" ht="12" customHeight="1">
      <c r="C43" s="1050"/>
      <c r="D43" s="1050"/>
      <c r="E43" s="1050"/>
      <c r="F43" s="1050"/>
      <c r="G43" s="1469" t="s">
        <v>2439</v>
      </c>
      <c r="H43" s="1470"/>
      <c r="I43" s="1470"/>
    </row>
    <row r="44" spans="3:15" ht="12" customHeight="1">
      <c r="C44" s="1467" t="s">
        <v>279</v>
      </c>
      <c r="D44" s="1468"/>
      <c r="E44" s="1469" t="s">
        <v>280</v>
      </c>
      <c r="F44" s="1470"/>
      <c r="G44" s="1052" t="s">
        <v>2440</v>
      </c>
      <c r="H44" s="758" t="s">
        <v>2441</v>
      </c>
      <c r="I44" s="1052" t="s">
        <v>2639</v>
      </c>
      <c r="J44" s="756"/>
    </row>
    <row r="45" spans="3:15" ht="12" customHeight="1">
      <c r="C45" s="1471"/>
      <c r="D45" s="1471"/>
      <c r="E45" s="1471" t="s">
        <v>281</v>
      </c>
      <c r="F45" s="1471"/>
      <c r="G45" s="759"/>
      <c r="H45" s="759"/>
      <c r="I45" s="759"/>
      <c r="J45" s="1046"/>
    </row>
    <row r="46" spans="3:15" ht="12" customHeight="1">
      <c r="C46" s="1471"/>
      <c r="D46" s="1471"/>
      <c r="E46" s="1472" t="s">
        <v>281</v>
      </c>
      <c r="F46" s="1472"/>
      <c r="G46" s="760"/>
      <c r="H46" s="760"/>
      <c r="I46" s="760"/>
      <c r="J46" s="739"/>
    </row>
    <row r="47" spans="3:15" ht="12" customHeight="1">
      <c r="C47" s="1471"/>
      <c r="D47" s="1471"/>
      <c r="E47" s="1473" t="s">
        <v>281</v>
      </c>
      <c r="F47" s="1473"/>
      <c r="G47" s="760"/>
      <c r="H47" s="760"/>
      <c r="I47" s="760"/>
      <c r="J47" s="739"/>
    </row>
    <row r="48" spans="3:15" ht="12" customHeight="1">
      <c r="C48" s="1471"/>
      <c r="D48" s="1471"/>
      <c r="E48" s="1471" t="s">
        <v>281</v>
      </c>
      <c r="F48" s="1471"/>
      <c r="G48" s="759"/>
      <c r="H48" s="759"/>
      <c r="I48" s="759"/>
      <c r="J48" s="739"/>
    </row>
    <row r="49" spans="2:15" ht="12" customHeight="1">
      <c r="C49" s="756"/>
      <c r="D49" s="756"/>
      <c r="E49" s="756"/>
      <c r="F49" s="739"/>
      <c r="H49" s="739"/>
      <c r="I49" s="739"/>
      <c r="J49" s="739"/>
    </row>
    <row r="50" spans="2:15" ht="12" customHeight="1">
      <c r="C50" s="1474" t="s">
        <v>2442</v>
      </c>
      <c r="D50" s="1474"/>
      <c r="E50" s="1474"/>
      <c r="F50" s="1474"/>
    </row>
    <row r="51" spans="2:15" ht="14.25" customHeight="1">
      <c r="C51" s="1275" t="s">
        <v>2625</v>
      </c>
      <c r="D51" s="1275"/>
      <c r="E51" s="1275"/>
      <c r="F51" s="1275"/>
      <c r="G51" s="1275"/>
      <c r="H51" s="1275"/>
      <c r="I51" s="1275"/>
      <c r="J51" s="1275"/>
      <c r="K51" s="1275"/>
      <c r="L51" s="1275"/>
      <c r="M51" s="1275"/>
      <c r="N51" s="1275"/>
      <c r="O51" s="1275"/>
    </row>
    <row r="52" spans="2:15" ht="12" customHeight="1">
      <c r="H52" s="1155" t="s">
        <v>2443</v>
      </c>
      <c r="I52" s="1156" t="s">
        <v>2444</v>
      </c>
    </row>
    <row r="53" spans="2:15" ht="12" customHeight="1">
      <c r="C53" s="1277" t="s">
        <v>2445</v>
      </c>
      <c r="D53" s="1277"/>
      <c r="E53" s="1277"/>
      <c r="F53" s="1277"/>
      <c r="H53" s="1055" t="s">
        <v>281</v>
      </c>
      <c r="I53" s="1055" t="s">
        <v>281</v>
      </c>
    </row>
    <row r="54" spans="2:15" ht="12" customHeight="1">
      <c r="C54" s="1066" t="s">
        <v>2446</v>
      </c>
      <c r="D54" s="1277" t="s">
        <v>2447</v>
      </c>
      <c r="E54" s="1277"/>
      <c r="F54" s="1277"/>
      <c r="H54" s="1054"/>
    </row>
    <row r="55" spans="2:15" ht="12" customHeight="1">
      <c r="C55" s="1066"/>
      <c r="D55" s="1277" t="s">
        <v>2448</v>
      </c>
      <c r="E55" s="1277"/>
      <c r="F55" s="1277"/>
    </row>
    <row r="56" spans="2:15" ht="12" customHeight="1">
      <c r="D56" s="1277" t="s">
        <v>2449</v>
      </c>
      <c r="E56" s="1277"/>
      <c r="F56" s="1277"/>
    </row>
    <row r="57" spans="2:15" ht="12" customHeight="1">
      <c r="D57" s="1277" t="s">
        <v>2450</v>
      </c>
      <c r="E57" s="1277"/>
      <c r="F57" s="1277"/>
      <c r="H57" s="761"/>
      <c r="I57" s="761"/>
    </row>
    <row r="58" spans="2:15" ht="12" customHeight="1" thickBot="1">
      <c r="C58" s="1458" t="s">
        <v>2451</v>
      </c>
      <c r="D58" s="1458"/>
      <c r="E58" s="1458"/>
      <c r="F58" s="1458"/>
      <c r="H58" s="762" t="s">
        <v>281</v>
      </c>
      <c r="I58" s="762" t="s">
        <v>281</v>
      </c>
    </row>
    <row r="59" spans="2:15" ht="12" customHeight="1" thickTop="1"/>
    <row r="60" spans="2:15" ht="12" customHeight="1"/>
    <row r="61" spans="2:15" ht="12" customHeight="1">
      <c r="B61" s="1071" t="s">
        <v>104</v>
      </c>
      <c r="C61" s="650" t="s">
        <v>1709</v>
      </c>
    </row>
    <row r="62" spans="2:15" ht="12" customHeight="1">
      <c r="B62" s="1071"/>
      <c r="C62" s="650"/>
    </row>
    <row r="63" spans="2:15" ht="12" customHeight="1">
      <c r="C63" s="1055" t="s">
        <v>1710</v>
      </c>
    </row>
    <row r="64" spans="2:15" ht="12" customHeight="1" thickBot="1"/>
    <row r="65" spans="1:15" ht="12" customHeight="1" thickBot="1">
      <c r="C65" s="1157"/>
      <c r="D65" s="1158"/>
      <c r="E65" s="1159" t="s">
        <v>1711</v>
      </c>
      <c r="F65" s="1160"/>
      <c r="G65" s="1160"/>
      <c r="H65" s="1161"/>
      <c r="I65" s="1459" t="s">
        <v>1712</v>
      </c>
      <c r="J65" s="1460"/>
      <c r="K65" s="1460"/>
      <c r="L65" s="1460"/>
      <c r="M65" s="1460"/>
      <c r="N65" s="1461"/>
    </row>
    <row r="66" spans="1:15" ht="12" customHeight="1">
      <c r="C66" s="1162"/>
      <c r="F66" s="1462"/>
      <c r="G66" s="1424"/>
      <c r="H66" s="1463"/>
      <c r="I66" s="1163"/>
      <c r="K66" s="1164"/>
      <c r="L66" s="1464"/>
      <c r="M66" s="1465"/>
      <c r="N66" s="1466"/>
    </row>
    <row r="67" spans="1:15" ht="12" customHeight="1">
      <c r="C67" s="1165" t="s">
        <v>652</v>
      </c>
      <c r="D67" s="780"/>
      <c r="E67" s="780"/>
      <c r="F67" s="1455"/>
      <c r="G67" s="1425"/>
      <c r="H67" s="1456"/>
      <c r="I67" s="779" t="s">
        <v>653</v>
      </c>
      <c r="J67" s="780"/>
      <c r="K67" s="1166"/>
      <c r="L67" s="1455"/>
      <c r="M67" s="1425"/>
      <c r="N67" s="1457"/>
    </row>
    <row r="68" spans="1:15" ht="12" customHeight="1">
      <c r="C68" s="1165" t="s">
        <v>652</v>
      </c>
      <c r="D68" s="780"/>
      <c r="E68" s="780"/>
      <c r="F68" s="1455"/>
      <c r="G68" s="1425"/>
      <c r="H68" s="1456"/>
      <c r="I68" s="779" t="s">
        <v>653</v>
      </c>
      <c r="J68" s="780"/>
      <c r="K68" s="1148"/>
      <c r="L68" s="1455"/>
      <c r="M68" s="1425"/>
      <c r="N68" s="1457"/>
    </row>
    <row r="69" spans="1:15" ht="12" customHeight="1">
      <c r="C69" s="1165" t="s">
        <v>652</v>
      </c>
      <c r="D69" s="780"/>
      <c r="E69" s="780"/>
      <c r="F69" s="1455"/>
      <c r="G69" s="1425"/>
      <c r="H69" s="1456"/>
      <c r="I69" s="779" t="s">
        <v>653</v>
      </c>
      <c r="J69" s="780"/>
      <c r="K69" s="1148"/>
      <c r="L69" s="1455"/>
      <c r="M69" s="1425"/>
      <c r="N69" s="1457"/>
    </row>
    <row r="70" spans="1:15" ht="12" customHeight="1">
      <c r="C70" s="1165" t="s">
        <v>652</v>
      </c>
      <c r="D70" s="780"/>
      <c r="E70" s="780"/>
      <c r="F70" s="1455"/>
      <c r="G70" s="1425"/>
      <c r="H70" s="1456"/>
      <c r="I70" s="779" t="s">
        <v>653</v>
      </c>
      <c r="J70" s="780"/>
      <c r="K70" s="1148"/>
      <c r="L70" s="1455"/>
      <c r="M70" s="1425"/>
      <c r="N70" s="1457"/>
    </row>
    <row r="71" spans="1:15" ht="12" customHeight="1">
      <c r="C71" s="1165" t="s">
        <v>652</v>
      </c>
      <c r="D71" s="780"/>
      <c r="E71" s="780"/>
      <c r="F71" s="1455"/>
      <c r="G71" s="1425"/>
      <c r="H71" s="1456"/>
      <c r="I71" s="779" t="s">
        <v>653</v>
      </c>
      <c r="J71" s="780"/>
      <c r="K71" s="1148"/>
      <c r="L71" s="1455"/>
      <c r="M71" s="1425"/>
      <c r="N71" s="1457"/>
    </row>
    <row r="72" spans="1:15" ht="12" customHeight="1" thickBot="1">
      <c r="C72" s="1167" t="s">
        <v>654</v>
      </c>
      <c r="D72" s="1168"/>
      <c r="E72" s="1168"/>
      <c r="F72" s="1451">
        <f>+L67+L68+L69+L70+L71</f>
        <v>0</v>
      </c>
      <c r="G72" s="1452"/>
      <c r="H72" s="1453"/>
      <c r="I72" s="1169" t="s">
        <v>3454</v>
      </c>
      <c r="J72" s="1168"/>
      <c r="K72" s="1170"/>
      <c r="L72" s="1451">
        <f>+F67+F68+F69+F70+F71</f>
        <v>0</v>
      </c>
      <c r="M72" s="1452"/>
      <c r="N72" s="1454"/>
    </row>
    <row r="73" spans="1:15" ht="12" customHeight="1"/>
    <row r="74" spans="1:15" ht="12" customHeight="1"/>
    <row r="75" spans="1:15" ht="14.25" customHeight="1">
      <c r="A75" s="1410" t="s">
        <v>918</v>
      </c>
      <c r="B75" s="1410"/>
      <c r="C75" s="1410"/>
      <c r="D75" s="1410"/>
      <c r="E75" s="1410"/>
      <c r="F75" s="1410"/>
      <c r="G75" s="1410"/>
      <c r="H75" s="1410"/>
      <c r="I75" s="1410"/>
      <c r="J75" s="1410"/>
      <c r="K75" s="1410"/>
      <c r="L75" s="1410"/>
      <c r="M75" s="1410"/>
      <c r="N75" s="1410"/>
      <c r="O75" s="1410"/>
    </row>
    <row r="76" spans="1:15" ht="12" customHeight="1"/>
  </sheetData>
  <mergeCells count="70">
    <mergeCell ref="C11:L11"/>
    <mergeCell ref="A1:O1"/>
    <mergeCell ref="A2:O2"/>
    <mergeCell ref="A3:O3"/>
    <mergeCell ref="C8:L8"/>
    <mergeCell ref="C9:O9"/>
    <mergeCell ref="C24:L24"/>
    <mergeCell ref="C13:L13"/>
    <mergeCell ref="C14:M14"/>
    <mergeCell ref="C15:M15"/>
    <mergeCell ref="C17:L17"/>
    <mergeCell ref="M17:N17"/>
    <mergeCell ref="C18:H18"/>
    <mergeCell ref="C19:H19"/>
    <mergeCell ref="C20:H20"/>
    <mergeCell ref="F21:G21"/>
    <mergeCell ref="C22:O22"/>
    <mergeCell ref="C23:L23"/>
    <mergeCell ref="C25:L25"/>
    <mergeCell ref="C26:M26"/>
    <mergeCell ref="C27:M27"/>
    <mergeCell ref="C29:L29"/>
    <mergeCell ref="C30:F30"/>
    <mergeCell ref="H30:I30"/>
    <mergeCell ref="G43:I43"/>
    <mergeCell ref="C31:F31"/>
    <mergeCell ref="C32:F32"/>
    <mergeCell ref="C33:E33"/>
    <mergeCell ref="C34:E34"/>
    <mergeCell ref="F34:G34"/>
    <mergeCell ref="C35:O35"/>
    <mergeCell ref="C36:L36"/>
    <mergeCell ref="C38:M38"/>
    <mergeCell ref="C39:M39"/>
    <mergeCell ref="C40:M40"/>
    <mergeCell ref="C42:L42"/>
    <mergeCell ref="C51:O51"/>
    <mergeCell ref="C44:D44"/>
    <mergeCell ref="E44:F44"/>
    <mergeCell ref="C45:D45"/>
    <mergeCell ref="E45:F45"/>
    <mergeCell ref="C46:D46"/>
    <mergeCell ref="E46:F46"/>
    <mergeCell ref="C47:D47"/>
    <mergeCell ref="E47:F47"/>
    <mergeCell ref="C48:D48"/>
    <mergeCell ref="E48:F48"/>
    <mergeCell ref="C50:F50"/>
    <mergeCell ref="F68:H68"/>
    <mergeCell ref="L68:N68"/>
    <mergeCell ref="C53:F53"/>
    <mergeCell ref="D54:F54"/>
    <mergeCell ref="D55:F55"/>
    <mergeCell ref="D56:F56"/>
    <mergeCell ref="D57:F57"/>
    <mergeCell ref="C58:F58"/>
    <mergeCell ref="I65:N65"/>
    <mergeCell ref="F66:H66"/>
    <mergeCell ref="L66:N66"/>
    <mergeCell ref="F67:H67"/>
    <mergeCell ref="L67:N67"/>
    <mergeCell ref="F72:H72"/>
    <mergeCell ref="L72:N72"/>
    <mergeCell ref="A75:O75"/>
    <mergeCell ref="F69:H69"/>
    <mergeCell ref="L69:N69"/>
    <mergeCell ref="F70:H70"/>
    <mergeCell ref="L70:N70"/>
    <mergeCell ref="F71:H71"/>
    <mergeCell ref="L71:N71"/>
  </mergeCells>
  <printOptions horizontalCentered="1" verticalCentered="1"/>
  <pageMargins left="0" right="0" top="0.25" bottom="0.25" header="0" footer="0"/>
  <pageSetup scale="7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2"/>
  <sheetViews>
    <sheetView workbookViewId="0"/>
  </sheetViews>
  <sheetFormatPr defaultColWidth="8.85546875" defaultRowHeight="12.75"/>
  <cols>
    <col min="1" max="2" width="3.7109375" style="238" customWidth="1"/>
    <col min="3" max="6" width="8.85546875" style="238"/>
    <col min="7" max="7" width="12.7109375" style="238" customWidth="1"/>
    <col min="8" max="8" width="3.7109375" style="238" customWidth="1"/>
    <col min="9" max="9" width="12.7109375" style="238" customWidth="1"/>
    <col min="10" max="10" width="3.7109375" style="238" customWidth="1"/>
    <col min="11" max="11" width="12.7109375" style="238" customWidth="1"/>
    <col min="12" max="12" width="3.7109375" style="238" customWidth="1"/>
    <col min="13" max="13" width="12.7109375" style="238" customWidth="1"/>
    <col min="14" max="16384" width="8.85546875" style="238"/>
  </cols>
  <sheetData>
    <row r="1" spans="1:15" ht="18">
      <c r="A1" s="236" t="str">
        <f>'TABLE OF CONTENTS'!A1</f>
        <v>LOCAL GOVERNMENT NAME:</v>
      </c>
      <c r="B1" s="253"/>
      <c r="C1" s="253"/>
      <c r="D1" s="253"/>
      <c r="E1" s="253"/>
      <c r="F1" s="253"/>
      <c r="G1" s="253"/>
      <c r="H1" s="253"/>
      <c r="I1" s="253"/>
      <c r="J1" s="253"/>
      <c r="K1" s="253"/>
      <c r="L1" s="253"/>
      <c r="M1" s="253"/>
      <c r="N1" s="253"/>
      <c r="O1" s="253"/>
    </row>
    <row r="2" spans="1:15" ht="18">
      <c r="A2" s="236" t="s">
        <v>1110</v>
      </c>
      <c r="B2" s="253"/>
      <c r="C2" s="253"/>
      <c r="D2" s="253"/>
      <c r="E2" s="253"/>
      <c r="F2" s="253"/>
      <c r="G2" s="253"/>
      <c r="H2" s="253"/>
      <c r="I2" s="253"/>
      <c r="J2" s="253"/>
      <c r="K2" s="253"/>
      <c r="L2" s="253"/>
      <c r="M2" s="253"/>
      <c r="N2" s="253"/>
      <c r="O2" s="253"/>
    </row>
    <row r="3" spans="1:15" ht="18">
      <c r="A3" s="239" t="str">
        <f>'TABLE OF CONTENTS'!A4</f>
        <v>FISCAL YEAR ENDING JUNE 30, 2021</v>
      </c>
      <c r="B3" s="253"/>
      <c r="C3" s="253"/>
      <c r="D3" s="253"/>
      <c r="E3" s="253"/>
      <c r="F3" s="253"/>
      <c r="G3" s="253"/>
      <c r="H3" s="253"/>
      <c r="I3" s="253"/>
      <c r="J3" s="253"/>
      <c r="K3" s="253"/>
      <c r="L3" s="253"/>
      <c r="M3" s="253"/>
      <c r="N3" s="253"/>
      <c r="O3" s="253"/>
    </row>
    <row r="5" spans="1:15">
      <c r="A5" s="300" t="s">
        <v>75</v>
      </c>
      <c r="C5" s="301" t="s">
        <v>655</v>
      </c>
    </row>
    <row r="7" spans="1:15">
      <c r="B7" s="302" t="s">
        <v>467</v>
      </c>
      <c r="C7" s="303" t="s">
        <v>656</v>
      </c>
    </row>
    <row r="8" spans="1:15">
      <c r="C8" s="238" t="s">
        <v>3295</v>
      </c>
    </row>
    <row r="10" spans="1:15">
      <c r="G10" s="304" t="s">
        <v>658</v>
      </c>
      <c r="H10" s="304"/>
      <c r="I10" s="304"/>
      <c r="J10" s="304"/>
      <c r="K10" s="304"/>
      <c r="M10" s="304" t="s">
        <v>662</v>
      </c>
    </row>
    <row r="11" spans="1:15">
      <c r="G11" s="305" t="s">
        <v>659</v>
      </c>
      <c r="I11" s="305" t="s">
        <v>660</v>
      </c>
      <c r="K11" s="305" t="s">
        <v>661</v>
      </c>
      <c r="M11" s="305" t="s">
        <v>659</v>
      </c>
    </row>
    <row r="12" spans="1:15">
      <c r="C12" s="303" t="s">
        <v>657</v>
      </c>
    </row>
    <row r="13" spans="1:15">
      <c r="C13" s="238" t="s">
        <v>663</v>
      </c>
      <c r="G13" s="306"/>
      <c r="I13" s="306"/>
      <c r="K13" s="306"/>
      <c r="M13" s="306"/>
    </row>
    <row r="14" spans="1:15">
      <c r="C14" s="238" t="s">
        <v>664</v>
      </c>
      <c r="G14" s="308">
        <f>+'GOV CAP ASSETS-9000(GCAAG)'!D11</f>
        <v>0</v>
      </c>
      <c r="H14"/>
      <c r="I14" s="308">
        <f>+'GOV CAP ASSETS-9000(GCAAG)'!E11+'GOV CAP ASSETS-9000(GCAAG)'!G11</f>
        <v>0</v>
      </c>
      <c r="J14"/>
      <c r="K14" s="308">
        <f>-'GOV CAP ASSETS-9000(GCAAG)'!F11</f>
        <v>0</v>
      </c>
      <c r="L14"/>
      <c r="M14" s="308">
        <f>+G14+I14+K14</f>
        <v>0</v>
      </c>
    </row>
    <row r="15" spans="1:15">
      <c r="C15" s="238" t="s">
        <v>665</v>
      </c>
      <c r="G15" s="308">
        <f>+'GOV CAP ASSETS-9000(GCAAG)'!D12</f>
        <v>0</v>
      </c>
      <c r="H15"/>
      <c r="I15" s="308">
        <f>+'GOV CAP ASSETS-9000(GCAAG)'!E12+'GOV CAP ASSETS-9000(GCAAG)'!G12</f>
        <v>0</v>
      </c>
      <c r="J15"/>
      <c r="K15" s="308">
        <f>-'GOV CAP ASSETS-9000(GCAAG)'!F12</f>
        <v>0</v>
      </c>
      <c r="L15"/>
      <c r="M15" s="308">
        <f>+G15+I15+K15</f>
        <v>0</v>
      </c>
    </row>
    <row r="16" spans="1:15">
      <c r="C16" s="238" t="s">
        <v>666</v>
      </c>
      <c r="G16" s="138">
        <f>SUM(G14:G15)</f>
        <v>0</v>
      </c>
      <c r="H16"/>
      <c r="I16" s="138">
        <f>SUM(I14:I15)</f>
        <v>0</v>
      </c>
      <c r="J16"/>
      <c r="K16" s="138">
        <f>SUM(K14:K15)</f>
        <v>0</v>
      </c>
      <c r="L16"/>
      <c r="M16" s="138">
        <f>SUM(M14:M15)</f>
        <v>0</v>
      </c>
    </row>
    <row r="17" spans="3:13">
      <c r="G17"/>
      <c r="H17"/>
      <c r="I17"/>
      <c r="J17"/>
      <c r="K17"/>
      <c r="L17"/>
      <c r="M17"/>
    </row>
    <row r="18" spans="3:13">
      <c r="C18" s="238" t="s">
        <v>667</v>
      </c>
      <c r="G18"/>
      <c r="H18"/>
      <c r="I18"/>
      <c r="J18"/>
      <c r="K18"/>
      <c r="L18"/>
      <c r="M18"/>
    </row>
    <row r="19" spans="3:13">
      <c r="C19" s="238" t="s">
        <v>1026</v>
      </c>
      <c r="G19" s="308">
        <f>+'GOV CAP ASSETS-9000(GCAAG)'!D13</f>
        <v>0</v>
      </c>
      <c r="H19"/>
      <c r="I19" s="308">
        <f>+'GOV CAP ASSETS-9000(GCAAG)'!E13+'GOV CAP ASSETS-9000(GCAAG)'!G13</f>
        <v>0</v>
      </c>
      <c r="J19"/>
      <c r="K19" s="308">
        <f>-'GOV CAP ASSETS-9000(GCAAG)'!F13</f>
        <v>0</v>
      </c>
      <c r="L19"/>
      <c r="M19" s="308">
        <f>+G19+I19+K19</f>
        <v>0</v>
      </c>
    </row>
    <row r="20" spans="3:13">
      <c r="C20" s="238" t="s">
        <v>831</v>
      </c>
      <c r="G20" s="308">
        <f>+'GOV CAP ASSETS-9000(GCAAG)'!D16</f>
        <v>0</v>
      </c>
      <c r="H20"/>
      <c r="I20" s="308">
        <f>+'GOV CAP ASSETS-9000(GCAAG)'!E16+'GOV CAP ASSETS-9000(GCAAG)'!G16</f>
        <v>0</v>
      </c>
      <c r="J20"/>
      <c r="K20" s="308">
        <f>+'GOV CAP ASSETS-9000(GCAAG)'!F16</f>
        <v>0</v>
      </c>
      <c r="L20"/>
      <c r="M20" s="308">
        <f>+'GOV CAP ASSETS-9000(GCAAG)'!H16</f>
        <v>0</v>
      </c>
    </row>
    <row r="21" spans="3:13">
      <c r="C21" s="238" t="s">
        <v>668</v>
      </c>
      <c r="G21" s="308">
        <f>+'GOV CAP ASSETS-9000(GCAAG)'!D19</f>
        <v>0</v>
      </c>
      <c r="H21"/>
      <c r="I21" s="308">
        <f>+'GOV CAP ASSETS-9000(GCAAG)'!E19+'GOV CAP ASSETS-9000(GCAAG)'!G19</f>
        <v>0</v>
      </c>
      <c r="J21"/>
      <c r="K21" s="308">
        <f>-'GOV CAP ASSETS-9000(GCAAG)'!F19</f>
        <v>0</v>
      </c>
      <c r="L21"/>
      <c r="M21" s="308">
        <f>+G21+I21+K21</f>
        <v>0</v>
      </c>
    </row>
    <row r="22" spans="3:13">
      <c r="C22" s="238" t="s">
        <v>669</v>
      </c>
      <c r="G22" s="308">
        <f>+'GOV CAP ASSETS-9000(GCAAG)'!D22</f>
        <v>0</v>
      </c>
      <c r="H22"/>
      <c r="I22" s="308">
        <f>+'GOV CAP ASSETS-9000(GCAAG)'!E22+'GOV CAP ASSETS-9000(GCAAG)'!G22</f>
        <v>0</v>
      </c>
      <c r="J22"/>
      <c r="K22" s="308">
        <f>-'GOV CAP ASSETS-9000(GCAAG)'!F22</f>
        <v>0</v>
      </c>
      <c r="L22"/>
      <c r="M22" s="308">
        <f>+G22+I22+K22</f>
        <v>0</v>
      </c>
    </row>
    <row r="23" spans="3:13">
      <c r="C23" s="238" t="s">
        <v>670</v>
      </c>
      <c r="G23" s="308">
        <f>+'GOV CAP ASSETS-9000(GCAAG)'!D25</f>
        <v>0</v>
      </c>
      <c r="H23"/>
      <c r="I23" s="308">
        <f>+'GOV CAP ASSETS-9000(GCAAG)'!E25+'GOV CAP ASSETS-9000(GCAAG)'!G25</f>
        <v>0</v>
      </c>
      <c r="J23"/>
      <c r="K23" s="308">
        <f>-'GOV CAP ASSETS-9000(GCAAG)'!F25</f>
        <v>0</v>
      </c>
      <c r="L23"/>
      <c r="M23" s="308">
        <f>+G23+I23+K23</f>
        <v>0</v>
      </c>
    </row>
    <row r="24" spans="3:13">
      <c r="C24" s="238" t="s">
        <v>671</v>
      </c>
      <c r="G24" s="138">
        <f>SUM(G19:G23)</f>
        <v>0</v>
      </c>
      <c r="H24"/>
      <c r="I24" s="138">
        <f>SUM(I19:I23)</f>
        <v>0</v>
      </c>
      <c r="J24"/>
      <c r="K24" s="138">
        <f>SUM(K19:K23)</f>
        <v>0</v>
      </c>
      <c r="L24"/>
      <c r="M24" s="138">
        <f>SUM(M19:M23)</f>
        <v>0</v>
      </c>
    </row>
    <row r="25" spans="3:13">
      <c r="G25"/>
      <c r="H25"/>
      <c r="I25"/>
      <c r="J25"/>
      <c r="K25"/>
      <c r="L25"/>
      <c r="M25"/>
    </row>
    <row r="26" spans="3:13">
      <c r="C26" s="238" t="s">
        <v>672</v>
      </c>
      <c r="G26"/>
      <c r="H26"/>
      <c r="I26"/>
      <c r="J26"/>
      <c r="K26"/>
      <c r="L26"/>
      <c r="M26"/>
    </row>
    <row r="27" spans="3:13">
      <c r="C27" s="238" t="s">
        <v>1026</v>
      </c>
      <c r="G27" s="308">
        <f>+'GOV CAP ASSETS-9000(GCAAG)'!D14</f>
        <v>0</v>
      </c>
      <c r="H27"/>
      <c r="I27" s="308">
        <f>+'GOV CAP ASSETS-9000(GCAAG)'!E14</f>
        <v>0</v>
      </c>
      <c r="J27"/>
      <c r="K27" s="308">
        <f>-'GOV CAP ASSETS-9000(GCAAG)'!F14+'GOV CAP ASSETS-9000(GCAAG)'!G14</f>
        <v>0</v>
      </c>
      <c r="L27"/>
      <c r="M27" s="308">
        <f>+G27+I27+K27</f>
        <v>0</v>
      </c>
    </row>
    <row r="28" spans="3:13">
      <c r="C28" s="238" t="s">
        <v>831</v>
      </c>
      <c r="G28" s="308">
        <f>+'GOV CAP ASSETS-9000(GCAAG)'!D17</f>
        <v>0</v>
      </c>
      <c r="H28"/>
      <c r="I28" s="308">
        <f>+'GOV CAP ASSETS-9000(GCAAG)'!E17</f>
        <v>0</v>
      </c>
      <c r="J28"/>
      <c r="K28" s="308">
        <f>-'GOV CAP ASSETS-9000(GCAAG)'!F17+'GOV CAP ASSETS-9000(GCAAG)'!G17</f>
        <v>0</v>
      </c>
      <c r="L28"/>
      <c r="M28" s="308">
        <f>+'GOV CAP ASSETS-9000(GCAAG)'!H17</f>
        <v>0</v>
      </c>
    </row>
    <row r="29" spans="3:13">
      <c r="C29" s="238" t="s">
        <v>668</v>
      </c>
      <c r="G29" s="308">
        <f>+'GOV CAP ASSETS-9000(GCAAG)'!D20</f>
        <v>0</v>
      </c>
      <c r="H29"/>
      <c r="I29" s="308">
        <f>+'GOV CAP ASSETS-9000(GCAAG)'!E20</f>
        <v>0</v>
      </c>
      <c r="J29"/>
      <c r="K29" s="308">
        <f>-'GOV CAP ASSETS-9000(GCAAG)'!F20+'GOV CAP ASSETS-9000(GCAAG)'!G20</f>
        <v>0</v>
      </c>
      <c r="L29"/>
      <c r="M29" s="308">
        <f>+G29+I29+K29</f>
        <v>0</v>
      </c>
    </row>
    <row r="30" spans="3:13">
      <c r="C30" s="238" t="s">
        <v>669</v>
      </c>
      <c r="G30" s="308">
        <f>+'GOV CAP ASSETS-9000(GCAAG)'!D23</f>
        <v>0</v>
      </c>
      <c r="H30"/>
      <c r="I30" s="308">
        <f>+'GOV CAP ASSETS-9000(GCAAG)'!E23</f>
        <v>0</v>
      </c>
      <c r="J30"/>
      <c r="K30" s="308">
        <f>-'GOV CAP ASSETS-9000(GCAAG)'!F23+'GOV CAP ASSETS-9000(GCAAG)'!G23</f>
        <v>0</v>
      </c>
      <c r="L30"/>
      <c r="M30" s="308">
        <f>+G30+I30+K30</f>
        <v>0</v>
      </c>
    </row>
    <row r="31" spans="3:13">
      <c r="C31" s="238" t="s">
        <v>670</v>
      </c>
      <c r="G31" s="308">
        <f>+'GOV CAP ASSETS-9000(GCAAG)'!D26</f>
        <v>0</v>
      </c>
      <c r="H31"/>
      <c r="I31" s="308">
        <f>+'GOV CAP ASSETS-9000(GCAAG)'!E26</f>
        <v>0</v>
      </c>
      <c r="J31"/>
      <c r="K31" s="308">
        <f>-'GOV CAP ASSETS-9000(GCAAG)'!F26+'GOV CAP ASSETS-9000(GCAAG)'!G26</f>
        <v>0</v>
      </c>
      <c r="L31"/>
      <c r="M31" s="308">
        <f>+G31+I31+K31</f>
        <v>0</v>
      </c>
    </row>
    <row r="32" spans="3:13">
      <c r="C32" s="238" t="s">
        <v>673</v>
      </c>
      <c r="G32" s="308">
        <f>SUM(G27:G31)</f>
        <v>0</v>
      </c>
      <c r="H32"/>
      <c r="I32" s="308">
        <f>SUM(I27:I31)</f>
        <v>0</v>
      </c>
      <c r="J32"/>
      <c r="K32" s="308">
        <f>SUM(K27:K31)</f>
        <v>0</v>
      </c>
      <c r="L32"/>
      <c r="M32" s="308">
        <f>SUM(M27:M31)</f>
        <v>0</v>
      </c>
    </row>
    <row r="33" spans="3:13">
      <c r="G33"/>
      <c r="H33"/>
      <c r="I33"/>
      <c r="J33"/>
      <c r="K33"/>
      <c r="L33"/>
      <c r="M33"/>
    </row>
    <row r="34" spans="3:13">
      <c r="C34" s="238" t="s">
        <v>671</v>
      </c>
      <c r="G34" s="308">
        <f>+G24+G32</f>
        <v>0</v>
      </c>
      <c r="H34"/>
      <c r="I34" s="308">
        <f>+I24+I32</f>
        <v>0</v>
      </c>
      <c r="J34"/>
      <c r="K34" s="308">
        <f>+K24+K32</f>
        <v>0</v>
      </c>
      <c r="L34"/>
      <c r="M34" s="308">
        <f>+M24+M32</f>
        <v>0</v>
      </c>
    </row>
    <row r="35" spans="3:13">
      <c r="G35"/>
      <c r="H35"/>
      <c r="I35"/>
      <c r="J35"/>
      <c r="K35"/>
      <c r="L35"/>
      <c r="M35"/>
    </row>
    <row r="36" spans="3:13" ht="13.5" thickBot="1">
      <c r="C36" s="238" t="s">
        <v>674</v>
      </c>
      <c r="G36" s="309">
        <f>+G16+G34</f>
        <v>0</v>
      </c>
      <c r="H36"/>
      <c r="I36" s="309">
        <f>+I16+I34</f>
        <v>0</v>
      </c>
      <c r="J36"/>
      <c r="K36" s="309">
        <f>+K16+K34</f>
        <v>0</v>
      </c>
      <c r="L36"/>
      <c r="M36" s="309">
        <f>+M16+M34</f>
        <v>0</v>
      </c>
    </row>
    <row r="37" spans="3:13" ht="13.5" thickTop="1">
      <c r="M37"/>
    </row>
    <row r="38" spans="3:13">
      <c r="C38" s="303" t="s">
        <v>477</v>
      </c>
      <c r="M38"/>
    </row>
    <row r="39" spans="3:13">
      <c r="C39" s="238" t="s">
        <v>663</v>
      </c>
      <c r="G39" s="307"/>
      <c r="H39" s="278"/>
      <c r="I39" s="307"/>
      <c r="J39" s="278"/>
      <c r="K39" s="307"/>
      <c r="L39" s="278"/>
      <c r="M39" s="308">
        <f>+G39+I39+K39</f>
        <v>0</v>
      </c>
    </row>
    <row r="40" spans="3:13">
      <c r="C40" s="238" t="s">
        <v>664</v>
      </c>
      <c r="G40" s="307"/>
      <c r="H40" s="278"/>
      <c r="I40" s="307"/>
      <c r="J40" s="278"/>
      <c r="K40" s="307"/>
      <c r="L40" s="278"/>
      <c r="M40" s="308">
        <f>+G40+I40+K40</f>
        <v>0</v>
      </c>
    </row>
    <row r="41" spans="3:13">
      <c r="C41" s="238" t="s">
        <v>665</v>
      </c>
      <c r="G41" s="307"/>
      <c r="H41" s="278"/>
      <c r="I41" s="307"/>
      <c r="J41" s="278"/>
      <c r="K41" s="307"/>
      <c r="L41" s="278"/>
      <c r="M41" s="308">
        <f>+G41+I41+K41</f>
        <v>0</v>
      </c>
    </row>
    <row r="42" spans="3:13">
      <c r="C42" s="238" t="s">
        <v>666</v>
      </c>
      <c r="G42" s="308">
        <f>SUM(G40:G41)</f>
        <v>0</v>
      </c>
      <c r="H42" s="138"/>
      <c r="I42" s="308">
        <f>SUM(I40:I41)</f>
        <v>0</v>
      </c>
      <c r="J42" s="138"/>
      <c r="K42" s="308">
        <f>SUM(K40:K41)</f>
        <v>0</v>
      </c>
      <c r="L42" s="278"/>
      <c r="M42" s="308">
        <f>SUM(M40:M41)</f>
        <v>0</v>
      </c>
    </row>
    <row r="43" spans="3:13">
      <c r="G43" s="278"/>
      <c r="H43" s="278"/>
      <c r="I43" s="278"/>
      <c r="J43" s="278"/>
      <c r="K43" s="278"/>
      <c r="L43" s="278"/>
      <c r="M43" s="138"/>
    </row>
    <row r="44" spans="3:13">
      <c r="C44" s="238" t="s">
        <v>667</v>
      </c>
      <c r="G44" s="278"/>
      <c r="H44" s="278"/>
      <c r="I44" s="278"/>
      <c r="J44" s="278"/>
      <c r="K44" s="278"/>
      <c r="L44" s="278"/>
      <c r="M44" s="138"/>
    </row>
    <row r="45" spans="3:13">
      <c r="C45" s="238" t="s">
        <v>568</v>
      </c>
      <c r="G45" s="307"/>
      <c r="H45" s="278"/>
      <c r="I45" s="307"/>
      <c r="J45" s="278"/>
      <c r="K45" s="307"/>
      <c r="L45" s="278"/>
      <c r="M45" s="308">
        <f t="shared" ref="M45:M53" si="0">+G45+I45+K45</f>
        <v>0</v>
      </c>
    </row>
    <row r="46" spans="3:13">
      <c r="C46" s="238" t="s">
        <v>831</v>
      </c>
      <c r="G46" s="307"/>
      <c r="H46" s="278"/>
      <c r="I46" s="307"/>
      <c r="J46" s="278"/>
      <c r="K46" s="307"/>
      <c r="L46" s="278"/>
      <c r="M46" s="308">
        <f t="shared" si="0"/>
        <v>0</v>
      </c>
    </row>
    <row r="47" spans="3:13">
      <c r="C47" s="238" t="s">
        <v>668</v>
      </c>
      <c r="G47" s="307"/>
      <c r="H47" s="278"/>
      <c r="I47" s="307"/>
      <c r="J47" s="278"/>
      <c r="K47" s="307"/>
      <c r="L47" s="278"/>
      <c r="M47" s="308">
        <f t="shared" si="0"/>
        <v>0</v>
      </c>
    </row>
    <row r="48" spans="3:13">
      <c r="C48" s="238" t="s">
        <v>669</v>
      </c>
      <c r="G48" s="307"/>
      <c r="H48" s="278"/>
      <c r="I48" s="307"/>
      <c r="J48" s="278"/>
      <c r="K48" s="307"/>
      <c r="L48" s="278"/>
      <c r="M48" s="308">
        <f t="shared" si="0"/>
        <v>0</v>
      </c>
    </row>
    <row r="49" spans="3:13">
      <c r="C49" s="238" t="s">
        <v>479</v>
      </c>
      <c r="G49" s="307"/>
      <c r="H49" s="278"/>
      <c r="I49" s="307"/>
      <c r="J49" s="278"/>
      <c r="K49" s="307"/>
      <c r="L49" s="278"/>
      <c r="M49" s="308">
        <f t="shared" si="0"/>
        <v>0</v>
      </c>
    </row>
    <row r="50" spans="3:13">
      <c r="C50" s="238" t="s">
        <v>480</v>
      </c>
      <c r="G50" s="307"/>
      <c r="H50" s="278"/>
      <c r="I50" s="307"/>
      <c r="J50" s="278"/>
      <c r="K50" s="307"/>
      <c r="L50" s="278"/>
      <c r="M50" s="308">
        <f t="shared" si="0"/>
        <v>0</v>
      </c>
    </row>
    <row r="51" spans="3:13">
      <c r="C51" s="238" t="s">
        <v>481</v>
      </c>
      <c r="G51" s="307"/>
      <c r="H51" s="278"/>
      <c r="I51" s="307"/>
      <c r="J51" s="278"/>
      <c r="K51" s="307"/>
      <c r="L51" s="278"/>
      <c r="M51" s="308">
        <f t="shared" si="0"/>
        <v>0</v>
      </c>
    </row>
    <row r="52" spans="3:13">
      <c r="C52" s="238" t="s">
        <v>482</v>
      </c>
      <c r="G52" s="307"/>
      <c r="H52" s="278"/>
      <c r="I52" s="307"/>
      <c r="J52" s="278"/>
      <c r="K52" s="307"/>
      <c r="L52" s="278"/>
      <c r="M52" s="308">
        <f t="shared" si="0"/>
        <v>0</v>
      </c>
    </row>
    <row r="53" spans="3:13">
      <c r="C53" s="238" t="s">
        <v>478</v>
      </c>
      <c r="G53" s="307"/>
      <c r="H53" s="278"/>
      <c r="I53" s="307"/>
      <c r="J53" s="278"/>
      <c r="K53" s="307"/>
      <c r="L53" s="278"/>
      <c r="M53" s="308">
        <f t="shared" si="0"/>
        <v>0</v>
      </c>
    </row>
    <row r="54" spans="3:13">
      <c r="C54" s="238" t="s">
        <v>671</v>
      </c>
      <c r="G54" s="308">
        <f>SUM(G45:G53)</f>
        <v>0</v>
      </c>
      <c r="H54" s="138"/>
      <c r="I54" s="308">
        <f>SUM(I45:I53)</f>
        <v>0</v>
      </c>
      <c r="J54" s="138"/>
      <c r="K54" s="308">
        <f>SUM(K45:K53)</f>
        <v>0</v>
      </c>
      <c r="L54" s="278"/>
      <c r="M54" s="308">
        <f>SUM(M45:M53)</f>
        <v>0</v>
      </c>
    </row>
    <row r="55" spans="3:13">
      <c r="G55" s="278"/>
      <c r="H55" s="278"/>
      <c r="I55" s="278"/>
      <c r="J55" s="278"/>
      <c r="K55" s="278"/>
      <c r="L55" s="278"/>
      <c r="M55" s="138"/>
    </row>
    <row r="56" spans="3:13">
      <c r="C56" s="238" t="s">
        <v>672</v>
      </c>
      <c r="G56" s="278"/>
      <c r="H56" s="278"/>
      <c r="I56" s="278"/>
      <c r="J56" s="278"/>
      <c r="K56" s="278"/>
      <c r="L56" s="278"/>
      <c r="M56" s="138"/>
    </row>
    <row r="57" spans="3:13">
      <c r="C57" s="238" t="s">
        <v>568</v>
      </c>
      <c r="G57" s="307"/>
      <c r="H57" s="278"/>
      <c r="I57" s="307"/>
      <c r="J57" s="278"/>
      <c r="K57" s="307"/>
      <c r="L57" s="278"/>
      <c r="M57" s="308">
        <f t="shared" ref="M57:M65" si="1">+G57+I57+K57</f>
        <v>0</v>
      </c>
    </row>
    <row r="58" spans="3:13">
      <c r="C58" s="238" t="s">
        <v>831</v>
      </c>
      <c r="G58" s="307"/>
      <c r="H58" s="278"/>
      <c r="I58" s="307"/>
      <c r="J58" s="278"/>
      <c r="K58" s="307"/>
      <c r="L58" s="278"/>
      <c r="M58" s="308">
        <f t="shared" si="1"/>
        <v>0</v>
      </c>
    </row>
    <row r="59" spans="3:13">
      <c r="C59" s="238" t="s">
        <v>668</v>
      </c>
      <c r="G59" s="307"/>
      <c r="H59" s="278"/>
      <c r="I59" s="307"/>
      <c r="J59" s="278"/>
      <c r="K59" s="307"/>
      <c r="L59" s="278"/>
      <c r="M59" s="308">
        <f t="shared" si="1"/>
        <v>0</v>
      </c>
    </row>
    <row r="60" spans="3:13">
      <c r="C60" s="238" t="s">
        <v>669</v>
      </c>
      <c r="G60" s="307"/>
      <c r="H60" s="278"/>
      <c r="I60" s="307"/>
      <c r="J60" s="278"/>
      <c r="K60" s="307"/>
      <c r="L60" s="278"/>
      <c r="M60" s="308">
        <f t="shared" si="1"/>
        <v>0</v>
      </c>
    </row>
    <row r="61" spans="3:13">
      <c r="C61" s="238" t="s">
        <v>479</v>
      </c>
      <c r="G61" s="307"/>
      <c r="H61" s="278"/>
      <c r="I61" s="307"/>
      <c r="J61" s="278"/>
      <c r="K61" s="307"/>
      <c r="L61" s="278"/>
      <c r="M61" s="308">
        <f t="shared" si="1"/>
        <v>0</v>
      </c>
    </row>
    <row r="62" spans="3:13">
      <c r="C62" s="238" t="s">
        <v>480</v>
      </c>
      <c r="G62" s="307"/>
      <c r="H62" s="278"/>
      <c r="I62" s="307"/>
      <c r="J62" s="278"/>
      <c r="K62" s="307"/>
      <c r="L62" s="278"/>
      <c r="M62" s="308">
        <f t="shared" si="1"/>
        <v>0</v>
      </c>
    </row>
    <row r="63" spans="3:13">
      <c r="C63" s="238" t="s">
        <v>481</v>
      </c>
      <c r="G63" s="307"/>
      <c r="H63" s="278"/>
      <c r="I63" s="307"/>
      <c r="J63" s="278"/>
      <c r="K63" s="307"/>
      <c r="L63" s="278"/>
      <c r="M63" s="308">
        <f t="shared" si="1"/>
        <v>0</v>
      </c>
    </row>
    <row r="64" spans="3:13">
      <c r="C64" s="238" t="s">
        <v>482</v>
      </c>
      <c r="G64" s="307"/>
      <c r="H64" s="278"/>
      <c r="I64" s="307"/>
      <c r="J64" s="278"/>
      <c r="K64" s="307"/>
      <c r="L64" s="278"/>
      <c r="M64" s="308">
        <f t="shared" si="1"/>
        <v>0</v>
      </c>
    </row>
    <row r="65" spans="1:14">
      <c r="C65" s="238" t="s">
        <v>478</v>
      </c>
      <c r="G65" s="307"/>
      <c r="H65" s="278"/>
      <c r="I65" s="307"/>
      <c r="J65" s="278"/>
      <c r="K65" s="307"/>
      <c r="L65" s="278"/>
      <c r="M65" s="308">
        <f t="shared" si="1"/>
        <v>0</v>
      </c>
    </row>
    <row r="66" spans="1:14">
      <c r="C66" s="238" t="s">
        <v>673</v>
      </c>
      <c r="G66" s="308">
        <f>SUM(G57:G65)</f>
        <v>0</v>
      </c>
      <c r="H66" s="138"/>
      <c r="I66" s="308">
        <f>SUM(I57:I65)</f>
        <v>0</v>
      </c>
      <c r="J66" s="138"/>
      <c r="K66" s="308">
        <f>SUM(K57:K65)</f>
        <v>0</v>
      </c>
      <c r="L66" s="278"/>
      <c r="M66" s="308">
        <f>SUM(M57:M65)</f>
        <v>0</v>
      </c>
    </row>
    <row r="67" spans="1:14">
      <c r="G67" s="138"/>
      <c r="H67" s="138"/>
      <c r="I67" s="138"/>
      <c r="J67" s="138"/>
      <c r="K67" s="138"/>
      <c r="L67" s="278"/>
      <c r="M67" s="138"/>
    </row>
    <row r="68" spans="1:14">
      <c r="C68" s="238" t="s">
        <v>671</v>
      </c>
      <c r="G68" s="308">
        <f>+G54+G66</f>
        <v>0</v>
      </c>
      <c r="H68" s="138"/>
      <c r="I68" s="308">
        <f>+I54+I66</f>
        <v>0</v>
      </c>
      <c r="J68" s="138"/>
      <c r="K68" s="308">
        <f>+K54+K66</f>
        <v>0</v>
      </c>
      <c r="L68" s="278"/>
      <c r="M68" s="308">
        <f>+M54+M66</f>
        <v>0</v>
      </c>
    </row>
    <row r="69" spans="1:14">
      <c r="G69" s="138"/>
      <c r="H69" s="138"/>
      <c r="I69" s="138"/>
      <c r="J69" s="138"/>
      <c r="K69" s="138"/>
      <c r="L69" s="278"/>
      <c r="M69" s="138"/>
    </row>
    <row r="70" spans="1:14" ht="13.5" thickBot="1">
      <c r="C70" s="238" t="s">
        <v>411</v>
      </c>
      <c r="G70" s="309">
        <f>+G42+G68</f>
        <v>0</v>
      </c>
      <c r="H70" s="138"/>
      <c r="I70" s="309">
        <f>+I42+I68</f>
        <v>0</v>
      </c>
      <c r="J70" s="138"/>
      <c r="K70" s="309">
        <f>+K42+K68</f>
        <v>0</v>
      </c>
      <c r="L70" s="278"/>
      <c r="M70" s="309">
        <f>+M42+M68</f>
        <v>0</v>
      </c>
    </row>
    <row r="71" spans="1:14" ht="13.5" thickTop="1">
      <c r="I71" s="1479" t="s">
        <v>1442</v>
      </c>
      <c r="J71" s="1479"/>
      <c r="K71" s="1479"/>
      <c r="M71" s="797">
        <f>M70-'NET POSITION-PROPRIETARY(18)'!H37</f>
        <v>0</v>
      </c>
    </row>
    <row r="72" spans="1:14" ht="15.75">
      <c r="A72" s="251" t="s">
        <v>919</v>
      </c>
      <c r="B72" s="253"/>
      <c r="C72" s="253"/>
      <c r="D72" s="253"/>
      <c r="E72" s="253"/>
      <c r="F72" s="253"/>
      <c r="G72" s="253"/>
      <c r="H72" s="253"/>
      <c r="I72" s="253"/>
      <c r="J72" s="253"/>
      <c r="K72" s="253"/>
      <c r="L72" s="253"/>
      <c r="M72" s="253"/>
      <c r="N72" s="253"/>
    </row>
  </sheetData>
  <sheetProtection sheet="1" scenarios="1"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1">
    <mergeCell ref="I71:K71"/>
  </mergeCells>
  <phoneticPr fontId="0" type="noConversion"/>
  <printOptions horizontalCentered="1" verticalCentered="1"/>
  <pageMargins left="0.5" right="0.5" top="0.5" bottom="0.25" header="0.5" footer="0.5"/>
  <pageSetup scale="81" orientation="portrait" horizontalDpi="360" verticalDpi="360" r:id="rId2"/>
  <headerFooter alignWithMargins="0"/>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O62"/>
  <sheetViews>
    <sheetView workbookViewId="0">
      <selection activeCell="T26" sqref="T26"/>
    </sheetView>
  </sheetViews>
  <sheetFormatPr defaultColWidth="8.85546875" defaultRowHeight="12.75"/>
  <cols>
    <col min="1" max="2" width="3.7109375" style="238" customWidth="1"/>
    <col min="3" max="16384" width="8.85546875" style="238"/>
  </cols>
  <sheetData>
    <row r="1" spans="1:15" ht="18">
      <c r="A1" s="1483" t="str">
        <f>'NOTES TO FIN ST (32)'!A1</f>
        <v>LOCAL GOVERNMENT NAME:</v>
      </c>
      <c r="B1" s="1484"/>
      <c r="C1" s="1484"/>
      <c r="D1" s="1484"/>
      <c r="E1" s="1484"/>
      <c r="F1" s="1484"/>
      <c r="G1" s="1484"/>
      <c r="H1" s="1484"/>
      <c r="I1" s="1484"/>
      <c r="J1" s="1484"/>
      <c r="K1" s="1484"/>
      <c r="L1" s="1484"/>
      <c r="M1" s="1484"/>
      <c r="N1" s="253"/>
      <c r="O1" s="253"/>
    </row>
    <row r="2" spans="1:15" ht="18">
      <c r="A2" s="1483" t="s">
        <v>1110</v>
      </c>
      <c r="B2" s="1484"/>
      <c r="C2" s="1484"/>
      <c r="D2" s="1484"/>
      <c r="E2" s="1484"/>
      <c r="F2" s="1484"/>
      <c r="G2" s="1484"/>
      <c r="H2" s="1484"/>
      <c r="I2" s="1484"/>
      <c r="J2" s="1484"/>
      <c r="K2" s="1484"/>
      <c r="L2" s="1484"/>
      <c r="M2" s="1484"/>
      <c r="N2" s="253"/>
      <c r="O2" s="253"/>
    </row>
    <row r="3" spans="1:15" ht="18">
      <c r="A3" s="1485" t="str">
        <f>'NOTES TO FIN ST (32)'!A3</f>
        <v>FISCAL YEAR ENDING JUNE 30, 2021</v>
      </c>
      <c r="B3" s="1484"/>
      <c r="C3" s="1484"/>
      <c r="D3" s="1484"/>
      <c r="E3" s="1484"/>
      <c r="F3" s="1484"/>
      <c r="G3" s="1484"/>
      <c r="H3" s="1484"/>
      <c r="I3" s="1484"/>
      <c r="J3" s="1484"/>
      <c r="K3" s="1484"/>
      <c r="L3" s="1484"/>
      <c r="M3" s="1484"/>
      <c r="N3" s="253"/>
      <c r="O3" s="253"/>
    </row>
    <row r="5" spans="1:15">
      <c r="A5" s="300" t="s">
        <v>75</v>
      </c>
      <c r="C5" s="301" t="s">
        <v>655</v>
      </c>
    </row>
    <row r="7" spans="1:15">
      <c r="B7" s="302" t="s">
        <v>467</v>
      </c>
      <c r="C7" s="303" t="s">
        <v>483</v>
      </c>
    </row>
    <row r="9" spans="1:15">
      <c r="C9" s="238" t="s">
        <v>484</v>
      </c>
    </row>
    <row r="11" spans="1:15">
      <c r="D11" s="303" t="s">
        <v>657</v>
      </c>
    </row>
    <row r="12" spans="1:15">
      <c r="D12" s="238" t="s">
        <v>424</v>
      </c>
      <c r="J12" s="313">
        <f>'GOV CAP ASSETS-9000(GCAAG)'!E31</f>
        <v>0</v>
      </c>
      <c r="K12" s="313"/>
    </row>
    <row r="13" spans="1:15">
      <c r="D13" s="238" t="s">
        <v>198</v>
      </c>
      <c r="J13" s="313">
        <f>'GOV CAP ASSETS-9000(GCAAG)'!E32</f>
        <v>0</v>
      </c>
      <c r="K13" s="313"/>
    </row>
    <row r="14" spans="1:15">
      <c r="D14" s="238" t="s">
        <v>199</v>
      </c>
      <c r="J14" s="313">
        <f>'GOV CAP ASSETS-9000(GCAAG)'!E33</f>
        <v>0</v>
      </c>
      <c r="K14" s="313"/>
    </row>
    <row r="15" spans="1:15">
      <c r="D15" s="238" t="s">
        <v>167</v>
      </c>
      <c r="J15" s="313">
        <f>'GOV CAP ASSETS-9000(GCAAG)'!E34</f>
        <v>0</v>
      </c>
      <c r="K15" s="313"/>
    </row>
    <row r="16" spans="1:15">
      <c r="D16" s="238" t="s">
        <v>201</v>
      </c>
      <c r="J16" s="313">
        <f>'GOV CAP ASSETS-9000(GCAAG)'!E35</f>
        <v>0</v>
      </c>
      <c r="K16" s="313"/>
    </row>
    <row r="17" spans="4:13">
      <c r="D17" s="238" t="s">
        <v>202</v>
      </c>
      <c r="J17" s="313">
        <f>'GOV CAP ASSETS-9000(GCAAG)'!E36</f>
        <v>0</v>
      </c>
      <c r="K17" s="313"/>
    </row>
    <row r="18" spans="4:13">
      <c r="D18" s="238" t="s">
        <v>203</v>
      </c>
      <c r="J18" s="313">
        <f>'GOV CAP ASSETS-9000(GCAAG)'!E37</f>
        <v>0</v>
      </c>
      <c r="K18" s="313"/>
    </row>
    <row r="19" spans="4:13">
      <c r="D19" s="238" t="s">
        <v>204</v>
      </c>
      <c r="J19" s="313">
        <f>'GOV CAP ASSETS-9000(GCAAG)'!E38</f>
        <v>0</v>
      </c>
      <c r="K19" s="313"/>
    </row>
    <row r="20" spans="4:13">
      <c r="D20" s="238" t="s">
        <v>3668</v>
      </c>
      <c r="J20" s="314">
        <f>'GOV CAP ASSETS-9000(GCAAG)'!E39</f>
        <v>0</v>
      </c>
      <c r="K20" s="314"/>
    </row>
    <row r="21" spans="4:13" ht="13.5" thickBot="1">
      <c r="E21" s="238" t="s">
        <v>485</v>
      </c>
      <c r="J21" s="315">
        <f>SUM(J12:J20)</f>
        <v>0</v>
      </c>
      <c r="K21" s="315"/>
    </row>
    <row r="22" spans="4:13" ht="13.5" thickTop="1">
      <c r="J22" s="311"/>
      <c r="K22" s="311"/>
    </row>
    <row r="23" spans="4:13">
      <c r="D23" s="303" t="s">
        <v>477</v>
      </c>
      <c r="J23" s="311"/>
      <c r="K23" s="311"/>
    </row>
    <row r="24" spans="4:13">
      <c r="D24" s="238" t="str">
        <f>'NET POSITION-PROPRIETARY(18)'!C10</f>
        <v>Name</v>
      </c>
      <c r="J24" s="310"/>
      <c r="K24" s="310"/>
    </row>
    <row r="25" spans="4:13">
      <c r="D25" s="238" t="str">
        <f>'NET POSITION-PROPRIETARY(18)'!D10</f>
        <v>Name</v>
      </c>
      <c r="J25" s="310"/>
      <c r="K25" s="310"/>
    </row>
    <row r="26" spans="4:13">
      <c r="D26" s="238" t="str">
        <f>'NET POSITION-PROPRIETARY(18)'!E10</f>
        <v>Name</v>
      </c>
      <c r="J26" s="310"/>
      <c r="K26" s="310"/>
    </row>
    <row r="27" spans="4:13">
      <c r="D27" s="238" t="str">
        <f>'NET POSITION-PROPRIETARY(18)'!F10</f>
        <v>Name</v>
      </c>
      <c r="J27" s="310"/>
      <c r="K27" s="310"/>
    </row>
    <row r="28" spans="4:13">
      <c r="D28" s="238" t="s">
        <v>486</v>
      </c>
      <c r="J28" s="310"/>
      <c r="K28" s="310"/>
    </row>
    <row r="29" spans="4:13">
      <c r="J29" s="310"/>
      <c r="K29" s="310"/>
    </row>
    <row r="30" spans="4:13">
      <c r="J30" s="311"/>
      <c r="K30" s="311"/>
    </row>
    <row r="31" spans="4:13" ht="13.5" thickBot="1">
      <c r="E31" s="238" t="s">
        <v>488</v>
      </c>
      <c r="J31" s="315">
        <f>SUM(J24:J30)</f>
        <v>0</v>
      </c>
      <c r="K31" s="315"/>
    </row>
    <row r="32" spans="4:13" ht="13.5" thickTop="1"/>
    <row r="34" spans="2:13">
      <c r="B34" s="302" t="s">
        <v>1040</v>
      </c>
      <c r="C34" s="301" t="s">
        <v>489</v>
      </c>
    </row>
    <row r="35" spans="2:13">
      <c r="C35" s="321" t="s">
        <v>1713</v>
      </c>
    </row>
    <row r="36" spans="2:13">
      <c r="C36" s="238" t="s">
        <v>1715</v>
      </c>
    </row>
    <row r="37" spans="2:13">
      <c r="C37" s="238" t="s">
        <v>1714</v>
      </c>
    </row>
    <row r="39" spans="2:13">
      <c r="E39" s="238" t="s">
        <v>386</v>
      </c>
      <c r="J39" s="312" t="s">
        <v>389</v>
      </c>
      <c r="K39" s="253"/>
    </row>
    <row r="40" spans="2:13">
      <c r="E40" s="238" t="s">
        <v>387</v>
      </c>
      <c r="J40" s="310"/>
      <c r="K40" s="310"/>
    </row>
    <row r="41" spans="2:13">
      <c r="E41" s="238" t="s">
        <v>387</v>
      </c>
      <c r="J41" s="310"/>
      <c r="K41" s="310"/>
    </row>
    <row r="42" spans="2:13">
      <c r="E42" s="238" t="s">
        <v>387</v>
      </c>
      <c r="J42" s="310"/>
      <c r="K42" s="310"/>
    </row>
    <row r="43" spans="2:13">
      <c r="E43" s="238" t="s">
        <v>387</v>
      </c>
      <c r="J43" s="310"/>
      <c r="K43" s="310"/>
    </row>
    <row r="44" spans="2:13">
      <c r="E44" s="238" t="s">
        <v>387</v>
      </c>
      <c r="J44" s="310"/>
      <c r="K44" s="310"/>
    </row>
    <row r="45" spans="2:13">
      <c r="E45" s="238" t="s">
        <v>388</v>
      </c>
      <c r="J45" s="310"/>
      <c r="K45" s="310"/>
    </row>
    <row r="46" spans="2:13" ht="13.5" thickBot="1">
      <c r="F46" s="238" t="s">
        <v>926</v>
      </c>
      <c r="J46" s="316">
        <f>SUM(J40:J45)</f>
        <v>0</v>
      </c>
      <c r="K46" s="316"/>
    </row>
    <row r="47" spans="2:13" ht="13.5" thickTop="1"/>
    <row r="48" spans="2:13">
      <c r="B48" s="889" t="s">
        <v>390</v>
      </c>
      <c r="C48" s="301" t="s">
        <v>827</v>
      </c>
    </row>
    <row r="49" spans="1:13">
      <c r="C49" s="321" t="s">
        <v>1535</v>
      </c>
    </row>
    <row r="50" spans="1:13">
      <c r="C50" s="238" t="s">
        <v>828</v>
      </c>
    </row>
    <row r="52" spans="1:13">
      <c r="C52" s="318" t="s">
        <v>829</v>
      </c>
      <c r="D52" s="319"/>
      <c r="E52" s="318" t="s">
        <v>830</v>
      </c>
      <c r="F52" s="319"/>
      <c r="G52" s="319"/>
      <c r="H52" s="318" t="s">
        <v>811</v>
      </c>
      <c r="I52" s="319"/>
      <c r="J52" s="319"/>
      <c r="K52" s="318" t="s">
        <v>812</v>
      </c>
      <c r="L52" s="319"/>
      <c r="M52" s="320"/>
    </row>
    <row r="53" spans="1:13">
      <c r="C53" s="1486"/>
      <c r="D53" s="1487"/>
      <c r="E53" s="1486"/>
      <c r="F53" s="1488"/>
      <c r="G53" s="1487"/>
      <c r="H53" s="1486"/>
      <c r="I53" s="1488"/>
      <c r="J53" s="1487"/>
      <c r="K53" s="1489"/>
      <c r="L53" s="1490"/>
      <c r="M53" s="1491"/>
    </row>
    <row r="54" spans="1:13">
      <c r="C54" s="1481"/>
      <c r="D54" s="1482"/>
      <c r="E54" s="1481"/>
      <c r="F54" s="1492"/>
      <c r="G54" s="1482"/>
      <c r="H54" s="1481"/>
      <c r="I54" s="1492"/>
      <c r="J54" s="1482"/>
      <c r="K54" s="1493"/>
      <c r="L54" s="1494"/>
      <c r="M54" s="1495"/>
    </row>
    <row r="55" spans="1:13">
      <c r="C55" s="1481"/>
      <c r="D55" s="1482"/>
      <c r="E55" s="1481"/>
      <c r="F55" s="1492"/>
      <c r="G55" s="1482"/>
      <c r="H55" s="1481"/>
      <c r="I55" s="1492"/>
      <c r="J55" s="1482"/>
      <c r="K55" s="1493"/>
      <c r="L55" s="1494"/>
      <c r="M55" s="1495"/>
    </row>
    <row r="56" spans="1:13">
      <c r="C56" s="1481"/>
      <c r="D56" s="1482"/>
      <c r="E56" s="1481"/>
      <c r="F56" s="1492"/>
      <c r="G56" s="1482"/>
      <c r="H56" s="1481"/>
      <c r="I56" s="1492"/>
      <c r="J56" s="1482"/>
      <c r="K56" s="1493"/>
      <c r="L56" s="1494"/>
      <c r="M56" s="1495"/>
    </row>
    <row r="57" spans="1:13">
      <c r="C57" s="1481"/>
      <c r="D57" s="1482"/>
      <c r="E57" s="1481"/>
      <c r="F57" s="1492"/>
      <c r="G57" s="1482"/>
      <c r="H57" s="1481"/>
      <c r="I57" s="1492"/>
      <c r="J57" s="1482"/>
      <c r="K57" s="1493"/>
      <c r="L57" s="1494"/>
      <c r="M57" s="1495"/>
    </row>
    <row r="58" spans="1:13">
      <c r="C58" s="1481"/>
      <c r="D58" s="1482"/>
      <c r="E58" s="1481"/>
      <c r="F58" s="1492"/>
      <c r="G58" s="1482"/>
      <c r="H58" s="1481"/>
      <c r="I58" s="1492"/>
      <c r="J58" s="1482"/>
      <c r="K58" s="1493"/>
      <c r="L58" s="1494"/>
      <c r="M58" s="1495"/>
    </row>
    <row r="59" spans="1:13">
      <c r="C59" s="898"/>
      <c r="D59" s="898"/>
      <c r="E59" s="895"/>
      <c r="F59" s="897"/>
      <c r="G59" s="895"/>
      <c r="H59" s="896"/>
      <c r="I59" s="895"/>
      <c r="J59" s="1480"/>
      <c r="K59" s="1480"/>
      <c r="L59" s="899"/>
      <c r="M59" s="899"/>
    </row>
    <row r="60" spans="1:13">
      <c r="C60" s="894"/>
      <c r="D60" s="894"/>
      <c r="E60" s="894"/>
      <c r="F60" s="894"/>
      <c r="G60" s="894"/>
      <c r="H60" s="894"/>
      <c r="I60" s="894"/>
      <c r="J60" s="894"/>
      <c r="K60" s="894"/>
      <c r="L60" s="894"/>
      <c r="M60" s="894"/>
    </row>
    <row r="62" spans="1:13" ht="15.75">
      <c r="A62" s="251" t="s">
        <v>2910</v>
      </c>
      <c r="B62" s="253"/>
      <c r="C62" s="253"/>
      <c r="D62" s="253"/>
      <c r="E62" s="253"/>
      <c r="F62" s="253"/>
      <c r="G62" s="253"/>
      <c r="H62" s="253"/>
      <c r="I62" s="253"/>
      <c r="J62" s="253"/>
      <c r="K62" s="253"/>
      <c r="L62" s="253"/>
      <c r="M62" s="253"/>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28">
    <mergeCell ref="E55:G55"/>
    <mergeCell ref="H55:J55"/>
    <mergeCell ref="K55:M55"/>
    <mergeCell ref="E58:G58"/>
    <mergeCell ref="H58:J58"/>
    <mergeCell ref="K58:M58"/>
    <mergeCell ref="E56:G56"/>
    <mergeCell ref="H56:J56"/>
    <mergeCell ref="K56:M56"/>
    <mergeCell ref="E57:G57"/>
    <mergeCell ref="H57:J57"/>
    <mergeCell ref="K57:M57"/>
    <mergeCell ref="J59:K59"/>
    <mergeCell ref="C57:D57"/>
    <mergeCell ref="C58:D58"/>
    <mergeCell ref="A1:M1"/>
    <mergeCell ref="A2:M2"/>
    <mergeCell ref="A3:M3"/>
    <mergeCell ref="C55:D55"/>
    <mergeCell ref="C56:D56"/>
    <mergeCell ref="C53:D53"/>
    <mergeCell ref="E53:G53"/>
    <mergeCell ref="H53:J53"/>
    <mergeCell ref="K53:M53"/>
    <mergeCell ref="C54:D54"/>
    <mergeCell ref="E54:G54"/>
    <mergeCell ref="H54:J54"/>
    <mergeCell ref="K54:M54"/>
  </mergeCells>
  <phoneticPr fontId="0" type="noConversion"/>
  <printOptions horizontalCentered="1" verticalCentered="1"/>
  <pageMargins left="0.75" right="0.75" top="0.75" bottom="0.75" header="0.5" footer="0.5"/>
  <pageSetup scale="86" orientation="portrait" horizontalDpi="360" verticalDpi="360" r:id="rId2"/>
  <headerFooter alignWithMargins="0"/>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pageSetUpPr fitToPage="1"/>
  </sheetPr>
  <dimension ref="A1:R58"/>
  <sheetViews>
    <sheetView workbookViewId="0"/>
  </sheetViews>
  <sheetFormatPr defaultRowHeight="15"/>
  <cols>
    <col min="1" max="1" width="3.5703125" style="911" customWidth="1"/>
    <col min="2" max="2" width="2.85546875" style="911" customWidth="1"/>
    <col min="3" max="3" width="66" style="940" customWidth="1"/>
    <col min="4" max="4" width="17.42578125" style="911" customWidth="1"/>
    <col min="5" max="5" width="15" style="911" customWidth="1"/>
    <col min="6" max="6" width="15.140625" style="911" customWidth="1"/>
    <col min="7" max="8" width="6.42578125" style="941" customWidth="1"/>
    <col min="9" max="9" width="6.42578125" style="911" customWidth="1"/>
    <col min="10" max="10" width="76" style="911" customWidth="1"/>
    <col min="11" max="11" width="18" style="911" bestFit="1" customWidth="1"/>
    <col min="12" max="12" width="12.140625" style="941" customWidth="1"/>
    <col min="13" max="13" width="14.5703125" style="911" customWidth="1"/>
    <col min="14" max="16384" width="9.140625" style="911"/>
  </cols>
  <sheetData>
    <row r="1" spans="1:18" ht="18">
      <c r="B1" s="1497" t="str">
        <f>'COVER PAGE'!A9</f>
        <v>LOCAL GOVERNMENT NAME:</v>
      </c>
      <c r="C1" s="1497"/>
      <c r="D1" s="1497"/>
      <c r="E1" s="1497"/>
      <c r="F1" s="1497"/>
      <c r="G1" s="912"/>
      <c r="H1" s="912"/>
      <c r="I1" s="912"/>
      <c r="J1" s="912"/>
      <c r="K1" s="912"/>
      <c r="L1" s="890"/>
    </row>
    <row r="2" spans="1:18" ht="18">
      <c r="B2" s="1497" t="s">
        <v>1110</v>
      </c>
      <c r="C2" s="1497"/>
      <c r="D2" s="1497"/>
      <c r="E2" s="1497"/>
      <c r="F2" s="1497"/>
      <c r="G2" s="912"/>
      <c r="H2" s="912"/>
      <c r="I2" s="912"/>
      <c r="J2" s="912"/>
      <c r="K2" s="912"/>
      <c r="L2" s="890"/>
    </row>
    <row r="3" spans="1:18" ht="18">
      <c r="B3" s="1498" t="str">
        <f>'COVER PAGE'!A30</f>
        <v>FISCAL YEAR ENDING JUNE 30, 2021</v>
      </c>
      <c r="C3" s="1498"/>
      <c r="D3" s="1498"/>
      <c r="E3" s="1498"/>
      <c r="F3" s="1498"/>
      <c r="G3" s="913"/>
      <c r="H3" s="913"/>
      <c r="I3" s="913"/>
      <c r="J3" s="913"/>
      <c r="K3" s="913"/>
      <c r="L3" s="891"/>
    </row>
    <row r="4" spans="1:18" ht="18">
      <c r="B4" s="891"/>
      <c r="C4" s="891"/>
      <c r="D4" s="891"/>
      <c r="E4" s="891"/>
      <c r="F4" s="891"/>
      <c r="G4" s="891"/>
      <c r="H4" s="891"/>
      <c r="I4" s="891"/>
      <c r="J4" s="891"/>
      <c r="K4" s="891"/>
      <c r="L4" s="865"/>
    </row>
    <row r="5" spans="1:18" s="915" customFormat="1">
      <c r="A5" s="914"/>
      <c r="B5" s="1499" t="s">
        <v>2882</v>
      </c>
      <c r="C5" s="1499"/>
      <c r="D5" s="1499"/>
      <c r="E5" s="1499"/>
      <c r="F5" s="1499"/>
      <c r="G5" s="651"/>
      <c r="H5" s="651"/>
      <c r="I5" s="651"/>
      <c r="J5" s="651"/>
      <c r="K5" s="651"/>
      <c r="L5" s="892"/>
    </row>
    <row r="6" spans="1:18" s="915" customFormat="1" ht="27.75" customHeight="1">
      <c r="A6" s="914"/>
      <c r="B6" s="1500" t="s">
        <v>2883</v>
      </c>
      <c r="C6" s="1500"/>
      <c r="D6" s="1500"/>
      <c r="E6" s="1500"/>
      <c r="F6" s="1500"/>
      <c r="G6" s="888"/>
      <c r="H6" s="888"/>
      <c r="I6" s="888"/>
      <c r="J6" s="888"/>
      <c r="K6" s="888"/>
      <c r="L6" s="887"/>
    </row>
    <row r="7" spans="1:18" s="915" customFormat="1">
      <c r="A7" s="914"/>
      <c r="B7" s="952" t="s">
        <v>2939</v>
      </c>
      <c r="C7" s="952"/>
      <c r="D7" s="953" t="s">
        <v>2940</v>
      </c>
      <c r="E7" s="952"/>
      <c r="F7" s="952"/>
      <c r="G7" s="888"/>
      <c r="H7" s="888"/>
      <c r="I7" s="888"/>
      <c r="J7" s="888"/>
      <c r="K7" s="888"/>
      <c r="L7" s="887"/>
    </row>
    <row r="8" spans="1:18" s="915" customFormat="1" ht="14.25">
      <c r="A8" s="914"/>
      <c r="B8" s="916" t="s">
        <v>2913</v>
      </c>
      <c r="C8" s="917"/>
      <c r="D8" s="888"/>
      <c r="E8" s="888"/>
      <c r="F8" s="888"/>
      <c r="G8" s="888"/>
      <c r="H8" s="888"/>
      <c r="I8" s="888"/>
      <c r="J8" s="888"/>
      <c r="K8" s="888"/>
      <c r="L8" s="887"/>
    </row>
    <row r="9" spans="1:18" s="915" customFormat="1" ht="30" customHeight="1">
      <c r="A9" s="914"/>
      <c r="B9" s="943" t="s">
        <v>2900</v>
      </c>
      <c r="C9" s="1501" t="s">
        <v>2901</v>
      </c>
      <c r="D9" s="1502"/>
      <c r="E9" s="1502"/>
      <c r="F9" s="1502"/>
      <c r="G9" s="918"/>
      <c r="H9" s="918"/>
      <c r="L9" s="918"/>
      <c r="M9" s="919"/>
      <c r="N9" s="919"/>
      <c r="O9" s="919"/>
      <c r="P9" s="919"/>
      <c r="Q9" s="919"/>
      <c r="R9" s="919"/>
    </row>
    <row r="10" spans="1:18" s="915" customFormat="1" ht="12.75">
      <c r="A10" s="914"/>
      <c r="B10" s="914"/>
      <c r="C10" s="1503"/>
      <c r="D10" s="1503"/>
      <c r="E10" s="1503"/>
      <c r="F10" s="1503"/>
      <c r="G10" s="918"/>
      <c r="H10" s="918"/>
      <c r="L10" s="918"/>
      <c r="M10" s="919"/>
      <c r="N10" s="919"/>
      <c r="O10" s="919"/>
      <c r="P10" s="919"/>
      <c r="Q10" s="919"/>
      <c r="R10" s="919"/>
    </row>
    <row r="11" spans="1:18" s="915" customFormat="1" ht="12.75">
      <c r="A11" s="914"/>
      <c r="B11" s="914"/>
      <c r="C11" s="1496"/>
      <c r="D11" s="1496"/>
      <c r="E11" s="1496"/>
      <c r="F11" s="1496"/>
      <c r="G11" s="918"/>
      <c r="H11" s="918"/>
      <c r="L11" s="918"/>
      <c r="M11" s="919"/>
      <c r="N11" s="919"/>
      <c r="O11" s="919"/>
      <c r="P11" s="919"/>
      <c r="Q11" s="919"/>
      <c r="R11" s="919"/>
    </row>
    <row r="12" spans="1:18" s="915" customFormat="1" ht="9" customHeight="1">
      <c r="A12" s="914"/>
      <c r="B12" s="920"/>
      <c r="C12" s="1504"/>
      <c r="D12" s="1504"/>
      <c r="E12" s="1504"/>
      <c r="F12" s="1504"/>
      <c r="G12" s="918"/>
      <c r="H12" s="918"/>
      <c r="L12" s="918"/>
    </row>
    <row r="13" spans="1:18" s="915" customFormat="1" ht="9" customHeight="1">
      <c r="A13" s="914"/>
      <c r="B13" s="920"/>
      <c r="C13" s="921"/>
      <c r="D13" s="921"/>
      <c r="E13" s="921"/>
      <c r="F13" s="921"/>
      <c r="G13" s="918"/>
      <c r="H13" s="918"/>
      <c r="L13" s="918"/>
    </row>
    <row r="14" spans="1:18" s="915" customFormat="1" ht="12.75">
      <c r="A14" s="914"/>
      <c r="B14" s="914" t="s">
        <v>2895</v>
      </c>
      <c r="C14" s="914" t="s">
        <v>2899</v>
      </c>
      <c r="D14" s="942"/>
      <c r="E14" s="942"/>
      <c r="F14" s="942"/>
      <c r="G14" s="918"/>
      <c r="H14" s="918"/>
      <c r="L14" s="918"/>
    </row>
    <row r="15" spans="1:18" s="915" customFormat="1" ht="12.75">
      <c r="A15" s="914"/>
      <c r="B15" s="914"/>
      <c r="C15" s="1503"/>
      <c r="D15" s="1503"/>
      <c r="E15" s="1503"/>
      <c r="F15" s="1503"/>
      <c r="G15" s="918"/>
      <c r="H15" s="918"/>
      <c r="L15" s="918"/>
    </row>
    <row r="16" spans="1:18" s="915" customFormat="1" ht="12.75">
      <c r="A16" s="914"/>
      <c r="B16" s="914"/>
      <c r="C16" s="1496"/>
      <c r="D16" s="1496"/>
      <c r="E16" s="1496"/>
      <c r="F16" s="1496"/>
      <c r="G16" s="918"/>
      <c r="H16" s="918"/>
      <c r="L16" s="918"/>
    </row>
    <row r="17" spans="1:12" s="915" customFormat="1" ht="9" customHeight="1">
      <c r="A17" s="914"/>
      <c r="B17" s="914"/>
      <c r="C17" s="914"/>
      <c r="D17" s="914"/>
      <c r="E17" s="914"/>
      <c r="F17" s="914"/>
      <c r="G17" s="918"/>
      <c r="H17" s="918"/>
      <c r="L17" s="918"/>
    </row>
    <row r="18" spans="1:12" s="915" customFormat="1" ht="12.75">
      <c r="A18" s="914"/>
      <c r="B18" s="914" t="s">
        <v>2896</v>
      </c>
      <c r="C18" s="914" t="s">
        <v>2902</v>
      </c>
      <c r="D18" s="914"/>
      <c r="E18" s="914"/>
      <c r="F18" s="914"/>
      <c r="G18" s="918"/>
      <c r="H18" s="918"/>
      <c r="L18" s="918"/>
    </row>
    <row r="19" spans="1:12" s="915" customFormat="1" ht="9" customHeight="1">
      <c r="A19" s="914"/>
      <c r="B19" s="914"/>
      <c r="C19" s="914"/>
      <c r="D19" s="914"/>
      <c r="E19" s="914"/>
      <c r="F19" s="914"/>
      <c r="G19" s="918"/>
      <c r="H19" s="918"/>
      <c r="L19" s="918"/>
    </row>
    <row r="20" spans="1:12" s="915" customFormat="1" ht="34.5" customHeight="1">
      <c r="A20" s="914"/>
      <c r="B20" s="944" t="s">
        <v>2897</v>
      </c>
      <c r="C20" s="1507" t="s">
        <v>2903</v>
      </c>
      <c r="D20" s="1507"/>
      <c r="E20" s="1507"/>
      <c r="F20" s="1507"/>
      <c r="G20" s="922"/>
      <c r="H20" s="922"/>
      <c r="J20" s="919"/>
      <c r="K20" s="919"/>
      <c r="L20" s="922"/>
    </row>
    <row r="21" spans="1:12" s="915" customFormat="1" ht="12.75">
      <c r="A21" s="914"/>
      <c r="B21" s="914"/>
      <c r="C21" s="1503"/>
      <c r="D21" s="1503"/>
      <c r="E21" s="1503"/>
      <c r="F21" s="1503"/>
      <c r="G21" s="922"/>
      <c r="H21" s="922"/>
      <c r="J21" s="919"/>
      <c r="K21" s="919"/>
      <c r="L21" s="922"/>
    </row>
    <row r="22" spans="1:12" s="915" customFormat="1" ht="12.75">
      <c r="A22" s="914"/>
      <c r="B22" s="914"/>
      <c r="C22" s="1496"/>
      <c r="D22" s="1496"/>
      <c r="E22" s="1496"/>
      <c r="F22" s="1496"/>
      <c r="G22" s="918"/>
      <c r="H22" s="918"/>
      <c r="L22" s="918"/>
    </row>
    <row r="23" spans="1:12" s="915" customFormat="1" ht="9" customHeight="1">
      <c r="A23" s="914"/>
      <c r="B23" s="914"/>
      <c r="C23" s="914"/>
      <c r="D23" s="914"/>
      <c r="E23" s="914"/>
      <c r="F23" s="914"/>
      <c r="G23" s="918"/>
      <c r="H23" s="918"/>
      <c r="L23" s="918"/>
    </row>
    <row r="24" spans="1:12" s="915" customFormat="1" ht="17.25" customHeight="1">
      <c r="A24" s="914"/>
      <c r="B24" s="914" t="s">
        <v>2898</v>
      </c>
      <c r="C24" s="1507" t="s">
        <v>2904</v>
      </c>
      <c r="D24" s="1507"/>
      <c r="E24" s="1507"/>
      <c r="F24" s="1507"/>
      <c r="G24" s="918"/>
      <c r="H24" s="918"/>
      <c r="L24" s="918"/>
    </row>
    <row r="25" spans="1:12" s="915" customFormat="1" ht="12.75">
      <c r="A25" s="914"/>
      <c r="B25" s="914"/>
      <c r="C25" s="1503"/>
      <c r="D25" s="1503"/>
      <c r="E25" s="1503"/>
      <c r="F25" s="1503"/>
      <c r="G25" s="918"/>
      <c r="H25" s="918"/>
      <c r="L25" s="918"/>
    </row>
    <row r="26" spans="1:12" s="915" customFormat="1" ht="12.75">
      <c r="A26" s="914"/>
      <c r="B26" s="914"/>
      <c r="C26" s="1496"/>
      <c r="D26" s="1496"/>
      <c r="E26" s="1496"/>
      <c r="F26" s="1496"/>
      <c r="G26" s="918"/>
      <c r="H26" s="918"/>
      <c r="L26" s="918"/>
    </row>
    <row r="27" spans="1:12" s="915" customFormat="1" ht="12.75">
      <c r="A27" s="914"/>
      <c r="B27" s="914"/>
      <c r="C27" s="1496"/>
      <c r="D27" s="1496"/>
      <c r="E27" s="1496"/>
      <c r="F27" s="1496"/>
      <c r="G27" s="918"/>
      <c r="H27" s="918"/>
      <c r="L27" s="918"/>
    </row>
    <row r="28" spans="1:12" s="915" customFormat="1" ht="9" customHeight="1">
      <c r="A28" s="914"/>
      <c r="B28" s="914"/>
      <c r="C28" s="914"/>
      <c r="D28" s="914"/>
      <c r="E28" s="914"/>
      <c r="F28" s="914"/>
      <c r="G28" s="918"/>
      <c r="H28" s="918"/>
      <c r="L28" s="918"/>
    </row>
    <row r="29" spans="1:12" s="915" customFormat="1" ht="35.25" customHeight="1">
      <c r="A29" s="914"/>
      <c r="B29" s="946" t="s">
        <v>2912</v>
      </c>
      <c r="C29" s="1507" t="s">
        <v>2884</v>
      </c>
      <c r="D29" s="1507"/>
      <c r="E29" s="1507"/>
      <c r="F29" s="1507"/>
      <c r="G29" s="918"/>
      <c r="H29" s="918"/>
      <c r="L29" s="918"/>
    </row>
    <row r="30" spans="1:12" s="915" customFormat="1" ht="12.75">
      <c r="A30" s="914"/>
      <c r="B30" s="914"/>
      <c r="C30" s="1503"/>
      <c r="D30" s="1503"/>
      <c r="E30" s="1503"/>
      <c r="F30" s="1503"/>
      <c r="G30" s="918"/>
      <c r="H30" s="918"/>
      <c r="L30" s="918"/>
    </row>
    <row r="31" spans="1:12" s="915" customFormat="1" ht="12.75">
      <c r="A31" s="914"/>
      <c r="B31" s="914"/>
      <c r="C31" s="1496"/>
      <c r="D31" s="1496"/>
      <c r="E31" s="1496"/>
      <c r="F31" s="1496"/>
      <c r="G31" s="918"/>
      <c r="H31" s="918"/>
      <c r="L31" s="918"/>
    </row>
    <row r="32" spans="1:12" s="915" customFormat="1" ht="12.75">
      <c r="A32" s="914"/>
      <c r="B32" s="914"/>
      <c r="C32" s="947"/>
      <c r="D32" s="947"/>
      <c r="E32" s="947"/>
      <c r="F32" s="947"/>
      <c r="G32" s="918"/>
      <c r="H32" s="918"/>
      <c r="L32" s="918"/>
    </row>
    <row r="33" spans="1:18" s="915" customFormat="1" ht="12.75">
      <c r="A33" s="914"/>
      <c r="B33" s="948" t="s">
        <v>2914</v>
      </c>
      <c r="C33" s="921"/>
      <c r="D33" s="914"/>
      <c r="E33" s="914"/>
      <c r="F33" s="914"/>
      <c r="G33" s="918"/>
      <c r="H33" s="918"/>
      <c r="L33" s="918"/>
    </row>
    <row r="34" spans="1:18" s="915" customFormat="1" ht="14.25">
      <c r="A34" s="914"/>
      <c r="B34" s="916" t="s">
        <v>2885</v>
      </c>
      <c r="C34" s="923"/>
      <c r="D34" s="914"/>
      <c r="E34" s="914"/>
      <c r="F34" s="914"/>
      <c r="G34" s="918"/>
      <c r="H34" s="918"/>
      <c r="L34" s="918"/>
    </row>
    <row r="35" spans="1:18" s="915" customFormat="1" ht="12.75">
      <c r="A35" s="914"/>
      <c r="B35" s="914" t="s">
        <v>2900</v>
      </c>
      <c r="C35" s="1508" t="s">
        <v>2905</v>
      </c>
      <c r="D35" s="1508"/>
      <c r="E35" s="1508"/>
      <c r="F35" s="1508"/>
      <c r="G35" s="918"/>
      <c r="H35" s="918"/>
      <c r="L35" s="918"/>
    </row>
    <row r="36" spans="1:18" s="915" customFormat="1" ht="12.75">
      <c r="A36" s="914"/>
      <c r="B36" s="914"/>
      <c r="C36" s="1505"/>
      <c r="D36" s="1505"/>
      <c r="E36" s="1505"/>
      <c r="F36" s="1505"/>
      <c r="G36" s="918"/>
      <c r="H36" s="918"/>
      <c r="L36" s="918"/>
    </row>
    <row r="37" spans="1:18" s="915" customFormat="1" ht="12.75">
      <c r="A37" s="914"/>
      <c r="B37" s="914"/>
      <c r="C37" s="1506"/>
      <c r="D37" s="1506"/>
      <c r="E37" s="1506"/>
      <c r="F37" s="1506"/>
      <c r="G37" s="918"/>
      <c r="H37" s="918"/>
      <c r="L37" s="918"/>
    </row>
    <row r="38" spans="1:18" s="915" customFormat="1" ht="16.5" customHeight="1">
      <c r="A38" s="914"/>
      <c r="B38" s="914"/>
      <c r="C38" s="1504"/>
      <c r="D38" s="1504"/>
      <c r="E38" s="1504"/>
      <c r="F38" s="1504"/>
      <c r="G38" s="918"/>
      <c r="H38" s="918"/>
      <c r="L38" s="918"/>
    </row>
    <row r="39" spans="1:18" s="915" customFormat="1" ht="12.75">
      <c r="A39" s="914"/>
      <c r="B39" s="914" t="s">
        <v>2895</v>
      </c>
      <c r="C39" s="1511" t="s">
        <v>2908</v>
      </c>
      <c r="D39" s="1506"/>
      <c r="E39" s="1506"/>
      <c r="F39" s="1512"/>
      <c r="G39" s="918"/>
      <c r="H39" s="918"/>
      <c r="L39" s="918"/>
    </row>
    <row r="40" spans="1:18" s="915" customFormat="1" ht="12.75">
      <c r="A40" s="914"/>
      <c r="B40" s="914"/>
      <c r="C40" s="924"/>
      <c r="D40" s="925" t="s">
        <v>2886</v>
      </c>
      <c r="E40" s="925" t="s">
        <v>2887</v>
      </c>
      <c r="F40" s="926" t="s">
        <v>2888</v>
      </c>
      <c r="G40" s="918"/>
      <c r="H40" s="918"/>
      <c r="L40" s="918"/>
    </row>
    <row r="41" spans="1:18" s="915" customFormat="1" ht="25.5">
      <c r="A41" s="914"/>
      <c r="B41" s="914"/>
      <c r="C41" s="924"/>
      <c r="D41" s="927" t="s">
        <v>2889</v>
      </c>
      <c r="E41" s="927" t="s">
        <v>2890</v>
      </c>
      <c r="F41" s="928" t="s">
        <v>2891</v>
      </c>
      <c r="G41" s="918"/>
      <c r="H41" s="918"/>
      <c r="L41" s="918"/>
    </row>
    <row r="42" spans="1:18" s="915" customFormat="1" ht="12.75" customHeight="1">
      <c r="A42" s="914"/>
      <c r="B42" s="914"/>
      <c r="C42" s="929" t="s">
        <v>2906</v>
      </c>
      <c r="D42" s="930"/>
      <c r="E42" s="931"/>
      <c r="F42" s="932"/>
      <c r="G42" s="918"/>
      <c r="H42" s="918"/>
      <c r="L42" s="918"/>
    </row>
    <row r="43" spans="1:18" s="915" customFormat="1" ht="12.75" customHeight="1">
      <c r="A43" s="914"/>
      <c r="B43" s="914"/>
      <c r="C43" s="929" t="s">
        <v>2907</v>
      </c>
      <c r="D43" s="930"/>
      <c r="E43" s="931"/>
      <c r="F43" s="932"/>
      <c r="G43" s="918"/>
      <c r="H43" s="918"/>
      <c r="L43" s="918"/>
    </row>
    <row r="44" spans="1:18" s="915" customFormat="1" ht="12.75" customHeight="1">
      <c r="A44" s="914"/>
      <c r="B44" s="914"/>
      <c r="C44" s="929" t="s">
        <v>2892</v>
      </c>
      <c r="D44" s="930"/>
      <c r="E44" s="931"/>
      <c r="F44" s="933"/>
      <c r="G44" s="918"/>
      <c r="H44" s="918"/>
      <c r="L44" s="918"/>
    </row>
    <row r="45" spans="1:18" s="915" customFormat="1" ht="12.75" customHeight="1">
      <c r="A45" s="914"/>
      <c r="B45" s="914"/>
      <c r="C45" s="929" t="s">
        <v>2893</v>
      </c>
      <c r="D45" s="934"/>
      <c r="E45" s="935" t="e">
        <f>D45/D46</f>
        <v>#DIV/0!</v>
      </c>
      <c r="F45" s="933"/>
      <c r="G45" s="918"/>
      <c r="H45" s="918"/>
      <c r="L45" s="918"/>
    </row>
    <row r="46" spans="1:18" s="915" customFormat="1" ht="12.75" customHeight="1">
      <c r="A46" s="914"/>
      <c r="B46" s="914"/>
      <c r="C46" s="936" t="s">
        <v>2894</v>
      </c>
      <c r="D46" s="934">
        <f>SUM(D42:D45)</f>
        <v>0</v>
      </c>
      <c r="E46" s="937"/>
      <c r="F46" s="938"/>
      <c r="G46" s="918"/>
      <c r="H46" s="918"/>
      <c r="L46" s="918"/>
    </row>
    <row r="47" spans="1:18" s="915" customFormat="1" ht="9" customHeight="1">
      <c r="A47" s="914"/>
      <c r="B47" s="914"/>
      <c r="C47" s="939"/>
      <c r="D47" s="914"/>
      <c r="E47" s="914"/>
      <c r="F47" s="914"/>
      <c r="G47" s="918"/>
      <c r="H47" s="918"/>
      <c r="L47" s="918"/>
    </row>
    <row r="48" spans="1:18" s="918" customFormat="1" ht="30" customHeight="1">
      <c r="A48" s="921"/>
      <c r="B48" s="945" t="s">
        <v>2896</v>
      </c>
      <c r="C48" s="1513" t="s">
        <v>2909</v>
      </c>
      <c r="D48" s="1513"/>
      <c r="E48" s="1513"/>
      <c r="F48" s="1513"/>
      <c r="I48" s="915"/>
      <c r="J48" s="915"/>
      <c r="K48" s="915"/>
      <c r="M48" s="915"/>
      <c r="N48" s="915"/>
      <c r="O48" s="915"/>
      <c r="P48" s="915"/>
      <c r="Q48" s="915"/>
      <c r="R48" s="915"/>
    </row>
    <row r="49" spans="1:18" s="918" customFormat="1" ht="12.75">
      <c r="A49" s="921"/>
      <c r="B49" s="914"/>
      <c r="C49" s="1503"/>
      <c r="D49" s="1503"/>
      <c r="E49" s="1503"/>
      <c r="F49" s="1503"/>
      <c r="I49" s="915"/>
      <c r="J49" s="915"/>
      <c r="K49" s="915"/>
      <c r="M49" s="915"/>
      <c r="N49" s="915"/>
      <c r="O49" s="915"/>
      <c r="P49" s="915"/>
      <c r="Q49" s="915"/>
      <c r="R49" s="915"/>
    </row>
    <row r="50" spans="1:18" s="918" customFormat="1" ht="12.75">
      <c r="A50" s="921"/>
      <c r="B50" s="914"/>
      <c r="C50" s="1496"/>
      <c r="D50" s="1496"/>
      <c r="E50" s="1496"/>
      <c r="F50" s="1496"/>
      <c r="I50" s="915"/>
      <c r="J50" s="915"/>
      <c r="K50" s="915"/>
      <c r="M50" s="915"/>
      <c r="N50" s="915"/>
      <c r="O50" s="915"/>
      <c r="P50" s="915"/>
      <c r="Q50" s="915"/>
      <c r="R50" s="915"/>
    </row>
    <row r="51" spans="1:18" s="918" customFormat="1" ht="12.75">
      <c r="A51" s="921"/>
      <c r="B51" s="914"/>
      <c r="C51" s="1496"/>
      <c r="D51" s="1496"/>
      <c r="E51" s="1496"/>
      <c r="F51" s="1496"/>
      <c r="I51" s="915"/>
      <c r="J51" s="915"/>
      <c r="K51" s="915"/>
      <c r="M51" s="915"/>
      <c r="N51" s="915"/>
      <c r="O51" s="915"/>
      <c r="P51" s="915"/>
      <c r="Q51" s="915"/>
      <c r="R51" s="915"/>
    </row>
    <row r="52" spans="1:18" s="918" customFormat="1" ht="12.75">
      <c r="A52" s="921"/>
      <c r="B52" s="914"/>
      <c r="C52" s="1504"/>
      <c r="D52" s="1504"/>
      <c r="E52" s="1504"/>
      <c r="F52" s="1504"/>
      <c r="I52" s="915"/>
      <c r="J52" s="915"/>
      <c r="K52" s="915"/>
      <c r="M52" s="915"/>
      <c r="N52" s="915"/>
      <c r="O52" s="915"/>
      <c r="P52" s="915"/>
      <c r="Q52" s="915"/>
      <c r="R52" s="915"/>
    </row>
    <row r="53" spans="1:18" s="918" customFormat="1" ht="30.75" customHeight="1">
      <c r="A53" s="921"/>
      <c r="B53" s="944" t="s">
        <v>2897</v>
      </c>
      <c r="C53" s="1507" t="s">
        <v>2915</v>
      </c>
      <c r="D53" s="1507"/>
      <c r="E53" s="1507"/>
      <c r="F53" s="1507"/>
      <c r="I53" s="915"/>
      <c r="J53" s="915"/>
      <c r="K53" s="915"/>
      <c r="M53" s="915"/>
      <c r="N53" s="915"/>
      <c r="O53" s="915"/>
      <c r="P53" s="915"/>
      <c r="Q53" s="915"/>
      <c r="R53" s="915"/>
    </row>
    <row r="54" spans="1:18" s="918" customFormat="1" ht="12.75">
      <c r="A54" s="921"/>
      <c r="B54" s="914"/>
      <c r="C54" s="1503"/>
      <c r="D54" s="1503"/>
      <c r="E54" s="1503"/>
      <c r="F54" s="1503"/>
      <c r="I54" s="915"/>
      <c r="J54" s="915"/>
      <c r="K54" s="915"/>
      <c r="M54" s="915"/>
      <c r="N54" s="915"/>
      <c r="O54" s="915"/>
      <c r="P54" s="915"/>
      <c r="Q54" s="915"/>
      <c r="R54" s="915"/>
    </row>
    <row r="55" spans="1:18" s="918" customFormat="1" ht="12.75">
      <c r="A55" s="921"/>
      <c r="B55" s="914"/>
      <c r="C55" s="1496"/>
      <c r="D55" s="1496"/>
      <c r="E55" s="1496"/>
      <c r="F55" s="1496"/>
      <c r="I55" s="915"/>
      <c r="J55" s="915"/>
      <c r="K55" s="915"/>
      <c r="M55" s="915"/>
      <c r="N55" s="915"/>
      <c r="O55" s="915"/>
      <c r="P55" s="915"/>
      <c r="Q55" s="915"/>
      <c r="R55" s="915"/>
    </row>
    <row r="56" spans="1:18" s="918" customFormat="1" ht="12.75">
      <c r="A56" s="921"/>
      <c r="B56" s="914"/>
      <c r="C56" s="1496"/>
      <c r="D56" s="1496"/>
      <c r="E56" s="1496"/>
      <c r="F56" s="1496"/>
      <c r="I56" s="915"/>
      <c r="J56" s="915"/>
      <c r="K56" s="915"/>
      <c r="M56" s="915"/>
      <c r="N56" s="915"/>
      <c r="O56" s="915"/>
      <c r="P56" s="915"/>
      <c r="Q56" s="915"/>
      <c r="R56" s="915"/>
    </row>
    <row r="57" spans="1:18" s="918" customFormat="1" ht="12.75">
      <c r="A57" s="921"/>
      <c r="B57" s="914"/>
      <c r="C57" s="1504"/>
      <c r="D57" s="1504"/>
      <c r="E57" s="1504"/>
      <c r="F57" s="1504"/>
      <c r="I57" s="915"/>
      <c r="J57" s="915"/>
      <c r="K57" s="915"/>
      <c r="M57" s="915"/>
      <c r="N57" s="915"/>
      <c r="O57" s="915"/>
      <c r="P57" s="915"/>
      <c r="Q57" s="915"/>
      <c r="R57" s="915"/>
    </row>
    <row r="58" spans="1:18" s="915" customFormat="1" ht="12.75">
      <c r="A58" s="914"/>
      <c r="B58" s="914"/>
      <c r="C58" s="1509" t="s">
        <v>2911</v>
      </c>
      <c r="D58" s="1510"/>
      <c r="E58" s="1510"/>
      <c r="F58" s="1510"/>
      <c r="G58" s="918"/>
      <c r="H58" s="918"/>
      <c r="L58" s="918"/>
    </row>
  </sheetData>
  <mergeCells count="37">
    <mergeCell ref="C58:F58"/>
    <mergeCell ref="C39:F39"/>
    <mergeCell ref="C48:F48"/>
    <mergeCell ref="C49:F49"/>
    <mergeCell ref="C50:F50"/>
    <mergeCell ref="C51:F51"/>
    <mergeCell ref="C52:F52"/>
    <mergeCell ref="C53:F53"/>
    <mergeCell ref="C54:F54"/>
    <mergeCell ref="C55:F55"/>
    <mergeCell ref="C56:F56"/>
    <mergeCell ref="C57:F57"/>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16:F16"/>
    <mergeCell ref="B1:F1"/>
    <mergeCell ref="B2:F2"/>
    <mergeCell ref="B3:F3"/>
    <mergeCell ref="B5:F5"/>
    <mergeCell ref="B6:F6"/>
    <mergeCell ref="C9:F9"/>
    <mergeCell ref="C10:F10"/>
    <mergeCell ref="C11:F11"/>
    <mergeCell ref="C12:F12"/>
    <mergeCell ref="C15:F15"/>
  </mergeCells>
  <hyperlinks>
    <hyperlink ref="D7" r:id="rId1" xr:uid="{855FC21F-DAB4-4DF6-B746-AFAD92ED0AD4}"/>
  </hyperlinks>
  <pageMargins left="0.7" right="0.7" top="0.75" bottom="0.75" header="0.3" footer="0.3"/>
  <pageSetup scale="76" orientation="portrait" horizontalDpi="1200" verticalDpi="1200"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dimension ref="A1:R71"/>
  <sheetViews>
    <sheetView zoomScaleNormal="100" workbookViewId="0">
      <selection sqref="A1:O1"/>
    </sheetView>
  </sheetViews>
  <sheetFormatPr defaultRowHeight="12.75"/>
  <cols>
    <col min="1" max="2" width="3.7109375" style="1055" customWidth="1"/>
    <col min="3" max="3" width="21.7109375" style="1055" customWidth="1"/>
    <col min="4" max="4" width="2.28515625" style="1055" customWidth="1"/>
    <col min="5" max="5" width="19.5703125" style="1055" customWidth="1"/>
    <col min="6" max="6" width="2.28515625" style="1055" customWidth="1"/>
    <col min="7" max="7" width="12.85546875" style="1055" customWidth="1"/>
    <col min="8" max="8" width="2.28515625" style="1055" customWidth="1"/>
    <col min="9" max="9" width="11.7109375" style="1055" customWidth="1"/>
    <col min="10" max="10" width="2.28515625" style="1055" customWidth="1"/>
    <col min="11" max="11" width="12.28515625" style="1055" customWidth="1"/>
    <col min="12" max="12" width="2.28515625" style="1055" customWidth="1"/>
    <col min="13" max="13" width="13.5703125" style="1055" bestFit="1" customWidth="1"/>
    <col min="14" max="14" width="2.28515625" style="1055" customWidth="1"/>
    <col min="15" max="15" width="13.28515625" style="1055" customWidth="1"/>
    <col min="16" max="16384" width="9.140625" style="1055"/>
  </cols>
  <sheetData>
    <row r="1" spans="1:18" ht="18">
      <c r="A1" s="1411" t="str">
        <f>'TABLE OF CONTENTS'!A1</f>
        <v>LOCAL GOVERNMENT NAME:</v>
      </c>
      <c r="B1" s="1411"/>
      <c r="C1" s="1423"/>
      <c r="D1" s="1423"/>
      <c r="E1" s="1423"/>
      <c r="F1" s="1423"/>
      <c r="G1" s="1423"/>
      <c r="H1" s="1423"/>
      <c r="I1" s="1423"/>
      <c r="J1" s="1423"/>
      <c r="K1" s="1423"/>
      <c r="L1" s="1423"/>
      <c r="M1" s="1423"/>
      <c r="N1" s="1423"/>
      <c r="O1" s="1423"/>
      <c r="P1" s="900"/>
      <c r="Q1" s="900"/>
      <c r="R1" s="900"/>
    </row>
    <row r="2" spans="1:18" ht="18">
      <c r="A2" s="1411" t="s">
        <v>1110</v>
      </c>
      <c r="B2" s="1411"/>
      <c r="C2" s="1423"/>
      <c r="D2" s="1423"/>
      <c r="E2" s="1423"/>
      <c r="F2" s="1423"/>
      <c r="G2" s="1423"/>
      <c r="H2" s="1423"/>
      <c r="I2" s="1423"/>
      <c r="J2" s="1423"/>
      <c r="K2" s="1423"/>
      <c r="L2" s="1423"/>
      <c r="M2" s="1423"/>
      <c r="N2" s="1423"/>
      <c r="O2" s="1423"/>
      <c r="P2" s="900"/>
      <c r="Q2" s="900"/>
      <c r="R2" s="900"/>
    </row>
    <row r="3" spans="1:18" ht="18">
      <c r="A3" s="1412" t="str">
        <f>'TABLE OF CONTENTS'!A4</f>
        <v>FISCAL YEAR ENDING JUNE 30, 2021</v>
      </c>
      <c r="B3" s="1412"/>
      <c r="C3" s="1423"/>
      <c r="D3" s="1423"/>
      <c r="E3" s="1423"/>
      <c r="F3" s="1423"/>
      <c r="G3" s="1423"/>
      <c r="H3" s="1423"/>
      <c r="I3" s="1423"/>
      <c r="J3" s="1423"/>
      <c r="K3" s="1423"/>
      <c r="L3" s="1423"/>
      <c r="M3" s="1423"/>
      <c r="N3" s="1423"/>
      <c r="O3" s="1423"/>
      <c r="P3" s="900"/>
      <c r="Q3" s="900"/>
      <c r="R3" s="900"/>
    </row>
    <row r="4" spans="1:18" ht="12" customHeight="1">
      <c r="A4" s="1060"/>
      <c r="B4" s="1060"/>
      <c r="C4" s="1046"/>
      <c r="D4" s="1046"/>
      <c r="E4" s="1046"/>
      <c r="F4" s="1046"/>
      <c r="G4" s="1046"/>
      <c r="H4" s="1046"/>
      <c r="I4" s="1046"/>
      <c r="J4" s="1046"/>
      <c r="K4" s="1046"/>
      <c r="L4" s="1046"/>
      <c r="M4" s="1046"/>
      <c r="N4" s="1046"/>
      <c r="O4" s="1046"/>
      <c r="P4" s="900"/>
      <c r="Q4" s="900"/>
      <c r="R4" s="900"/>
    </row>
    <row r="5" spans="1:18" ht="12" customHeight="1">
      <c r="A5" s="1171" t="s">
        <v>75</v>
      </c>
      <c r="B5" s="1171"/>
      <c r="C5" s="1172" t="s">
        <v>655</v>
      </c>
      <c r="E5" s="1046"/>
      <c r="F5" s="1046"/>
      <c r="G5" s="1046"/>
      <c r="H5" s="1046"/>
      <c r="I5" s="1046"/>
      <c r="J5" s="1046"/>
      <c r="K5" s="1046"/>
      <c r="L5" s="1046"/>
      <c r="M5" s="1046"/>
      <c r="N5" s="1046"/>
      <c r="O5" s="1046"/>
      <c r="P5" s="900"/>
      <c r="Q5" s="900"/>
      <c r="R5" s="900"/>
    </row>
    <row r="6" spans="1:18" ht="12" customHeight="1">
      <c r="A6" s="1060"/>
      <c r="B6" s="1060"/>
      <c r="C6" s="1046"/>
      <c r="D6" s="1046"/>
      <c r="E6" s="1046"/>
      <c r="F6" s="1046"/>
      <c r="G6" s="1046"/>
      <c r="H6" s="1046"/>
      <c r="I6" s="1046"/>
      <c r="J6" s="1046"/>
      <c r="K6" s="1046"/>
      <c r="L6" s="1046"/>
      <c r="M6" s="1046"/>
      <c r="N6" s="1046"/>
      <c r="O6" s="1046"/>
      <c r="P6" s="900"/>
      <c r="Q6" s="900"/>
      <c r="R6" s="900"/>
    </row>
    <row r="7" spans="1:18" ht="12" customHeight="1">
      <c r="A7" s="1060"/>
      <c r="B7" s="901" t="s">
        <v>813</v>
      </c>
      <c r="C7" s="650" t="s">
        <v>2861</v>
      </c>
      <c r="D7" s="1046"/>
      <c r="E7" s="1046"/>
      <c r="F7" s="1046"/>
      <c r="G7" s="1046"/>
      <c r="H7" s="1046"/>
      <c r="I7" s="1046"/>
      <c r="J7" s="1046"/>
      <c r="K7" s="1046"/>
      <c r="L7" s="1046"/>
      <c r="M7" s="1046"/>
      <c r="N7" s="1046"/>
      <c r="O7" s="1046"/>
      <c r="P7" s="900"/>
      <c r="Q7" s="900"/>
      <c r="R7" s="900"/>
    </row>
    <row r="8" spans="1:18" ht="12" customHeight="1">
      <c r="A8" s="1060"/>
      <c r="B8" s="1060"/>
      <c r="C8" s="1046"/>
      <c r="D8" s="1046"/>
      <c r="E8" s="1046"/>
      <c r="F8" s="1046"/>
      <c r="G8" s="1046"/>
      <c r="H8" s="1046"/>
      <c r="I8" s="1046"/>
      <c r="J8" s="1046"/>
      <c r="K8" s="1046"/>
      <c r="L8" s="1046"/>
      <c r="M8" s="1046"/>
      <c r="N8" s="1046"/>
      <c r="O8" s="1046"/>
      <c r="P8" s="900"/>
      <c r="Q8" s="900"/>
      <c r="R8" s="900"/>
    </row>
    <row r="9" spans="1:18" ht="25.5" customHeight="1">
      <c r="A9" s="1060"/>
      <c r="B9" s="1060"/>
      <c r="C9" s="1275" t="s">
        <v>3455</v>
      </c>
      <c r="D9" s="1275"/>
      <c r="E9" s="1275"/>
      <c r="F9" s="1275"/>
      <c r="G9" s="1275"/>
      <c r="H9" s="1275"/>
      <c r="I9" s="1275"/>
      <c r="J9" s="1275"/>
      <c r="K9" s="1275"/>
      <c r="L9" s="1275"/>
      <c r="M9" s="1275"/>
      <c r="N9" s="1275"/>
      <c r="O9" s="1275"/>
      <c r="P9" s="900"/>
      <c r="Q9" s="900"/>
      <c r="R9" s="900"/>
    </row>
    <row r="10" spans="1:18">
      <c r="A10" s="901"/>
      <c r="B10" s="901"/>
      <c r="D10" s="650"/>
      <c r="E10" s="650"/>
      <c r="F10" s="650"/>
    </row>
    <row r="11" spans="1:18" ht="14.25" customHeight="1">
      <c r="C11" s="1055" t="s">
        <v>2862</v>
      </c>
    </row>
    <row r="12" spans="1:18" ht="12" customHeight="1">
      <c r="C12" s="1414"/>
      <c r="D12" s="1414"/>
      <c r="E12" s="1414"/>
      <c r="F12" s="1414"/>
      <c r="G12" s="1414"/>
      <c r="H12" s="1414"/>
      <c r="I12" s="1414"/>
      <c r="J12" s="1414"/>
      <c r="K12" s="1414"/>
      <c r="L12" s="1414"/>
      <c r="M12" s="1414"/>
      <c r="N12" s="1414"/>
      <c r="O12" s="1414"/>
    </row>
    <row r="13" spans="1:18" ht="12.75" customHeight="1">
      <c r="G13" s="1061" t="s">
        <v>2863</v>
      </c>
      <c r="H13" s="1061"/>
      <c r="I13" s="650"/>
      <c r="J13" s="650"/>
      <c r="K13" s="650"/>
      <c r="L13" s="650"/>
      <c r="M13" s="1061" t="s">
        <v>2863</v>
      </c>
      <c r="N13" s="1061"/>
      <c r="O13" s="1061" t="s">
        <v>2864</v>
      </c>
    </row>
    <row r="14" spans="1:18" ht="12.75" customHeight="1">
      <c r="G14" s="650" t="s">
        <v>2865</v>
      </c>
      <c r="H14" s="650"/>
      <c r="I14" s="650" t="s">
        <v>660</v>
      </c>
      <c r="J14" s="650"/>
      <c r="K14" s="650" t="s">
        <v>661</v>
      </c>
      <c r="L14" s="650"/>
      <c r="M14" s="650" t="s">
        <v>2866</v>
      </c>
      <c r="N14" s="650"/>
      <c r="O14" s="650" t="s">
        <v>2867</v>
      </c>
    </row>
    <row r="15" spans="1:18" ht="12.75" customHeight="1">
      <c r="C15" s="1520" t="s">
        <v>657</v>
      </c>
      <c r="D15" s="1520"/>
      <c r="E15" s="1458"/>
    </row>
    <row r="16" spans="1:18" ht="12.75" customHeight="1">
      <c r="C16" s="1458" t="s">
        <v>2868</v>
      </c>
      <c r="D16" s="1458"/>
      <c r="E16" s="1458"/>
      <c r="G16" s="902">
        <v>0</v>
      </c>
      <c r="H16" s="902"/>
      <c r="I16" s="902">
        <v>0</v>
      </c>
      <c r="J16" s="902"/>
      <c r="K16" s="902">
        <v>0</v>
      </c>
      <c r="L16" s="902"/>
      <c r="M16" s="902">
        <f>G16+I16-K16</f>
        <v>0</v>
      </c>
      <c r="N16" s="902"/>
      <c r="O16" s="902">
        <v>0</v>
      </c>
    </row>
    <row r="17" spans="3:15" ht="12.75" customHeight="1">
      <c r="C17" s="1055" t="s">
        <v>2869</v>
      </c>
      <c r="G17" s="902">
        <v>0</v>
      </c>
      <c r="H17" s="902"/>
      <c r="I17" s="902">
        <v>0</v>
      </c>
      <c r="J17" s="902"/>
      <c r="K17" s="902">
        <v>0</v>
      </c>
      <c r="L17" s="902"/>
      <c r="M17" s="902">
        <f>G17+I17-K17</f>
        <v>0</v>
      </c>
      <c r="N17" s="902"/>
      <c r="O17" s="902">
        <v>0</v>
      </c>
    </row>
    <row r="18" spans="3:15" ht="12.75" customHeight="1">
      <c r="C18" s="1458" t="s">
        <v>2870</v>
      </c>
      <c r="D18" s="1458"/>
      <c r="E18" s="1458"/>
      <c r="G18" s="902">
        <v>0</v>
      </c>
      <c r="H18" s="902"/>
      <c r="I18" s="902">
        <v>0</v>
      </c>
      <c r="J18" s="902"/>
      <c r="K18" s="902">
        <v>0</v>
      </c>
      <c r="L18" s="902"/>
      <c r="M18" s="902">
        <f>G18+I18-K18</f>
        <v>0</v>
      </c>
      <c r="N18" s="902"/>
      <c r="O18" s="902">
        <v>0</v>
      </c>
    </row>
    <row r="19" spans="3:15" ht="12.75" customHeight="1">
      <c r="C19" s="1055" t="s">
        <v>2871</v>
      </c>
      <c r="G19" s="902">
        <v>0</v>
      </c>
      <c r="H19" s="902"/>
      <c r="I19" s="902">
        <v>0</v>
      </c>
      <c r="J19" s="902"/>
      <c r="K19" s="902">
        <v>0</v>
      </c>
      <c r="L19" s="902"/>
      <c r="M19" s="902">
        <f>G19+I19-K19</f>
        <v>0</v>
      </c>
      <c r="N19" s="902"/>
      <c r="O19" s="902">
        <v>0</v>
      </c>
    </row>
    <row r="20" spans="3:15" ht="12.75" customHeight="1">
      <c r="C20" s="1458" t="s">
        <v>2871</v>
      </c>
      <c r="D20" s="1458"/>
      <c r="E20" s="1458"/>
      <c r="G20" s="902">
        <v>0</v>
      </c>
      <c r="H20" s="902"/>
      <c r="I20" s="902">
        <v>0</v>
      </c>
      <c r="J20" s="902"/>
      <c r="K20" s="902">
        <v>0</v>
      </c>
      <c r="L20" s="902"/>
      <c r="M20" s="902">
        <f>G20+I20-K20</f>
        <v>0</v>
      </c>
      <c r="N20" s="902"/>
      <c r="O20" s="902">
        <v>0</v>
      </c>
    </row>
    <row r="21" spans="3:15" ht="12.75" customHeight="1" thickBot="1">
      <c r="C21" s="1458" t="s">
        <v>926</v>
      </c>
      <c r="D21" s="1458"/>
      <c r="E21" s="1458"/>
      <c r="G21" s="903">
        <f>SUM(G16:G20)</f>
        <v>0</v>
      </c>
      <c r="H21" s="904"/>
      <c r="I21" s="903">
        <f t="shared" ref="I21:O21" si="0">SUM(I16:I20)</f>
        <v>0</v>
      </c>
      <c r="J21" s="904"/>
      <c r="K21" s="903">
        <f t="shared" si="0"/>
        <v>0</v>
      </c>
      <c r="L21" s="904"/>
      <c r="M21" s="903">
        <f t="shared" si="0"/>
        <v>0</v>
      </c>
      <c r="N21" s="904"/>
      <c r="O21" s="903">
        <f t="shared" si="0"/>
        <v>0</v>
      </c>
    </row>
    <row r="22" spans="3:15" ht="12.75" customHeight="1" thickTop="1"/>
    <row r="23" spans="3:15" ht="12.75" customHeight="1">
      <c r="C23" s="1061" t="s">
        <v>477</v>
      </c>
      <c r="D23" s="1061"/>
      <c r="E23" s="1061"/>
      <c r="F23" s="1061"/>
    </row>
    <row r="24" spans="3:15" ht="12.75" customHeight="1">
      <c r="C24" s="1055" t="s">
        <v>555</v>
      </c>
      <c r="D24" s="1061"/>
      <c r="E24" s="1061"/>
      <c r="F24" s="1061"/>
      <c r="G24" s="905">
        <v>0</v>
      </c>
      <c r="H24" s="905"/>
      <c r="I24" s="905">
        <v>0</v>
      </c>
      <c r="J24" s="905"/>
      <c r="K24" s="905">
        <v>0</v>
      </c>
      <c r="L24" s="905"/>
      <c r="M24" s="905">
        <f>G24+I24-K24</f>
        <v>0</v>
      </c>
      <c r="N24" s="905"/>
      <c r="O24" s="905">
        <v>0</v>
      </c>
    </row>
    <row r="25" spans="3:15" ht="12.75" customHeight="1">
      <c r="C25" s="1055" t="s">
        <v>2872</v>
      </c>
      <c r="D25" s="1061"/>
      <c r="E25" s="1061"/>
      <c r="F25" s="1061"/>
      <c r="G25" s="905">
        <v>0</v>
      </c>
      <c r="H25" s="905"/>
      <c r="I25" s="905">
        <v>0</v>
      </c>
      <c r="J25" s="905"/>
      <c r="K25" s="905">
        <v>0</v>
      </c>
      <c r="L25" s="905"/>
      <c r="M25" s="905">
        <f>G25+I25-K25</f>
        <v>0</v>
      </c>
      <c r="N25" s="905"/>
      <c r="O25" s="905">
        <v>0</v>
      </c>
    </row>
    <row r="26" spans="3:15" ht="12.75" customHeight="1" thickBot="1">
      <c r="C26" s="1055" t="s">
        <v>2871</v>
      </c>
      <c r="G26" s="906">
        <v>0</v>
      </c>
      <c r="H26" s="905"/>
      <c r="I26" s="906">
        <v>0</v>
      </c>
      <c r="J26" s="905"/>
      <c r="K26" s="906">
        <v>0</v>
      </c>
      <c r="L26" s="905"/>
      <c r="M26" s="905">
        <f>G26+I26-K26</f>
        <v>0</v>
      </c>
      <c r="N26" s="905"/>
      <c r="O26" s="906">
        <v>0</v>
      </c>
    </row>
    <row r="27" spans="3:15" ht="12.75" customHeight="1" thickTop="1" thickBot="1">
      <c r="C27" s="1458" t="s">
        <v>926</v>
      </c>
      <c r="D27" s="1458"/>
      <c r="E27" s="1458"/>
      <c r="G27" s="903">
        <f>SUM(G23:G26)</f>
        <v>0</v>
      </c>
      <c r="H27" s="904"/>
      <c r="I27" s="903">
        <f>SUM(I23:I26)</f>
        <v>0</v>
      </c>
      <c r="J27" s="904"/>
      <c r="K27" s="903">
        <f>SUM(K23:K26)</f>
        <v>0</v>
      </c>
      <c r="L27" s="904"/>
      <c r="M27" s="903">
        <f>SUM(M23:M26)</f>
        <v>0</v>
      </c>
      <c r="N27" s="904"/>
      <c r="O27" s="903">
        <f>SUM(O23:O26)</f>
        <v>0</v>
      </c>
    </row>
    <row r="28" spans="3:15" ht="12.75" customHeight="1" thickTop="1"/>
    <row r="29" spans="3:15" ht="26.25" customHeight="1">
      <c r="C29" s="1519" t="s">
        <v>3456</v>
      </c>
      <c r="D29" s="1519"/>
      <c r="E29" s="1519"/>
      <c r="F29" s="1519"/>
      <c r="G29" s="1519"/>
      <c r="H29" s="1519"/>
      <c r="I29" s="1519"/>
      <c r="J29" s="1519"/>
      <c r="K29" s="1519"/>
      <c r="L29" s="1519"/>
      <c r="M29" s="1519"/>
      <c r="N29" s="1519"/>
      <c r="O29" s="1519"/>
    </row>
    <row r="30" spans="3:15" ht="37.5" customHeight="1">
      <c r="C30" s="1438" t="s">
        <v>3457</v>
      </c>
      <c r="D30" s="1438"/>
      <c r="E30" s="1438"/>
      <c r="F30" s="1438"/>
      <c r="G30" s="1438"/>
      <c r="H30" s="1438"/>
      <c r="I30" s="1438"/>
      <c r="J30" s="1438"/>
      <c r="K30" s="1438"/>
      <c r="L30" s="1438"/>
      <c r="M30" s="1438"/>
      <c r="N30" s="1438"/>
      <c r="O30" s="1438"/>
    </row>
    <row r="31" spans="3:15" ht="14.25" customHeight="1">
      <c r="C31" s="866" t="s">
        <v>3458</v>
      </c>
      <c r="G31" s="608" t="s">
        <v>2938</v>
      </c>
    </row>
    <row r="32" spans="3:15" ht="12.75" customHeight="1">
      <c r="C32" s="866"/>
    </row>
    <row r="33" spans="3:15" ht="26.25" customHeight="1">
      <c r="C33" s="1519" t="s">
        <v>3459</v>
      </c>
      <c r="D33" s="1519"/>
      <c r="E33" s="1519"/>
      <c r="F33" s="1519"/>
      <c r="G33" s="1519"/>
      <c r="H33" s="1519"/>
      <c r="I33" s="1519"/>
      <c r="J33" s="1519"/>
      <c r="K33" s="1519"/>
      <c r="L33" s="1519"/>
      <c r="M33" s="1519"/>
      <c r="N33" s="1519"/>
      <c r="O33" s="1519"/>
    </row>
    <row r="34" spans="3:15" ht="39.75" customHeight="1">
      <c r="C34" s="1438" t="s">
        <v>3681</v>
      </c>
      <c r="D34" s="1438"/>
      <c r="E34" s="1438"/>
      <c r="F34" s="1438"/>
      <c r="G34" s="1438"/>
      <c r="H34" s="1438"/>
      <c r="I34" s="1438"/>
      <c r="J34" s="1438"/>
      <c r="K34" s="1438"/>
      <c r="L34" s="1438"/>
      <c r="M34" s="1438"/>
      <c r="N34" s="1438"/>
      <c r="O34" s="1438"/>
    </row>
    <row r="35" spans="3:15" ht="12.75" customHeight="1">
      <c r="C35" s="866"/>
    </row>
    <row r="36" spans="3:15" ht="26.25" customHeight="1">
      <c r="C36" s="1275" t="s">
        <v>3460</v>
      </c>
      <c r="D36" s="1275"/>
      <c r="E36" s="1275"/>
      <c r="F36" s="1275"/>
      <c r="G36" s="1275"/>
      <c r="H36" s="1275"/>
      <c r="I36" s="1275"/>
      <c r="J36" s="1275"/>
      <c r="K36" s="1275"/>
      <c r="L36" s="1275"/>
      <c r="M36" s="1275"/>
      <c r="N36" s="1275"/>
      <c r="O36" s="1275"/>
    </row>
    <row r="37" spans="3:15" ht="12.75" customHeight="1">
      <c r="C37" s="866"/>
    </row>
    <row r="38" spans="3:15" ht="12.75" customHeight="1">
      <c r="C38" s="1055" t="s">
        <v>2873</v>
      </c>
    </row>
    <row r="39" spans="3:15" ht="12.75" customHeight="1"/>
    <row r="40" spans="3:15" ht="12.75" customHeight="1">
      <c r="C40" s="1055" t="s">
        <v>2874</v>
      </c>
    </row>
    <row r="41" spans="3:15" ht="10.5" customHeight="1">
      <c r="C41" s="1414"/>
      <c r="D41" s="1414"/>
      <c r="E41" s="1414"/>
      <c r="F41" s="1414"/>
      <c r="G41" s="1414"/>
      <c r="H41" s="1414"/>
      <c r="I41" s="1414"/>
      <c r="J41" s="1414"/>
      <c r="K41" s="1414"/>
      <c r="L41" s="1414"/>
      <c r="M41" s="1414"/>
      <c r="N41" s="1414"/>
      <c r="O41" s="1414"/>
    </row>
    <row r="42" spans="3:15" ht="12.75" customHeight="1">
      <c r="E42" s="1518" t="s">
        <v>2410</v>
      </c>
      <c r="F42" s="1518"/>
      <c r="G42" s="1518"/>
      <c r="H42" s="1518"/>
      <c r="I42" s="1518"/>
      <c r="J42" s="1518"/>
      <c r="K42" s="1518"/>
      <c r="L42" s="1063"/>
      <c r="M42" s="1517"/>
      <c r="N42" s="1517"/>
      <c r="O42" s="1517"/>
    </row>
    <row r="43" spans="3:15" ht="12.75" customHeight="1">
      <c r="I43" s="1516" t="s">
        <v>2875</v>
      </c>
      <c r="J43" s="1516"/>
      <c r="K43" s="1516"/>
    </row>
    <row r="44" spans="3:15" ht="12.75" customHeight="1">
      <c r="E44" s="1514" t="s">
        <v>394</v>
      </c>
      <c r="F44" s="1514"/>
      <c r="G44" s="1514"/>
      <c r="H44" s="1071"/>
      <c r="I44" s="1515" t="s">
        <v>2876</v>
      </c>
      <c r="J44" s="1515"/>
      <c r="K44" s="1515"/>
      <c r="M44" s="1517"/>
      <c r="N44" s="1517"/>
      <c r="O44" s="1517"/>
    </row>
    <row r="45" spans="3:15" ht="12.75" customHeight="1">
      <c r="C45" s="1062" t="s">
        <v>2877</v>
      </c>
      <c r="D45" s="1062"/>
      <c r="E45" s="1173" t="s">
        <v>2878</v>
      </c>
      <c r="F45" s="907"/>
      <c r="G45" s="1173" t="s">
        <v>393</v>
      </c>
      <c r="H45" s="1071"/>
      <c r="I45" s="1062" t="s">
        <v>2878</v>
      </c>
      <c r="J45" s="1071"/>
      <c r="K45" s="1062" t="s">
        <v>393</v>
      </c>
      <c r="M45" s="1071"/>
      <c r="O45" s="1071"/>
    </row>
    <row r="46" spans="3:15" ht="12.75" customHeight="1">
      <c r="C46" s="1046">
        <v>2021</v>
      </c>
      <c r="D46" s="1046"/>
      <c r="E46" s="908">
        <v>0</v>
      </c>
      <c r="F46" s="908"/>
      <c r="G46" s="908">
        <v>0</v>
      </c>
      <c r="H46" s="908"/>
      <c r="I46" s="908">
        <v>0</v>
      </c>
      <c r="J46" s="908"/>
      <c r="K46" s="908">
        <v>0</v>
      </c>
      <c r="M46" s="738"/>
      <c r="O46" s="738"/>
    </row>
    <row r="47" spans="3:15" ht="12.75" customHeight="1">
      <c r="C47" s="1046">
        <f>C46+1</f>
        <v>2022</v>
      </c>
      <c r="D47" s="1046"/>
      <c r="E47" s="908">
        <v>0</v>
      </c>
      <c r="F47" s="908"/>
      <c r="G47" s="908">
        <v>0</v>
      </c>
      <c r="H47" s="908"/>
      <c r="I47" s="908">
        <v>0</v>
      </c>
      <c r="J47" s="908"/>
      <c r="K47" s="908">
        <v>0</v>
      </c>
      <c r="L47" s="739"/>
      <c r="M47" s="739"/>
      <c r="N47" s="739"/>
      <c r="O47" s="739"/>
    </row>
    <row r="48" spans="3:15" ht="12.75" customHeight="1">
      <c r="C48" s="1046">
        <f>C47+1</f>
        <v>2023</v>
      </c>
      <c r="D48" s="1046"/>
      <c r="E48" s="908">
        <v>0</v>
      </c>
      <c r="F48" s="908"/>
      <c r="G48" s="908">
        <v>0</v>
      </c>
      <c r="H48" s="908"/>
      <c r="I48" s="908">
        <v>0</v>
      </c>
      <c r="J48" s="908"/>
      <c r="K48" s="908">
        <v>0</v>
      </c>
      <c r="L48" s="739"/>
      <c r="M48" s="739"/>
      <c r="N48" s="739"/>
      <c r="O48" s="739"/>
    </row>
    <row r="49" spans="3:15" ht="12.75" customHeight="1">
      <c r="C49" s="1046">
        <f>C48+1</f>
        <v>2024</v>
      </c>
      <c r="D49" s="1046"/>
      <c r="E49" s="908">
        <v>0</v>
      </c>
      <c r="F49" s="908"/>
      <c r="G49" s="908">
        <v>0</v>
      </c>
      <c r="H49" s="908"/>
      <c r="I49" s="908">
        <v>0</v>
      </c>
      <c r="J49" s="908"/>
      <c r="K49" s="908">
        <v>0</v>
      </c>
      <c r="L49" s="739"/>
      <c r="M49" s="739"/>
      <c r="N49" s="739"/>
      <c r="O49" s="739"/>
    </row>
    <row r="50" spans="3:15" ht="12.75" customHeight="1">
      <c r="C50" s="1046">
        <f>C49+1</f>
        <v>2025</v>
      </c>
      <c r="D50" s="1046"/>
      <c r="E50" s="908">
        <v>0</v>
      </c>
      <c r="F50" s="908"/>
      <c r="G50" s="908">
        <v>0</v>
      </c>
      <c r="H50" s="908"/>
      <c r="I50" s="908">
        <v>0</v>
      </c>
      <c r="J50" s="908"/>
      <c r="K50" s="908">
        <v>0</v>
      </c>
      <c r="L50" s="739"/>
      <c r="M50" s="739"/>
      <c r="N50" s="739"/>
      <c r="O50" s="739"/>
    </row>
    <row r="51" spans="3:15" ht="12.75" customHeight="1">
      <c r="C51" s="1046" t="s">
        <v>3461</v>
      </c>
      <c r="D51" s="1046"/>
      <c r="E51" s="908">
        <v>0</v>
      </c>
      <c r="F51" s="908"/>
      <c r="G51" s="908">
        <v>0</v>
      </c>
      <c r="H51" s="908"/>
      <c r="I51" s="908">
        <v>0</v>
      </c>
      <c r="J51" s="908"/>
      <c r="K51" s="908">
        <v>0</v>
      </c>
      <c r="L51" s="739"/>
      <c r="M51" s="739"/>
      <c r="N51" s="739"/>
      <c r="O51" s="739"/>
    </row>
    <row r="52" spans="3:15" ht="12.75" customHeight="1">
      <c r="C52" s="1046" t="s">
        <v>2562</v>
      </c>
      <c r="D52" s="1046"/>
      <c r="E52" s="908">
        <v>0</v>
      </c>
      <c r="F52" s="908"/>
      <c r="G52" s="908">
        <v>0</v>
      </c>
      <c r="H52" s="908"/>
      <c r="I52" s="908">
        <v>0</v>
      </c>
      <c r="J52" s="908"/>
      <c r="K52" s="908">
        <v>0</v>
      </c>
      <c r="L52" s="739"/>
      <c r="M52" s="739"/>
      <c r="N52" s="739"/>
      <c r="O52" s="739"/>
    </row>
    <row r="53" spans="3:15" ht="12.75" customHeight="1" thickBot="1">
      <c r="E53" s="909">
        <f>SUM(E46:E52)</f>
        <v>0</v>
      </c>
      <c r="G53" s="909">
        <f>SUM(G46:G52)</f>
        <v>0</v>
      </c>
      <c r="I53" s="909">
        <f>SUM(I46:I52)</f>
        <v>0</v>
      </c>
      <c r="K53" s="909">
        <f>SUM(K46:K52)</f>
        <v>0</v>
      </c>
      <c r="M53" s="908"/>
      <c r="O53" s="908"/>
    </row>
    <row r="54" spans="3:15" ht="12.75" customHeight="1" thickTop="1">
      <c r="E54" s="908"/>
      <c r="G54" s="908"/>
      <c r="I54" s="908"/>
      <c r="K54" s="908"/>
      <c r="M54" s="908"/>
      <c r="O54" s="908"/>
    </row>
    <row r="55" spans="3:15" ht="12.75" customHeight="1">
      <c r="E55" s="1518" t="s">
        <v>176</v>
      </c>
      <c r="F55" s="1518"/>
      <c r="G55" s="1518"/>
      <c r="H55" s="1518"/>
      <c r="I55" s="1518"/>
      <c r="J55" s="1518"/>
      <c r="K55" s="1518"/>
    </row>
    <row r="56" spans="3:15" ht="12.75" customHeight="1">
      <c r="I56" s="1516" t="s">
        <v>2875</v>
      </c>
      <c r="J56" s="1516"/>
      <c r="K56" s="1516"/>
    </row>
    <row r="57" spans="3:15" ht="12.75" customHeight="1">
      <c r="E57" s="1514" t="s">
        <v>394</v>
      </c>
      <c r="F57" s="1514"/>
      <c r="G57" s="1514"/>
      <c r="H57" s="1071"/>
      <c r="I57" s="1515" t="s">
        <v>2876</v>
      </c>
      <c r="J57" s="1515"/>
      <c r="K57" s="1515"/>
    </row>
    <row r="58" spans="3:15" ht="12.75" customHeight="1">
      <c r="C58" s="1062" t="s">
        <v>2877</v>
      </c>
      <c r="D58" s="1062"/>
      <c r="E58" s="1173" t="s">
        <v>2878</v>
      </c>
      <c r="F58" s="907"/>
      <c r="G58" s="1173" t="s">
        <v>393</v>
      </c>
      <c r="H58" s="1071"/>
      <c r="I58" s="1062" t="s">
        <v>2878</v>
      </c>
      <c r="J58" s="1071"/>
      <c r="K58" s="1062" t="s">
        <v>393</v>
      </c>
    </row>
    <row r="59" spans="3:15" ht="12.75" customHeight="1">
      <c r="C59" s="1046">
        <v>2021</v>
      </c>
      <c r="D59" s="1046"/>
      <c r="E59" s="908">
        <v>0</v>
      </c>
      <c r="F59" s="908"/>
      <c r="G59" s="908">
        <v>0</v>
      </c>
      <c r="H59" s="908"/>
      <c r="I59" s="908">
        <v>0</v>
      </c>
      <c r="J59" s="908"/>
      <c r="K59" s="908">
        <v>0</v>
      </c>
    </row>
    <row r="60" spans="3:15" ht="12.75" customHeight="1">
      <c r="C60" s="1046">
        <f>C59+1</f>
        <v>2022</v>
      </c>
      <c r="D60" s="1046"/>
      <c r="E60" s="908">
        <v>0</v>
      </c>
      <c r="F60" s="908"/>
      <c r="G60" s="908">
        <v>0</v>
      </c>
      <c r="H60" s="908"/>
      <c r="I60" s="908">
        <v>0</v>
      </c>
      <c r="J60" s="908"/>
      <c r="K60" s="908">
        <v>0</v>
      </c>
    </row>
    <row r="61" spans="3:15" ht="12.75" customHeight="1">
      <c r="C61" s="1046">
        <f>C60+1</f>
        <v>2023</v>
      </c>
      <c r="D61" s="1046"/>
      <c r="E61" s="908">
        <v>0</v>
      </c>
      <c r="F61" s="908"/>
      <c r="G61" s="908">
        <v>0</v>
      </c>
      <c r="H61" s="908"/>
      <c r="I61" s="908">
        <v>0</v>
      </c>
      <c r="J61" s="908"/>
      <c r="K61" s="908">
        <v>0</v>
      </c>
    </row>
    <row r="62" spans="3:15" ht="12.75" customHeight="1">
      <c r="C62" s="1046">
        <f>C61+1</f>
        <v>2024</v>
      </c>
      <c r="D62" s="1046"/>
      <c r="E62" s="908">
        <v>0</v>
      </c>
      <c r="F62" s="908"/>
      <c r="G62" s="908">
        <v>0</v>
      </c>
      <c r="H62" s="908"/>
      <c r="I62" s="908">
        <v>0</v>
      </c>
      <c r="J62" s="908"/>
      <c r="K62" s="908">
        <v>0</v>
      </c>
    </row>
    <row r="63" spans="3:15" ht="12.75" customHeight="1">
      <c r="C63" s="1046">
        <f>C62+1</f>
        <v>2025</v>
      </c>
      <c r="D63" s="1046"/>
      <c r="E63" s="908">
        <v>0</v>
      </c>
      <c r="F63" s="908"/>
      <c r="G63" s="908">
        <v>0</v>
      </c>
      <c r="H63" s="908"/>
      <c r="I63" s="908">
        <v>0</v>
      </c>
      <c r="J63" s="908"/>
      <c r="K63" s="908">
        <v>0</v>
      </c>
    </row>
    <row r="64" spans="3:15" ht="12.75" customHeight="1">
      <c r="C64" s="1046" t="s">
        <v>3461</v>
      </c>
      <c r="D64" s="1046"/>
      <c r="E64" s="908">
        <v>0</v>
      </c>
      <c r="F64" s="908"/>
      <c r="G64" s="908">
        <v>0</v>
      </c>
      <c r="H64" s="908"/>
      <c r="I64" s="908">
        <v>0</v>
      </c>
      <c r="J64" s="908"/>
      <c r="K64" s="908">
        <v>0</v>
      </c>
    </row>
    <row r="65" spans="1:16" ht="12.75" customHeight="1">
      <c r="C65" s="1046" t="s">
        <v>2562</v>
      </c>
      <c r="D65" s="1046"/>
      <c r="E65" s="908">
        <v>0</v>
      </c>
      <c r="F65" s="908"/>
      <c r="G65" s="908">
        <v>0</v>
      </c>
      <c r="H65" s="908"/>
      <c r="I65" s="908">
        <v>0</v>
      </c>
      <c r="J65" s="908"/>
      <c r="K65" s="908">
        <v>0</v>
      </c>
    </row>
    <row r="66" spans="1:16" ht="12.75" customHeight="1" thickBot="1">
      <c r="E66" s="909">
        <f>SUM(E59:E65)</f>
        <v>0</v>
      </c>
      <c r="G66" s="909">
        <f>SUM(G59:G65)</f>
        <v>0</v>
      </c>
      <c r="I66" s="909">
        <f>SUM(I59:I65)</f>
        <v>0</v>
      </c>
      <c r="K66" s="909">
        <f>SUM(K59:K65)</f>
        <v>0</v>
      </c>
    </row>
    <row r="67" spans="1:16" ht="12.75" customHeight="1" thickTop="1"/>
    <row r="68" spans="1:16" ht="12.75" customHeight="1">
      <c r="C68" s="1055" t="s">
        <v>2879</v>
      </c>
    </row>
    <row r="69" spans="1:16" ht="12.75" customHeight="1">
      <c r="C69" s="1055" t="s">
        <v>2880</v>
      </c>
    </row>
    <row r="70" spans="1:16" ht="12.75" customHeight="1"/>
    <row r="71" spans="1:16" ht="15.75" customHeight="1">
      <c r="A71" s="1410" t="s">
        <v>1113</v>
      </c>
      <c r="B71" s="1410"/>
      <c r="C71" s="1410"/>
      <c r="D71" s="1410"/>
      <c r="E71" s="1410"/>
      <c r="F71" s="1410"/>
      <c r="G71" s="1410"/>
      <c r="H71" s="1410"/>
      <c r="I71" s="1410"/>
      <c r="J71" s="1410"/>
      <c r="K71" s="1410"/>
      <c r="L71" s="1410"/>
      <c r="M71" s="1410"/>
      <c r="N71" s="1410"/>
      <c r="O71" s="1410"/>
      <c r="P71" s="900"/>
    </row>
  </sheetData>
  <mergeCells count="28">
    <mergeCell ref="C15:E15"/>
    <mergeCell ref="A1:O1"/>
    <mergeCell ref="A2:O2"/>
    <mergeCell ref="A3:O3"/>
    <mergeCell ref="C9:O9"/>
    <mergeCell ref="C12:O12"/>
    <mergeCell ref="E42:K42"/>
    <mergeCell ref="M42:O42"/>
    <mergeCell ref="C16:E16"/>
    <mergeCell ref="C18:E18"/>
    <mergeCell ref="C20:E20"/>
    <mergeCell ref="C21:E21"/>
    <mergeCell ref="C27:E27"/>
    <mergeCell ref="C29:O29"/>
    <mergeCell ref="C30:O30"/>
    <mergeCell ref="C33:O33"/>
    <mergeCell ref="C34:O34"/>
    <mergeCell ref="C36:O36"/>
    <mergeCell ref="C41:O41"/>
    <mergeCell ref="E57:G57"/>
    <mergeCell ref="I57:K57"/>
    <mergeCell ref="A71:O71"/>
    <mergeCell ref="I43:K43"/>
    <mergeCell ref="E44:G44"/>
    <mergeCell ref="I44:K44"/>
    <mergeCell ref="M44:O44"/>
    <mergeCell ref="E55:K55"/>
    <mergeCell ref="I56:K56"/>
  </mergeCells>
  <hyperlinks>
    <hyperlink ref="G31" r:id="rId1" xr:uid="{A2738F8C-9F4E-47C2-A4C5-BE4381095717}"/>
  </hyperlinks>
  <pageMargins left="0.7" right="0.7" top="0.5" bottom="0.5" header="0" footer="0"/>
  <pageSetup scale="72" orientation="portrait" r:id="rId2"/>
  <colBreaks count="1" manualBreakCount="1">
    <brk id="15" max="1048575" man="1"/>
  </colBreaks>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tabColor theme="4"/>
    <pageSetUpPr fitToPage="1"/>
  </sheetPr>
  <dimension ref="A1:R118"/>
  <sheetViews>
    <sheetView zoomScaleNormal="100" workbookViewId="0">
      <selection activeCell="A3" sqref="A3:O3"/>
    </sheetView>
  </sheetViews>
  <sheetFormatPr defaultRowHeight="12.75"/>
  <cols>
    <col min="1" max="2" width="3.7109375" style="1055" customWidth="1"/>
    <col min="3" max="12" width="9.140625" style="1055"/>
    <col min="13" max="13" width="9.42578125" style="1055" customWidth="1"/>
    <col min="14" max="16384" width="9.140625" style="1055"/>
  </cols>
  <sheetData>
    <row r="1" spans="1:18" ht="18">
      <c r="A1" s="1497" t="str">
        <f>'TABLE OF CONTENTS'!A1</f>
        <v>LOCAL GOVERNMENT NAME:</v>
      </c>
      <c r="B1" s="1497"/>
      <c r="C1" s="1497"/>
      <c r="D1" s="1497"/>
      <c r="E1" s="1497"/>
      <c r="F1" s="1497"/>
      <c r="G1" s="1497"/>
      <c r="H1" s="1497"/>
      <c r="I1" s="1497"/>
      <c r="J1" s="1497"/>
      <c r="K1" s="1497"/>
      <c r="L1" s="1497"/>
      <c r="M1" s="1497"/>
      <c r="N1" s="1497"/>
      <c r="O1" s="1497"/>
    </row>
    <row r="2" spans="1:18" ht="18">
      <c r="A2" s="1497" t="s">
        <v>1110</v>
      </c>
      <c r="B2" s="1497"/>
      <c r="C2" s="1497"/>
      <c r="D2" s="1497"/>
      <c r="E2" s="1497"/>
      <c r="F2" s="1497"/>
      <c r="G2" s="1497"/>
      <c r="H2" s="1497"/>
      <c r="I2" s="1497"/>
      <c r="J2" s="1497"/>
      <c r="K2" s="1497"/>
      <c r="L2" s="1497"/>
      <c r="M2" s="1497"/>
      <c r="N2" s="1497"/>
      <c r="O2" s="1497"/>
    </row>
    <row r="3" spans="1:18" ht="18">
      <c r="A3" s="1498" t="str">
        <f>'TABLE OF CONTENTS'!A4</f>
        <v>FISCAL YEAR ENDING JUNE 30, 2021</v>
      </c>
      <c r="B3" s="1498"/>
      <c r="C3" s="1498"/>
      <c r="D3" s="1498"/>
      <c r="E3" s="1498"/>
      <c r="F3" s="1498"/>
      <c r="G3" s="1498"/>
      <c r="H3" s="1498"/>
      <c r="I3" s="1498"/>
      <c r="J3" s="1498"/>
      <c r="K3" s="1498"/>
      <c r="L3" s="1498"/>
      <c r="M3" s="1498"/>
      <c r="N3" s="1498"/>
      <c r="O3" s="1498"/>
      <c r="P3" s="747"/>
      <c r="Q3" s="747"/>
      <c r="R3" s="747"/>
    </row>
    <row r="4" spans="1:18" ht="18">
      <c r="C4" s="1057"/>
      <c r="D4" s="1057"/>
      <c r="E4" s="1057"/>
      <c r="F4" s="1057"/>
      <c r="G4" s="1057"/>
      <c r="H4" s="1057"/>
      <c r="I4" s="1057"/>
      <c r="J4" s="1057"/>
      <c r="K4" s="1057"/>
      <c r="L4" s="1057"/>
      <c r="M4" s="1057"/>
      <c r="N4" s="865"/>
      <c r="O4" s="747"/>
      <c r="P4" s="747"/>
      <c r="Q4" s="747"/>
      <c r="R4" s="747"/>
    </row>
    <row r="5" spans="1:18" ht="12" customHeight="1">
      <c r="A5" s="1171" t="s">
        <v>75</v>
      </c>
      <c r="B5" s="1171"/>
      <c r="C5" s="1172" t="s">
        <v>655</v>
      </c>
      <c r="D5" s="1057"/>
      <c r="E5" s="1057"/>
      <c r="F5" s="1057"/>
      <c r="G5" s="1057"/>
      <c r="H5" s="1057"/>
      <c r="I5" s="1057"/>
      <c r="J5" s="1057"/>
      <c r="K5" s="1057"/>
      <c r="L5" s="1057"/>
      <c r="M5" s="1057"/>
      <c r="N5" s="865"/>
      <c r="O5" s="747"/>
      <c r="P5" s="747"/>
      <c r="Q5" s="747"/>
      <c r="R5" s="747"/>
    </row>
    <row r="6" spans="1:18" ht="12" customHeight="1">
      <c r="C6" s="1057"/>
      <c r="D6" s="1057"/>
      <c r="E6" s="1057"/>
      <c r="F6" s="1057"/>
      <c r="G6" s="1057"/>
      <c r="H6" s="1057"/>
      <c r="I6" s="1057"/>
      <c r="J6" s="1057"/>
      <c r="K6" s="1057"/>
      <c r="L6" s="1057"/>
      <c r="M6" s="1057"/>
      <c r="N6" s="865"/>
      <c r="O6" s="747"/>
      <c r="P6" s="747"/>
      <c r="Q6" s="747"/>
      <c r="R6" s="747"/>
    </row>
    <row r="7" spans="1:18" ht="12" customHeight="1">
      <c r="C7" s="650" t="s">
        <v>3462</v>
      </c>
      <c r="D7" s="1057"/>
      <c r="E7" s="1057"/>
      <c r="F7" s="1057"/>
      <c r="G7" s="1057"/>
      <c r="H7" s="1057"/>
      <c r="I7" s="1057"/>
      <c r="J7" s="1057"/>
      <c r="K7" s="1057"/>
      <c r="L7" s="1057"/>
      <c r="M7" s="1057"/>
      <c r="N7" s="865"/>
      <c r="O7" s="747"/>
      <c r="P7" s="747"/>
      <c r="Q7" s="747"/>
      <c r="R7" s="747"/>
    </row>
    <row r="8" spans="1:18" ht="12" customHeight="1">
      <c r="C8" s="1057"/>
      <c r="D8" s="1057"/>
      <c r="E8" s="1057"/>
      <c r="F8" s="1057"/>
      <c r="G8" s="1057"/>
      <c r="H8" s="1057"/>
      <c r="I8" s="1057"/>
      <c r="J8" s="1057"/>
      <c r="K8" s="1057"/>
      <c r="L8" s="1057"/>
      <c r="M8" s="1057"/>
      <c r="N8" s="865"/>
      <c r="O8" s="747"/>
      <c r="P8" s="747"/>
      <c r="Q8" s="747"/>
      <c r="R8" s="747"/>
    </row>
    <row r="9" spans="1:18" ht="15">
      <c r="C9" s="1531" t="s">
        <v>1253</v>
      </c>
      <c r="D9" s="1531"/>
      <c r="E9" s="1531"/>
      <c r="F9" s="1531"/>
      <c r="G9" s="1531"/>
      <c r="H9" s="1531"/>
      <c r="I9" s="1531"/>
      <c r="J9" s="1531"/>
      <c r="K9" s="1531"/>
      <c r="L9" s="1531"/>
      <c r="M9" s="1531"/>
      <c r="N9" s="1531"/>
      <c r="O9" s="1531"/>
      <c r="P9" s="747"/>
      <c r="Q9" s="747"/>
      <c r="R9" s="747"/>
    </row>
    <row r="10" spans="1:18" ht="12.75" customHeight="1">
      <c r="C10" s="1064"/>
      <c r="D10" s="1064"/>
      <c r="E10" s="1064"/>
      <c r="F10" s="1064"/>
      <c r="G10" s="1064"/>
      <c r="H10" s="1064"/>
      <c r="I10" s="1064"/>
      <c r="J10" s="1064"/>
      <c r="K10" s="1064"/>
      <c r="L10" s="1064"/>
      <c r="M10" s="1064"/>
      <c r="N10" s="1064"/>
      <c r="O10" s="747"/>
      <c r="P10" s="747"/>
      <c r="Q10" s="747"/>
      <c r="R10" s="747"/>
    </row>
    <row r="11" spans="1:18" ht="38.25" customHeight="1">
      <c r="C11" s="1438" t="s">
        <v>3463</v>
      </c>
      <c r="D11" s="1438"/>
      <c r="E11" s="1438"/>
      <c r="F11" s="1438"/>
      <c r="G11" s="1438"/>
      <c r="H11" s="1438"/>
      <c r="I11" s="1438"/>
      <c r="J11" s="1438"/>
      <c r="K11" s="1438"/>
      <c r="L11" s="1438"/>
      <c r="M11" s="1438"/>
      <c r="N11" s="1438"/>
      <c r="O11" s="1438"/>
      <c r="P11" s="747"/>
      <c r="Q11" s="747"/>
      <c r="R11" s="747"/>
    </row>
    <row r="12" spans="1:18" ht="12.75" customHeight="1">
      <c r="C12" s="1064"/>
      <c r="D12" s="1064"/>
      <c r="E12" s="1064"/>
      <c r="F12" s="1064"/>
      <c r="G12" s="1064"/>
      <c r="H12" s="1064"/>
      <c r="I12" s="1064"/>
      <c r="J12" s="1064"/>
      <c r="K12" s="1064"/>
      <c r="L12" s="1064"/>
      <c r="M12" s="1064"/>
      <c r="N12" s="1064"/>
      <c r="O12" s="747"/>
      <c r="P12" s="747"/>
      <c r="Q12" s="747"/>
      <c r="R12" s="747"/>
    </row>
    <row r="13" spans="1:18">
      <c r="C13" s="1061" t="s">
        <v>1251</v>
      </c>
    </row>
    <row r="15" spans="1:18" ht="90.75" customHeight="1">
      <c r="C15" s="1275" t="s">
        <v>3464</v>
      </c>
      <c r="D15" s="1275"/>
      <c r="E15" s="1275"/>
      <c r="F15" s="1275"/>
      <c r="G15" s="1275"/>
      <c r="H15" s="1275"/>
      <c r="I15" s="1275"/>
      <c r="J15" s="1275"/>
      <c r="K15" s="1275"/>
      <c r="L15" s="1275"/>
      <c r="M15" s="1275"/>
      <c r="N15" s="1275"/>
      <c r="O15" s="1275"/>
    </row>
    <row r="17" spans="3:16" ht="26.25" customHeight="1">
      <c r="C17" s="1440" t="s">
        <v>3465</v>
      </c>
      <c r="D17" s="1440"/>
      <c r="E17" s="1440"/>
      <c r="F17" s="1440"/>
      <c r="G17" s="1440"/>
      <c r="H17" s="1440"/>
      <c r="I17" s="1440"/>
      <c r="J17" s="1440"/>
      <c r="K17" s="1440"/>
      <c r="L17" s="1440"/>
      <c r="M17" s="1440"/>
      <c r="N17" s="1440"/>
      <c r="O17" s="1440"/>
    </row>
    <row r="19" spans="3:16">
      <c r="C19" s="866" t="s">
        <v>2764</v>
      </c>
      <c r="P19" s="867"/>
    </row>
    <row r="20" spans="3:16">
      <c r="C20" s="1053" t="s">
        <v>2601</v>
      </c>
      <c r="P20" s="867"/>
    </row>
    <row r="21" spans="3:16">
      <c r="C21" s="1521"/>
      <c r="D21" s="1522"/>
      <c r="E21" s="1522"/>
      <c r="F21" s="1522"/>
      <c r="G21" s="1522"/>
      <c r="H21" s="1522"/>
      <c r="I21" s="1522"/>
      <c r="J21" s="1522"/>
      <c r="K21" s="1522"/>
      <c r="L21" s="1522"/>
      <c r="M21" s="1522"/>
      <c r="N21" s="1523"/>
      <c r="P21" s="867"/>
    </row>
    <row r="22" spans="3:16">
      <c r="C22" s="1524"/>
      <c r="D22" s="1277"/>
      <c r="E22" s="1277"/>
      <c r="F22" s="1277"/>
      <c r="G22" s="1277"/>
      <c r="H22" s="1277"/>
      <c r="I22" s="1277"/>
      <c r="J22" s="1277"/>
      <c r="K22" s="1277"/>
      <c r="L22" s="1277"/>
      <c r="M22" s="1277"/>
      <c r="N22" s="1525"/>
      <c r="P22" s="867"/>
    </row>
    <row r="23" spans="3:16">
      <c r="C23" s="1526"/>
      <c r="D23" s="1527"/>
      <c r="E23" s="1527"/>
      <c r="F23" s="1527"/>
      <c r="G23" s="1527"/>
      <c r="H23" s="1527"/>
      <c r="I23" s="1527"/>
      <c r="J23" s="1527"/>
      <c r="K23" s="1527"/>
      <c r="L23" s="1527"/>
      <c r="M23" s="1527"/>
      <c r="N23" s="1528"/>
      <c r="P23" s="867"/>
    </row>
    <row r="24" spans="3:16">
      <c r="P24" s="867"/>
    </row>
    <row r="25" spans="3:16" ht="25.5" customHeight="1">
      <c r="C25" s="1529" t="s">
        <v>3466</v>
      </c>
      <c r="D25" s="1529"/>
      <c r="E25" s="1529"/>
      <c r="F25" s="1529"/>
      <c r="G25" s="1529"/>
      <c r="H25" s="1529"/>
      <c r="I25" s="1529"/>
      <c r="J25" s="1529"/>
      <c r="K25" s="1529"/>
      <c r="L25" s="1529"/>
      <c r="M25" s="1529"/>
      <c r="N25" s="1529"/>
      <c r="O25" s="1529"/>
      <c r="P25" s="867"/>
    </row>
    <row r="26" spans="3:16">
      <c r="P26" s="867"/>
    </row>
    <row r="27" spans="3:16">
      <c r="C27" s="868" t="s">
        <v>2765</v>
      </c>
    </row>
    <row r="29" spans="3:16">
      <c r="C29" s="868"/>
      <c r="D29" s="1055" t="s">
        <v>2766</v>
      </c>
      <c r="K29" s="869" t="s">
        <v>2767</v>
      </c>
    </row>
    <row r="30" spans="3:16">
      <c r="C30" s="868"/>
      <c r="D30" s="1055" t="s">
        <v>2768</v>
      </c>
      <c r="K30" s="869" t="s">
        <v>2767</v>
      </c>
    </row>
    <row r="31" spans="3:16">
      <c r="C31" s="868"/>
      <c r="D31" s="1055" t="s">
        <v>2769</v>
      </c>
      <c r="K31" s="869" t="s">
        <v>2767</v>
      </c>
    </row>
    <row r="32" spans="3:16" ht="7.5" customHeight="1">
      <c r="C32" s="868"/>
      <c r="K32" s="1046"/>
    </row>
    <row r="33" spans="3:15" ht="13.5" thickBot="1">
      <c r="K33" s="870">
        <f>SUM(K29:K32)</f>
        <v>0</v>
      </c>
    </row>
    <row r="34" spans="3:15" ht="13.5" thickTop="1"/>
    <row r="35" spans="3:15" ht="51" customHeight="1">
      <c r="C35" s="1275" t="s">
        <v>3467</v>
      </c>
      <c r="D35" s="1275"/>
      <c r="E35" s="1275"/>
      <c r="F35" s="1275"/>
      <c r="G35" s="1275"/>
      <c r="H35" s="1275"/>
      <c r="I35" s="1275"/>
      <c r="J35" s="1275"/>
      <c r="K35" s="1275"/>
      <c r="L35" s="1275"/>
      <c r="M35" s="1275"/>
      <c r="N35" s="1275"/>
      <c r="O35" s="1275"/>
    </row>
    <row r="37" spans="3:15" ht="26.25" customHeight="1">
      <c r="C37" s="1275" t="s">
        <v>3468</v>
      </c>
      <c r="D37" s="1275"/>
      <c r="E37" s="1275"/>
      <c r="F37" s="1275"/>
      <c r="G37" s="1275"/>
      <c r="H37" s="1275"/>
      <c r="I37" s="1275"/>
      <c r="J37" s="1275"/>
      <c r="K37" s="1275"/>
      <c r="L37" s="1275"/>
      <c r="M37" s="1275"/>
      <c r="N37" s="1275"/>
      <c r="O37" s="1275"/>
    </row>
    <row r="39" spans="3:15" ht="13.5" customHeight="1">
      <c r="D39" s="867"/>
    </row>
    <row r="40" spans="3:15" ht="13.5" customHeight="1">
      <c r="D40" s="1055" t="s">
        <v>2770</v>
      </c>
      <c r="I40" s="885">
        <v>0</v>
      </c>
    </row>
    <row r="41" spans="3:15" ht="13.5" customHeight="1">
      <c r="D41" s="1055" t="s">
        <v>2771</v>
      </c>
      <c r="I41" s="885">
        <v>0</v>
      </c>
    </row>
    <row r="42" spans="3:15" ht="13.5" customHeight="1">
      <c r="D42" s="1055" t="s">
        <v>2791</v>
      </c>
      <c r="I42" s="885">
        <v>0</v>
      </c>
      <c r="J42" s="1055" t="s">
        <v>2852</v>
      </c>
    </row>
    <row r="43" spans="3:15" ht="13.5" customHeight="1">
      <c r="D43" s="1055" t="s">
        <v>2772</v>
      </c>
      <c r="I43" s="885">
        <v>0</v>
      </c>
      <c r="J43" s="1055" t="s">
        <v>2853</v>
      </c>
    </row>
    <row r="44" spans="3:15" ht="13.5" customHeight="1">
      <c r="E44" s="763"/>
      <c r="I44" s="1046"/>
      <c r="J44" s="1055" t="s">
        <v>2792</v>
      </c>
    </row>
    <row r="45" spans="3:15" ht="13.5" customHeight="1"/>
    <row r="46" spans="3:15">
      <c r="C46" s="866" t="s">
        <v>2774</v>
      </c>
      <c r="D46" s="866"/>
      <c r="E46" s="866"/>
      <c r="F46" s="866"/>
      <c r="G46" s="866"/>
      <c r="H46" s="866"/>
      <c r="I46" s="866"/>
      <c r="J46" s="866"/>
    </row>
    <row r="47" spans="3:15">
      <c r="C47" s="866"/>
      <c r="D47" s="866" t="s">
        <v>2775</v>
      </c>
      <c r="E47" s="866"/>
      <c r="F47" s="866"/>
      <c r="G47" s="866"/>
      <c r="H47" s="866"/>
      <c r="I47" s="866"/>
      <c r="J47" s="866"/>
    </row>
    <row r="48" spans="3:15">
      <c r="C48" s="866"/>
      <c r="D48" s="866" t="s">
        <v>2776</v>
      </c>
      <c r="E48" s="866"/>
      <c r="F48" s="866"/>
      <c r="G48" s="866"/>
      <c r="H48" s="866"/>
      <c r="I48" s="866"/>
      <c r="J48" s="866"/>
    </row>
    <row r="49" spans="3:11">
      <c r="C49" s="866"/>
      <c r="D49" s="866" t="s">
        <v>2777</v>
      </c>
      <c r="E49" s="866"/>
      <c r="F49" s="866"/>
      <c r="G49" s="866"/>
      <c r="H49" s="866"/>
      <c r="I49" s="866"/>
      <c r="J49" s="866"/>
    </row>
    <row r="50" spans="3:11">
      <c r="C50" s="866"/>
      <c r="D50" s="866" t="s">
        <v>2778</v>
      </c>
      <c r="E50" s="866"/>
      <c r="F50" s="866"/>
      <c r="G50" s="866"/>
      <c r="H50" s="866"/>
      <c r="I50" s="866"/>
      <c r="J50" s="866"/>
    </row>
    <row r="51" spans="3:11">
      <c r="C51" s="866"/>
      <c r="D51" s="866" t="s">
        <v>2779</v>
      </c>
      <c r="E51" s="866"/>
      <c r="F51" s="866"/>
      <c r="G51" s="866"/>
      <c r="H51" s="866"/>
      <c r="I51" s="866"/>
      <c r="J51" s="866"/>
    </row>
    <row r="52" spans="3:11">
      <c r="C52" s="866"/>
      <c r="D52" s="866" t="s">
        <v>2780</v>
      </c>
      <c r="E52" s="866"/>
      <c r="F52" s="866"/>
      <c r="G52" s="866"/>
      <c r="H52" s="866"/>
      <c r="I52" s="866"/>
      <c r="J52" s="866"/>
    </row>
    <row r="53" spans="3:11">
      <c r="C53" s="866"/>
      <c r="D53" s="866" t="s">
        <v>2781</v>
      </c>
      <c r="E53" s="866"/>
      <c r="F53" s="866"/>
      <c r="G53" s="866"/>
      <c r="H53" s="866"/>
      <c r="I53" s="866"/>
      <c r="J53" s="866"/>
    </row>
    <row r="54" spans="3:11">
      <c r="C54" s="866"/>
      <c r="D54" s="866" t="s">
        <v>2771</v>
      </c>
      <c r="E54" s="866"/>
      <c r="F54" s="866"/>
      <c r="G54" s="866"/>
      <c r="H54" s="866"/>
      <c r="I54" s="866"/>
      <c r="J54" s="866"/>
    </row>
    <row r="55" spans="3:11">
      <c r="C55" s="866"/>
      <c r="D55" s="866" t="s">
        <v>2782</v>
      </c>
      <c r="E55" s="866"/>
      <c r="F55" s="866"/>
      <c r="G55" s="866"/>
      <c r="H55" s="866"/>
      <c r="I55" s="866"/>
      <c r="J55" s="866"/>
    </row>
    <row r="56" spans="3:11">
      <c r="C56" s="866" t="s">
        <v>2783</v>
      </c>
      <c r="D56" s="867"/>
    </row>
    <row r="57" spans="3:11">
      <c r="C57" s="866" t="s">
        <v>2784</v>
      </c>
      <c r="D57" s="867"/>
    </row>
    <row r="58" spans="3:11">
      <c r="C58" s="866"/>
      <c r="D58" s="867"/>
    </row>
    <row r="60" spans="3:11">
      <c r="C60" s="868" t="s">
        <v>2797</v>
      </c>
    </row>
    <row r="61" spans="3:11">
      <c r="K61" s="1046" t="s">
        <v>2798</v>
      </c>
    </row>
    <row r="62" spans="3:11" ht="13.5" thickBot="1">
      <c r="K62" s="871" t="s">
        <v>2799</v>
      </c>
    </row>
    <row r="64" spans="3:11">
      <c r="E64" s="1055" t="s">
        <v>2800</v>
      </c>
      <c r="K64" s="875">
        <v>0</v>
      </c>
    </row>
    <row r="65" spans="3:15">
      <c r="E65" s="1055" t="s">
        <v>2801</v>
      </c>
    </row>
    <row r="66" spans="3:15">
      <c r="F66" s="1055" t="s">
        <v>2667</v>
      </c>
      <c r="K66" s="875"/>
    </row>
    <row r="67" spans="3:15">
      <c r="F67" s="1055" t="s">
        <v>393</v>
      </c>
      <c r="K67" s="875">
        <v>0</v>
      </c>
    </row>
    <row r="68" spans="3:15">
      <c r="F68" s="1055" t="s">
        <v>2802</v>
      </c>
      <c r="K68" s="875"/>
    </row>
    <row r="69" spans="3:15">
      <c r="F69" s="1055" t="s">
        <v>2754</v>
      </c>
      <c r="K69" s="875">
        <v>0</v>
      </c>
    </row>
    <row r="70" spans="3:15">
      <c r="F70" s="1055" t="s">
        <v>2803</v>
      </c>
      <c r="K70" s="875">
        <v>0</v>
      </c>
    </row>
    <row r="71" spans="3:15">
      <c r="F71" s="1055" t="s">
        <v>881</v>
      </c>
      <c r="K71" s="875">
        <v>0</v>
      </c>
    </row>
    <row r="72" spans="3:15">
      <c r="G72" s="1055" t="s">
        <v>2804</v>
      </c>
      <c r="K72" s="876">
        <f>SUM(K66:K71)</f>
        <v>0</v>
      </c>
    </row>
    <row r="73" spans="3:15">
      <c r="E73" s="1055" t="s">
        <v>2800</v>
      </c>
      <c r="K73" s="876">
        <f>K64+K72</f>
        <v>0</v>
      </c>
    </row>
    <row r="75" spans="3:15" ht="37.5" customHeight="1">
      <c r="C75" s="1529" t="s">
        <v>3469</v>
      </c>
      <c r="D75" s="1529"/>
      <c r="E75" s="1529"/>
      <c r="F75" s="1529"/>
      <c r="G75" s="1529"/>
      <c r="H75" s="1529"/>
      <c r="I75" s="1529"/>
      <c r="J75" s="1529"/>
      <c r="K75" s="1529"/>
      <c r="L75" s="1529"/>
      <c r="M75" s="1529"/>
      <c r="N75" s="1529"/>
      <c r="O75" s="1529"/>
    </row>
    <row r="77" spans="3:15">
      <c r="G77" s="1046" t="s">
        <v>2582</v>
      </c>
      <c r="I77" s="1046" t="s">
        <v>2785</v>
      </c>
      <c r="K77" s="1046" t="s">
        <v>2584</v>
      </c>
    </row>
    <row r="78" spans="3:15" ht="13.5" thickBot="1">
      <c r="G78" s="871" t="s">
        <v>2786</v>
      </c>
      <c r="I78" s="871" t="s">
        <v>2786</v>
      </c>
      <c r="K78" s="871" t="s">
        <v>2786</v>
      </c>
    </row>
    <row r="80" spans="3:15">
      <c r="E80" s="1055" t="s">
        <v>2752</v>
      </c>
      <c r="G80" s="872">
        <v>0</v>
      </c>
      <c r="I80" s="872">
        <v>0</v>
      </c>
      <c r="K80" s="872">
        <v>0</v>
      </c>
    </row>
    <row r="82" spans="3:15" ht="40.5" customHeight="1">
      <c r="C82" s="1529" t="s">
        <v>3470</v>
      </c>
      <c r="D82" s="1529"/>
      <c r="E82" s="1529"/>
      <c r="F82" s="1529"/>
      <c r="G82" s="1529"/>
      <c r="H82" s="1529"/>
      <c r="I82" s="1529"/>
      <c r="J82" s="1529"/>
      <c r="K82" s="1529"/>
      <c r="L82" s="1529"/>
      <c r="M82" s="1529"/>
      <c r="N82" s="1529"/>
      <c r="O82" s="1529"/>
    </row>
    <row r="85" spans="3:15">
      <c r="G85" s="1046"/>
      <c r="I85" s="1046" t="s">
        <v>2787</v>
      </c>
    </row>
    <row r="86" spans="3:15">
      <c r="G86" s="1046" t="s">
        <v>2582</v>
      </c>
      <c r="I86" s="1046" t="s">
        <v>2788</v>
      </c>
      <c r="K86" s="1046" t="s">
        <v>2584</v>
      </c>
    </row>
    <row r="87" spans="3:15" ht="13.5" thickBot="1">
      <c r="G87" s="871" t="s">
        <v>2786</v>
      </c>
      <c r="I87" s="871" t="s">
        <v>2789</v>
      </c>
      <c r="K87" s="871" t="s">
        <v>2786</v>
      </c>
    </row>
    <row r="89" spans="3:15">
      <c r="E89" s="1055" t="s">
        <v>2752</v>
      </c>
      <c r="G89" s="872">
        <v>0</v>
      </c>
      <c r="I89" s="872">
        <v>0</v>
      </c>
      <c r="K89" s="872">
        <v>0</v>
      </c>
    </row>
    <row r="91" spans="3:15" ht="14.25" customHeight="1">
      <c r="C91" s="1530" t="s">
        <v>2814</v>
      </c>
      <c r="D91" s="1530"/>
      <c r="E91" s="1530"/>
      <c r="F91" s="1530"/>
      <c r="G91" s="1530"/>
      <c r="H91" s="1530"/>
      <c r="I91" s="1530"/>
      <c r="J91" s="1530"/>
      <c r="K91" s="1530"/>
      <c r="L91" s="1530"/>
      <c r="M91" s="1530"/>
      <c r="N91" s="1530"/>
      <c r="O91" s="1530"/>
    </row>
    <row r="92" spans="3:15">
      <c r="C92" s="866"/>
    </row>
    <row r="93" spans="3:15" ht="66" customHeight="1">
      <c r="C93" s="1529" t="s">
        <v>3471</v>
      </c>
      <c r="D93" s="1529"/>
      <c r="E93" s="1529"/>
      <c r="F93" s="1529"/>
      <c r="G93" s="1529"/>
      <c r="H93" s="1529"/>
      <c r="I93" s="1529"/>
      <c r="J93" s="1529"/>
      <c r="K93" s="1529"/>
      <c r="L93" s="1529"/>
      <c r="M93" s="1529"/>
      <c r="N93" s="1529"/>
      <c r="O93" s="1529"/>
    </row>
    <row r="94" spans="3:15">
      <c r="C94" s="866"/>
    </row>
    <row r="95" spans="3:15">
      <c r="C95" s="1055" t="s">
        <v>2854</v>
      </c>
    </row>
    <row r="96" spans="3:15">
      <c r="C96" s="1055" t="s">
        <v>2855</v>
      </c>
    </row>
    <row r="97" spans="3:15">
      <c r="C97" s="1055" t="s">
        <v>2856</v>
      </c>
    </row>
    <row r="99" spans="3:15">
      <c r="I99" s="1046" t="s">
        <v>2806</v>
      </c>
      <c r="J99" s="1046"/>
      <c r="L99" s="1046" t="s">
        <v>2807</v>
      </c>
    </row>
    <row r="100" spans="3:15">
      <c r="I100" s="1046" t="s">
        <v>2808</v>
      </c>
      <c r="J100" s="1046"/>
      <c r="L100" s="1046" t="s">
        <v>2808</v>
      </c>
    </row>
    <row r="101" spans="3:15">
      <c r="I101" s="1046"/>
      <c r="K101" s="1046"/>
    </row>
    <row r="102" spans="3:15">
      <c r="E102" s="1055" t="s">
        <v>2809</v>
      </c>
    </row>
    <row r="103" spans="3:15">
      <c r="F103" s="1055" t="s">
        <v>2810</v>
      </c>
      <c r="I103" s="875">
        <v>0</v>
      </c>
      <c r="L103" s="875">
        <v>0</v>
      </c>
    </row>
    <row r="105" spans="3:15">
      <c r="E105" s="1055" t="s">
        <v>2811</v>
      </c>
    </row>
    <row r="106" spans="3:15">
      <c r="F106" s="1055" t="s">
        <v>2812</v>
      </c>
      <c r="I106" s="875">
        <v>0</v>
      </c>
      <c r="L106" s="875">
        <v>0</v>
      </c>
    </row>
    <row r="108" spans="3:15" ht="13.5" thickBot="1">
      <c r="F108" s="1055" t="s">
        <v>926</v>
      </c>
      <c r="I108" s="877">
        <f>I103+I106</f>
        <v>0</v>
      </c>
      <c r="L108" s="877">
        <f>L103+L106</f>
        <v>0</v>
      </c>
    </row>
    <row r="109" spans="3:15" ht="13.5" thickTop="1"/>
    <row r="110" spans="3:15" ht="25.5" customHeight="1">
      <c r="C110" s="1275" t="s">
        <v>3472</v>
      </c>
      <c r="D110" s="1275"/>
      <c r="E110" s="1275"/>
      <c r="F110" s="1275"/>
      <c r="G110" s="1275"/>
      <c r="H110" s="1275"/>
      <c r="I110" s="1275"/>
      <c r="J110" s="1275"/>
      <c r="K110" s="1275"/>
      <c r="L110" s="1275"/>
      <c r="M110" s="1275"/>
      <c r="N110" s="1275"/>
      <c r="O110" s="1275"/>
    </row>
    <row r="112" spans="3:15">
      <c r="F112" s="1055" t="s">
        <v>2813</v>
      </c>
    </row>
    <row r="113" spans="6:9">
      <c r="F113" s="747" t="s">
        <v>2773</v>
      </c>
      <c r="I113" s="875">
        <v>0</v>
      </c>
    </row>
    <row r="114" spans="6:9">
      <c r="F114" s="747" t="s">
        <v>2773</v>
      </c>
      <c r="I114" s="875">
        <v>0</v>
      </c>
    </row>
    <row r="115" spans="6:9">
      <c r="F115" s="747" t="s">
        <v>2773</v>
      </c>
      <c r="I115" s="875">
        <v>0</v>
      </c>
    </row>
    <row r="116" spans="6:9">
      <c r="F116" s="747" t="s">
        <v>2773</v>
      </c>
      <c r="I116" s="875">
        <v>0</v>
      </c>
    </row>
    <row r="117" spans="6:9">
      <c r="F117" s="747" t="s">
        <v>2773</v>
      </c>
      <c r="I117" s="875">
        <v>0</v>
      </c>
    </row>
    <row r="118" spans="6:9">
      <c r="F118" s="1055" t="s">
        <v>2562</v>
      </c>
      <c r="I118" s="875">
        <v>0</v>
      </c>
    </row>
  </sheetData>
  <mergeCells count="18">
    <mergeCell ref="C15:O15"/>
    <mergeCell ref="A1:O1"/>
    <mergeCell ref="A2:O2"/>
    <mergeCell ref="A3:O3"/>
    <mergeCell ref="C9:O9"/>
    <mergeCell ref="C11:O11"/>
    <mergeCell ref="C110:O110"/>
    <mergeCell ref="C17:O17"/>
    <mergeCell ref="C21:N21"/>
    <mergeCell ref="C22:N22"/>
    <mergeCell ref="C23:N23"/>
    <mergeCell ref="C25:O25"/>
    <mergeCell ref="C35:O35"/>
    <mergeCell ref="C37:O37"/>
    <mergeCell ref="C75:O75"/>
    <mergeCell ref="C82:O82"/>
    <mergeCell ref="C91:O91"/>
    <mergeCell ref="C93:O93"/>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tabColor theme="4"/>
    <pageSetUpPr fitToPage="1"/>
  </sheetPr>
  <dimension ref="A1:S105"/>
  <sheetViews>
    <sheetView zoomScaleNormal="100" workbookViewId="0">
      <selection activeCell="A4" sqref="A4"/>
    </sheetView>
  </sheetViews>
  <sheetFormatPr defaultRowHeight="12.75"/>
  <cols>
    <col min="1" max="2" width="3.7109375" style="1055" customWidth="1"/>
    <col min="3" max="4" width="9.140625" style="1055"/>
    <col min="5" max="5" width="9.140625" style="1055" customWidth="1"/>
    <col min="6" max="6" width="9.140625" style="1055"/>
    <col min="7" max="7" width="9.140625" style="1055" customWidth="1"/>
    <col min="8" max="8" width="9.140625" style="1055"/>
    <col min="9" max="11" width="9.140625" style="1055" customWidth="1"/>
    <col min="12" max="12" width="9.140625" style="1055"/>
    <col min="13" max="13" width="9.140625" style="1055" customWidth="1"/>
    <col min="14" max="16384" width="9.140625" style="1055"/>
  </cols>
  <sheetData>
    <row r="1" spans="1:19" ht="18">
      <c r="A1" s="1497" t="str">
        <f>'TABLE OF CONTENTS'!A1</f>
        <v>LOCAL GOVERNMENT NAME:</v>
      </c>
      <c r="B1" s="1497"/>
      <c r="C1" s="1497"/>
      <c r="D1" s="1497"/>
      <c r="E1" s="1497"/>
      <c r="F1" s="1497"/>
      <c r="G1" s="1497"/>
      <c r="H1" s="1497"/>
      <c r="I1" s="1497"/>
      <c r="J1" s="1497"/>
      <c r="K1" s="1497"/>
      <c r="L1" s="1497"/>
      <c r="M1" s="1497"/>
      <c r="N1" s="1497"/>
      <c r="O1" s="1497"/>
    </row>
    <row r="2" spans="1:19" ht="18">
      <c r="A2" s="1497" t="s">
        <v>1110</v>
      </c>
      <c r="B2" s="1497"/>
      <c r="C2" s="1497"/>
      <c r="D2" s="1497"/>
      <c r="E2" s="1497"/>
      <c r="F2" s="1497"/>
      <c r="G2" s="1497"/>
      <c r="H2" s="1497"/>
      <c r="I2" s="1497"/>
      <c r="J2" s="1497"/>
      <c r="K2" s="1497"/>
      <c r="L2" s="1497"/>
      <c r="M2" s="1497"/>
      <c r="N2" s="1497"/>
      <c r="O2" s="1497"/>
    </row>
    <row r="3" spans="1:19" ht="18">
      <c r="A3" s="1498" t="str">
        <f>'TABLE OF CONTENTS'!A4</f>
        <v>FISCAL YEAR ENDING JUNE 30, 2021</v>
      </c>
      <c r="B3" s="1498"/>
      <c r="C3" s="1498"/>
      <c r="D3" s="1498"/>
      <c r="E3" s="1498"/>
      <c r="F3" s="1498"/>
      <c r="G3" s="1498"/>
      <c r="H3" s="1498"/>
      <c r="I3" s="1498"/>
      <c r="J3" s="1498"/>
      <c r="K3" s="1498"/>
      <c r="L3" s="1498"/>
      <c r="M3" s="1498"/>
      <c r="N3" s="1498"/>
      <c r="O3" s="1498"/>
      <c r="P3" s="747"/>
      <c r="Q3" s="747"/>
      <c r="R3" s="747"/>
    </row>
    <row r="4" spans="1:19" ht="12" customHeight="1">
      <c r="C4" s="1057"/>
      <c r="D4" s="1057"/>
      <c r="E4" s="1057"/>
      <c r="F4" s="1057"/>
      <c r="G4" s="1057"/>
      <c r="H4" s="1057"/>
      <c r="I4" s="1057"/>
      <c r="J4" s="1057"/>
      <c r="K4" s="1057"/>
      <c r="L4" s="1057"/>
      <c r="M4" s="1057"/>
      <c r="N4" s="865"/>
      <c r="O4" s="747"/>
      <c r="P4" s="747"/>
      <c r="Q4" s="747"/>
      <c r="R4" s="747"/>
    </row>
    <row r="5" spans="1:19" ht="12" customHeight="1">
      <c r="A5" s="1171" t="s">
        <v>75</v>
      </c>
      <c r="B5" s="1174"/>
      <c r="C5" s="1172" t="s">
        <v>655</v>
      </c>
      <c r="D5" s="1057"/>
      <c r="E5" s="1057"/>
      <c r="F5" s="1057"/>
      <c r="G5" s="1057"/>
      <c r="H5" s="1057"/>
      <c r="I5" s="1057"/>
      <c r="J5" s="1057"/>
      <c r="K5" s="1057"/>
      <c r="L5" s="1057"/>
      <c r="M5" s="1057"/>
      <c r="N5" s="865"/>
      <c r="O5" s="747"/>
      <c r="P5" s="747"/>
      <c r="Q5" s="747"/>
      <c r="R5" s="747"/>
    </row>
    <row r="6" spans="1:19" ht="12" customHeight="1">
      <c r="C6" s="1057"/>
      <c r="D6" s="1057"/>
      <c r="E6" s="1057"/>
      <c r="F6" s="1057"/>
      <c r="G6" s="1057"/>
      <c r="H6" s="1057"/>
      <c r="I6" s="1057"/>
      <c r="J6" s="1057"/>
      <c r="K6" s="1057"/>
      <c r="L6" s="1057"/>
      <c r="M6" s="1057"/>
      <c r="N6" s="865"/>
      <c r="O6" s="747"/>
      <c r="P6" s="747"/>
      <c r="Q6" s="747"/>
      <c r="R6" s="747"/>
    </row>
    <row r="7" spans="1:19" ht="12" customHeight="1">
      <c r="C7" s="1175" t="s">
        <v>3473</v>
      </c>
      <c r="D7" s="1057"/>
      <c r="E7" s="1057"/>
      <c r="F7" s="1057"/>
      <c r="G7" s="1057"/>
      <c r="H7" s="1057"/>
      <c r="I7" s="1057"/>
      <c r="J7" s="1057"/>
      <c r="K7" s="1057"/>
      <c r="L7" s="1057"/>
      <c r="M7" s="1057"/>
      <c r="N7" s="865"/>
      <c r="O7" s="747"/>
      <c r="P7" s="747"/>
      <c r="Q7" s="747"/>
      <c r="R7" s="747"/>
    </row>
    <row r="8" spans="1:19" ht="12" customHeight="1">
      <c r="C8" s="1057"/>
      <c r="D8" s="1057"/>
      <c r="E8" s="1057"/>
      <c r="F8" s="1057"/>
      <c r="G8" s="1057"/>
      <c r="H8" s="1057"/>
      <c r="I8" s="1057"/>
      <c r="J8" s="1057"/>
      <c r="K8" s="1057"/>
      <c r="L8" s="1057"/>
      <c r="M8" s="1057"/>
      <c r="N8" s="865"/>
      <c r="O8" s="747"/>
      <c r="P8" s="747"/>
      <c r="Q8" s="747"/>
      <c r="R8" s="747"/>
    </row>
    <row r="9" spans="1:19" ht="15.75">
      <c r="C9" s="1532" t="s">
        <v>1253</v>
      </c>
      <c r="D9" s="1532"/>
      <c r="E9" s="1532"/>
      <c r="F9" s="1532"/>
      <c r="G9" s="1532"/>
      <c r="H9" s="1532"/>
      <c r="I9" s="1532"/>
      <c r="J9" s="1532"/>
      <c r="K9" s="1532"/>
      <c r="L9" s="1532"/>
      <c r="M9" s="1532"/>
      <c r="N9" s="1532"/>
      <c r="O9" s="1532"/>
      <c r="P9" s="747"/>
      <c r="Q9" s="747"/>
      <c r="R9" s="747"/>
    </row>
    <row r="10" spans="1:19">
      <c r="C10" s="1071"/>
      <c r="D10" s="1071"/>
      <c r="E10" s="1071"/>
      <c r="F10" s="1071"/>
      <c r="G10" s="1071"/>
      <c r="H10" s="1071"/>
      <c r="I10" s="1071"/>
      <c r="J10" s="1071"/>
      <c r="K10" s="1071"/>
      <c r="L10" s="1071"/>
      <c r="M10" s="1071"/>
      <c r="O10" s="747"/>
      <c r="P10" s="747"/>
      <c r="Q10" s="747"/>
      <c r="R10" s="747"/>
    </row>
    <row r="11" spans="1:19" ht="39" customHeight="1">
      <c r="C11" s="1438" t="s">
        <v>3474</v>
      </c>
      <c r="D11" s="1438"/>
      <c r="E11" s="1438"/>
      <c r="F11" s="1438"/>
      <c r="G11" s="1438"/>
      <c r="H11" s="1438"/>
      <c r="I11" s="1438"/>
      <c r="J11" s="1438"/>
      <c r="K11" s="1438"/>
      <c r="L11" s="1438"/>
      <c r="M11" s="1438"/>
      <c r="N11" s="1438"/>
      <c r="O11" s="1438"/>
      <c r="P11" s="747"/>
      <c r="Q11" s="747"/>
      <c r="R11" s="747"/>
    </row>
    <row r="12" spans="1:19">
      <c r="C12" s="1071"/>
      <c r="D12" s="1071"/>
      <c r="E12" s="1071"/>
      <c r="F12" s="1071"/>
      <c r="G12" s="1071"/>
      <c r="H12" s="1071"/>
      <c r="I12" s="1071"/>
      <c r="J12" s="1071"/>
      <c r="K12" s="1071"/>
      <c r="L12" s="1071"/>
      <c r="M12" s="1071"/>
      <c r="O12" s="747"/>
      <c r="P12" s="747"/>
      <c r="Q12" s="747"/>
      <c r="R12" s="747"/>
    </row>
    <row r="13" spans="1:19">
      <c r="C13" s="866"/>
      <c r="O13" s="747"/>
      <c r="P13" s="747"/>
      <c r="Q13" s="747"/>
      <c r="R13" s="747"/>
      <c r="S13" s="747"/>
    </row>
    <row r="14" spans="1:19">
      <c r="C14" s="1061" t="s">
        <v>1251</v>
      </c>
    </row>
    <row r="16" spans="1:19" ht="90" customHeight="1">
      <c r="C16" s="1275" t="s">
        <v>3464</v>
      </c>
      <c r="D16" s="1275"/>
      <c r="E16" s="1275"/>
      <c r="F16" s="1275"/>
      <c r="G16" s="1275"/>
      <c r="H16" s="1275"/>
      <c r="I16" s="1275"/>
      <c r="J16" s="1275"/>
      <c r="K16" s="1275"/>
      <c r="L16" s="1275"/>
      <c r="M16" s="1275"/>
      <c r="N16" s="1275"/>
      <c r="O16" s="1275"/>
    </row>
    <row r="18" spans="3:16">
      <c r="C18" s="866" t="s">
        <v>2764</v>
      </c>
      <c r="P18" s="867"/>
    </row>
    <row r="19" spans="3:16">
      <c r="C19" s="868" t="s">
        <v>2601</v>
      </c>
      <c r="P19" s="867"/>
    </row>
    <row r="20" spans="3:16">
      <c r="C20" s="1176"/>
      <c r="D20" s="1177"/>
      <c r="E20" s="1177"/>
      <c r="F20" s="1177"/>
      <c r="G20" s="1177"/>
      <c r="H20" s="1177"/>
      <c r="I20" s="1177"/>
      <c r="J20" s="1177"/>
      <c r="K20" s="1177"/>
      <c r="L20" s="1178"/>
      <c r="P20" s="867"/>
    </row>
    <row r="21" spans="3:16">
      <c r="C21" s="1163"/>
      <c r="D21" s="761"/>
      <c r="E21" s="761"/>
      <c r="F21" s="761"/>
      <c r="G21" s="761"/>
      <c r="H21" s="761"/>
      <c r="I21" s="761"/>
      <c r="J21" s="761"/>
      <c r="K21" s="761"/>
      <c r="L21" s="1164"/>
      <c r="P21" s="867"/>
    </row>
    <row r="22" spans="3:16">
      <c r="P22" s="867"/>
    </row>
    <row r="23" spans="3:16" ht="25.5" customHeight="1">
      <c r="C23" s="1529" t="s">
        <v>3466</v>
      </c>
      <c r="D23" s="1529"/>
      <c r="E23" s="1529"/>
      <c r="F23" s="1529"/>
      <c r="G23" s="1529"/>
      <c r="H23" s="1529"/>
      <c r="I23" s="1529"/>
      <c r="J23" s="1529"/>
      <c r="K23" s="1529"/>
      <c r="L23" s="1529"/>
      <c r="M23" s="1529"/>
      <c r="N23" s="1529"/>
      <c r="O23" s="1529"/>
      <c r="P23" s="867"/>
    </row>
    <row r="24" spans="3:16">
      <c r="P24" s="867"/>
    </row>
    <row r="25" spans="3:16">
      <c r="C25" s="868" t="s">
        <v>2765</v>
      </c>
    </row>
    <row r="27" spans="3:16">
      <c r="C27" s="868"/>
      <c r="D27" s="1055" t="s">
        <v>2766</v>
      </c>
      <c r="K27" s="869" t="s">
        <v>2767</v>
      </c>
    </row>
    <row r="28" spans="3:16">
      <c r="C28" s="868"/>
      <c r="D28" s="1055" t="s">
        <v>2768</v>
      </c>
      <c r="K28" s="869" t="s">
        <v>2767</v>
      </c>
    </row>
    <row r="29" spans="3:16">
      <c r="C29" s="868"/>
      <c r="D29" s="1055" t="s">
        <v>2769</v>
      </c>
      <c r="K29" s="869" t="s">
        <v>2767</v>
      </c>
    </row>
    <row r="30" spans="3:16">
      <c r="C30" s="868"/>
      <c r="K30" s="1046"/>
    </row>
    <row r="31" spans="3:16" ht="13.5" thickBot="1">
      <c r="K31" s="870">
        <f>SUM(K27:K30)</f>
        <v>0</v>
      </c>
    </row>
    <row r="32" spans="3:16" ht="13.5" thickTop="1"/>
    <row r="33" spans="3:15" ht="39" customHeight="1">
      <c r="C33" s="1275" t="s">
        <v>3475</v>
      </c>
      <c r="D33" s="1275"/>
      <c r="E33" s="1275"/>
      <c r="F33" s="1275"/>
      <c r="G33" s="1275"/>
      <c r="H33" s="1275"/>
      <c r="I33" s="1275"/>
      <c r="J33" s="1275"/>
      <c r="K33" s="1275"/>
      <c r="L33" s="1275"/>
      <c r="M33" s="1275"/>
      <c r="N33" s="1275"/>
      <c r="O33" s="1275"/>
    </row>
    <row r="35" spans="3:15" ht="26.25" customHeight="1">
      <c r="C35" s="1275" t="s">
        <v>3476</v>
      </c>
      <c r="D35" s="1275"/>
      <c r="E35" s="1275"/>
      <c r="F35" s="1275"/>
      <c r="G35" s="1275"/>
      <c r="H35" s="1275"/>
      <c r="I35" s="1275"/>
      <c r="J35" s="1275"/>
      <c r="K35" s="1275"/>
      <c r="L35" s="1275"/>
      <c r="M35" s="1275"/>
      <c r="N35" s="1275"/>
      <c r="O35" s="1275"/>
    </row>
    <row r="37" spans="3:15">
      <c r="D37" s="1055" t="s">
        <v>2790</v>
      </c>
      <c r="G37" s="873"/>
      <c r="H37" s="885">
        <v>0</v>
      </c>
    </row>
    <row r="38" spans="3:15">
      <c r="D38" s="1055" t="s">
        <v>2771</v>
      </c>
      <c r="G38" s="873"/>
      <c r="H38" s="885">
        <v>0</v>
      </c>
    </row>
    <row r="39" spans="3:15">
      <c r="D39" s="1055" t="s">
        <v>2791</v>
      </c>
      <c r="G39" s="873"/>
      <c r="H39" s="885">
        <v>0</v>
      </c>
      <c r="I39" s="1055" t="s">
        <v>2852</v>
      </c>
    </row>
    <row r="40" spans="3:15">
      <c r="D40" s="1055" t="s">
        <v>2780</v>
      </c>
      <c r="G40" s="873"/>
      <c r="H40" s="885">
        <v>0</v>
      </c>
      <c r="I40" s="1055" t="s">
        <v>2853</v>
      </c>
    </row>
    <row r="41" spans="3:15">
      <c r="G41" s="873"/>
      <c r="H41" s="874"/>
      <c r="I41" s="1055" t="s">
        <v>2792</v>
      </c>
    </row>
    <row r="42" spans="3:15">
      <c r="D42" s="1055" t="s">
        <v>2793</v>
      </c>
      <c r="G42" s="873"/>
      <c r="H42" s="885">
        <v>0</v>
      </c>
      <c r="I42" s="1055" t="s">
        <v>2857</v>
      </c>
    </row>
    <row r="43" spans="3:15">
      <c r="G43" s="873"/>
      <c r="H43" s="874"/>
      <c r="I43" s="1055" t="s">
        <v>2794</v>
      </c>
    </row>
    <row r="44" spans="3:15">
      <c r="G44" s="873"/>
      <c r="H44" s="874"/>
    </row>
    <row r="45" spans="3:15">
      <c r="C45" s="1055" t="s">
        <v>2795</v>
      </c>
    </row>
    <row r="46" spans="3:15">
      <c r="C46" s="1055" t="s">
        <v>2796</v>
      </c>
    </row>
    <row r="47" spans="3:15" ht="27" customHeight="1">
      <c r="C47" s="1275" t="s">
        <v>3477</v>
      </c>
      <c r="D47" s="1275"/>
      <c r="E47" s="1275"/>
      <c r="F47" s="1275"/>
      <c r="G47" s="1275"/>
      <c r="H47" s="1275"/>
      <c r="I47" s="1275"/>
      <c r="J47" s="1275"/>
      <c r="K47" s="1275"/>
      <c r="L47" s="1275"/>
      <c r="M47" s="1275"/>
      <c r="N47" s="1275"/>
      <c r="O47" s="1275"/>
    </row>
    <row r="49" spans="3:10">
      <c r="C49" s="868" t="s">
        <v>2797</v>
      </c>
    </row>
    <row r="50" spans="3:10">
      <c r="J50" s="1046" t="s">
        <v>2798</v>
      </c>
    </row>
    <row r="51" spans="3:10" ht="13.5" thickBot="1">
      <c r="J51" s="871" t="s">
        <v>2799</v>
      </c>
    </row>
    <row r="53" spans="3:10">
      <c r="D53" s="1055" t="s">
        <v>2800</v>
      </c>
      <c r="J53" s="875">
        <v>0</v>
      </c>
    </row>
    <row r="54" spans="3:10">
      <c r="D54" s="1055" t="s">
        <v>2801</v>
      </c>
    </row>
    <row r="55" spans="3:10">
      <c r="E55" s="1055" t="s">
        <v>2667</v>
      </c>
      <c r="J55" s="875">
        <v>0</v>
      </c>
    </row>
    <row r="56" spans="3:10">
      <c r="E56" s="1055" t="s">
        <v>393</v>
      </c>
      <c r="J56" s="875">
        <v>0</v>
      </c>
    </row>
    <row r="57" spans="3:10">
      <c r="E57" s="1055" t="s">
        <v>2802</v>
      </c>
      <c r="J57" s="875">
        <v>0</v>
      </c>
    </row>
    <row r="58" spans="3:10">
      <c r="E58" s="1055" t="s">
        <v>2754</v>
      </c>
      <c r="J58" s="875">
        <v>0</v>
      </c>
    </row>
    <row r="59" spans="3:10">
      <c r="E59" s="1055" t="s">
        <v>2803</v>
      </c>
      <c r="J59" s="875">
        <v>0</v>
      </c>
    </row>
    <row r="60" spans="3:10">
      <c r="E60" s="1055" t="s">
        <v>881</v>
      </c>
      <c r="J60" s="875">
        <v>0</v>
      </c>
    </row>
    <row r="61" spans="3:10">
      <c r="F61" s="1055" t="s">
        <v>2804</v>
      </c>
      <c r="J61" s="876">
        <f>SUM(J55:J60)</f>
        <v>0</v>
      </c>
    </row>
    <row r="62" spans="3:10">
      <c r="D62" s="1055" t="s">
        <v>2800</v>
      </c>
      <c r="J62" s="876">
        <f>J53+J61</f>
        <v>0</v>
      </c>
    </row>
    <row r="64" spans="3:10">
      <c r="C64" s="1055" t="s">
        <v>2805</v>
      </c>
    </row>
    <row r="65" spans="3:15" ht="14.25" customHeight="1">
      <c r="C65" s="1275" t="s">
        <v>3478</v>
      </c>
      <c r="D65" s="1275"/>
      <c r="E65" s="1275"/>
      <c r="F65" s="1275"/>
      <c r="G65" s="1275"/>
      <c r="H65" s="1275"/>
      <c r="I65" s="1275"/>
      <c r="J65" s="1275"/>
      <c r="K65" s="1275"/>
      <c r="L65" s="1275"/>
      <c r="M65" s="1275"/>
      <c r="N65" s="1275"/>
      <c r="O65" s="1275"/>
    </row>
    <row r="67" spans="3:15" ht="38.25" customHeight="1">
      <c r="C67" s="1529" t="s">
        <v>3469</v>
      </c>
      <c r="D67" s="1529"/>
      <c r="E67" s="1529"/>
      <c r="F67" s="1529"/>
      <c r="G67" s="1529"/>
      <c r="H67" s="1529"/>
      <c r="I67" s="1529"/>
      <c r="J67" s="1529"/>
      <c r="K67" s="1529"/>
      <c r="L67" s="1529"/>
      <c r="M67" s="1529"/>
      <c r="N67" s="1529"/>
      <c r="O67" s="1529"/>
    </row>
    <row r="69" spans="3:15">
      <c r="F69" s="1046" t="s">
        <v>2582</v>
      </c>
      <c r="H69" s="1046" t="s">
        <v>2785</v>
      </c>
      <c r="J69" s="1046" t="s">
        <v>2584</v>
      </c>
    </row>
    <row r="70" spans="3:15" ht="13.5" thickBot="1">
      <c r="F70" s="871" t="s">
        <v>2786</v>
      </c>
      <c r="H70" s="871" t="s">
        <v>2786</v>
      </c>
      <c r="J70" s="871" t="s">
        <v>2786</v>
      </c>
    </row>
    <row r="72" spans="3:15">
      <c r="D72" s="1055" t="s">
        <v>2752</v>
      </c>
      <c r="F72" s="875">
        <v>0</v>
      </c>
      <c r="H72" s="875">
        <v>0</v>
      </c>
      <c r="J72" s="875">
        <v>0</v>
      </c>
    </row>
    <row r="74" spans="3:15" ht="39" customHeight="1">
      <c r="C74" s="1529" t="s">
        <v>3470</v>
      </c>
      <c r="D74" s="1529"/>
      <c r="E74" s="1529"/>
      <c r="F74" s="1529"/>
      <c r="G74" s="1529"/>
      <c r="H74" s="1529"/>
      <c r="I74" s="1529"/>
      <c r="J74" s="1529"/>
      <c r="K74" s="1529"/>
      <c r="L74" s="1529"/>
      <c r="M74" s="1529"/>
      <c r="N74" s="1529"/>
      <c r="O74" s="1529"/>
    </row>
    <row r="76" spans="3:15">
      <c r="F76" s="1046"/>
      <c r="H76" s="1046" t="s">
        <v>2787</v>
      </c>
    </row>
    <row r="77" spans="3:15">
      <c r="F77" s="1046" t="s">
        <v>2582</v>
      </c>
      <c r="H77" s="1046" t="s">
        <v>2788</v>
      </c>
      <c r="J77" s="1046" t="s">
        <v>2584</v>
      </c>
    </row>
    <row r="78" spans="3:15" ht="13.5" thickBot="1">
      <c r="F78" s="871" t="s">
        <v>2786</v>
      </c>
      <c r="H78" s="871" t="s">
        <v>2789</v>
      </c>
      <c r="J78" s="871" t="s">
        <v>2786</v>
      </c>
    </row>
    <row r="80" spans="3:15">
      <c r="D80" s="1055" t="s">
        <v>2752</v>
      </c>
      <c r="F80" s="875">
        <v>0</v>
      </c>
      <c r="H80" s="875">
        <v>0</v>
      </c>
      <c r="J80" s="875">
        <v>0</v>
      </c>
    </row>
    <row r="82" spans="3:15" ht="24.75" customHeight="1">
      <c r="C82" s="1438" t="s">
        <v>2814</v>
      </c>
      <c r="D82" s="1438"/>
      <c r="E82" s="1438"/>
      <c r="F82" s="1438"/>
      <c r="G82" s="1438"/>
      <c r="H82" s="1438"/>
      <c r="I82" s="1438"/>
      <c r="J82" s="1438"/>
      <c r="K82" s="1438"/>
      <c r="L82" s="1438"/>
      <c r="M82" s="1438"/>
      <c r="N82" s="1438"/>
      <c r="O82" s="1438"/>
    </row>
    <row r="84" spans="3:15" ht="38.25" customHeight="1">
      <c r="C84" s="1529" t="s">
        <v>3479</v>
      </c>
      <c r="D84" s="1529"/>
      <c r="E84" s="1529"/>
      <c r="F84" s="1529"/>
      <c r="G84" s="1529"/>
      <c r="H84" s="1529"/>
      <c r="I84" s="1529"/>
      <c r="J84" s="1529"/>
      <c r="K84" s="1529"/>
      <c r="L84" s="1529"/>
      <c r="M84" s="1529"/>
      <c r="N84" s="1529"/>
      <c r="O84" s="1529"/>
    </row>
    <row r="86" spans="3:15">
      <c r="H86" s="1046" t="s">
        <v>2806</v>
      </c>
      <c r="I86" s="1046"/>
      <c r="K86" s="1046" t="s">
        <v>2807</v>
      </c>
    </row>
    <row r="87" spans="3:15">
      <c r="H87" s="1046" t="s">
        <v>2808</v>
      </c>
      <c r="I87" s="1046"/>
      <c r="K87" s="1046" t="s">
        <v>2808</v>
      </c>
    </row>
    <row r="88" spans="3:15">
      <c r="H88" s="1046"/>
      <c r="J88" s="1046"/>
    </row>
    <row r="89" spans="3:15">
      <c r="D89" s="1055" t="s">
        <v>2809</v>
      </c>
    </row>
    <row r="90" spans="3:15">
      <c r="E90" s="1055" t="s">
        <v>2810</v>
      </c>
      <c r="H90" s="875">
        <v>0</v>
      </c>
      <c r="K90" s="875">
        <v>0</v>
      </c>
    </row>
    <row r="92" spans="3:15">
      <c r="D92" s="1055" t="s">
        <v>2811</v>
      </c>
    </row>
    <row r="93" spans="3:15">
      <c r="E93" s="1055" t="s">
        <v>2812</v>
      </c>
      <c r="H93" s="875">
        <v>0</v>
      </c>
      <c r="K93" s="875">
        <v>0</v>
      </c>
    </row>
    <row r="95" spans="3:15" ht="13.5" thickBot="1">
      <c r="E95" s="1055" t="s">
        <v>926</v>
      </c>
      <c r="H95" s="877">
        <f>H90+H93</f>
        <v>0</v>
      </c>
      <c r="K95" s="877">
        <f>K90+K93</f>
        <v>0</v>
      </c>
    </row>
    <row r="96" spans="3:15" ht="13.5" thickTop="1"/>
    <row r="97" spans="3:15" ht="25.5" customHeight="1">
      <c r="C97" s="1275" t="s">
        <v>3472</v>
      </c>
      <c r="D97" s="1275"/>
      <c r="E97" s="1275"/>
      <c r="F97" s="1275"/>
      <c r="G97" s="1275"/>
      <c r="H97" s="1275"/>
      <c r="I97" s="1275"/>
      <c r="J97" s="1275"/>
      <c r="K97" s="1275"/>
      <c r="L97" s="1275"/>
      <c r="M97" s="1275"/>
      <c r="N97" s="1275"/>
      <c r="O97" s="1275"/>
    </row>
    <row r="99" spans="3:15">
      <c r="D99" s="1055" t="s">
        <v>2813</v>
      </c>
    </row>
    <row r="100" spans="3:15">
      <c r="D100" s="747" t="s">
        <v>2773</v>
      </c>
      <c r="G100" s="875">
        <v>0</v>
      </c>
    </row>
    <row r="101" spans="3:15">
      <c r="D101" s="747" t="s">
        <v>2773</v>
      </c>
      <c r="G101" s="875">
        <v>0</v>
      </c>
    </row>
    <row r="102" spans="3:15">
      <c r="D102" s="747" t="s">
        <v>2773</v>
      </c>
      <c r="G102" s="875">
        <v>0</v>
      </c>
    </row>
    <row r="103" spans="3:15">
      <c r="D103" s="747" t="s">
        <v>2773</v>
      </c>
      <c r="G103" s="875">
        <v>0</v>
      </c>
    </row>
    <row r="104" spans="3:15">
      <c r="D104" s="747" t="s">
        <v>2773</v>
      </c>
      <c r="G104" s="875">
        <v>0</v>
      </c>
    </row>
    <row r="105" spans="3:15">
      <c r="D105" s="1055" t="s">
        <v>2562</v>
      </c>
      <c r="G105" s="875">
        <v>0</v>
      </c>
    </row>
  </sheetData>
  <mergeCells count="16">
    <mergeCell ref="C16:O16"/>
    <mergeCell ref="A1:O1"/>
    <mergeCell ref="A2:O2"/>
    <mergeCell ref="A3:O3"/>
    <mergeCell ref="C9:O9"/>
    <mergeCell ref="C11:O11"/>
    <mergeCell ref="C74:O74"/>
    <mergeCell ref="C82:O82"/>
    <mergeCell ref="C84:O84"/>
    <mergeCell ref="C97:O97"/>
    <mergeCell ref="C23:O23"/>
    <mergeCell ref="C33:O33"/>
    <mergeCell ref="C35:O35"/>
    <mergeCell ref="C47:O47"/>
    <mergeCell ref="C65:O65"/>
    <mergeCell ref="C67:O67"/>
  </mergeCells>
  <pageMargins left="0.25" right="0.25" top="0.75" bottom="0.75" header="0.3" footer="0.3"/>
  <pageSetup scale="82" fitToHeight="0" orientation="portrait" r:id="rId1"/>
  <rowBreaks count="1" manualBreakCount="1">
    <brk id="48" max="14"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4"/>
  <sheetViews>
    <sheetView zoomScaleNormal="100" workbookViewId="0">
      <selection activeCell="A8" sqref="A8"/>
    </sheetView>
  </sheetViews>
  <sheetFormatPr defaultRowHeight="12.75"/>
  <sheetData>
    <row r="1" spans="1:11" ht="18">
      <c r="A1" s="1483" t="str">
        <f>'COVER PAGE'!A9</f>
        <v>LOCAL GOVERNMENT NAME:</v>
      </c>
      <c r="B1" s="1483"/>
      <c r="C1" s="1483"/>
      <c r="D1" s="1483"/>
      <c r="E1" s="1483"/>
      <c r="F1" s="1483"/>
      <c r="G1" s="1483"/>
      <c r="H1" s="1483"/>
      <c r="I1" s="1483"/>
      <c r="J1" s="1483"/>
      <c r="K1" s="1483"/>
    </row>
    <row r="2" spans="1:11" ht="18">
      <c r="A2" s="1483" t="s">
        <v>1110</v>
      </c>
      <c r="B2" s="1483"/>
      <c r="C2" s="1483"/>
      <c r="D2" s="1483"/>
      <c r="E2" s="1483"/>
      <c r="F2" s="1483"/>
      <c r="G2" s="1483"/>
      <c r="H2" s="1483"/>
      <c r="I2" s="1483"/>
      <c r="J2" s="1483"/>
      <c r="K2" s="1483"/>
    </row>
    <row r="3" spans="1:11" ht="18">
      <c r="A3" s="1485" t="str">
        <f>'COVER PAGE'!A30</f>
        <v>FISCAL YEAR ENDING JUNE 30, 2021</v>
      </c>
      <c r="B3" s="1485"/>
      <c r="C3" s="1485"/>
      <c r="D3" s="1485"/>
      <c r="E3" s="1485"/>
      <c r="F3" s="1485"/>
      <c r="G3" s="1485"/>
      <c r="H3" s="1485"/>
      <c r="I3" s="1485"/>
      <c r="J3" s="1485"/>
      <c r="K3" s="1485"/>
    </row>
    <row r="5" spans="1:11" ht="15.75">
      <c r="A5" s="1533" t="s">
        <v>2383</v>
      </c>
      <c r="B5" s="1533"/>
      <c r="C5" s="1533"/>
      <c r="D5" s="1533"/>
      <c r="E5" s="1533"/>
      <c r="F5" s="1533"/>
      <c r="G5" s="1533"/>
      <c r="H5" s="1533"/>
      <c r="I5" s="1533"/>
      <c r="J5" s="1533"/>
      <c r="K5" s="1533"/>
    </row>
    <row r="6" spans="1:11" ht="15.75">
      <c r="A6" s="1533" t="s">
        <v>2386</v>
      </c>
      <c r="B6" s="1533"/>
      <c r="C6" s="1533"/>
      <c r="D6" s="1533"/>
      <c r="E6" s="1533"/>
      <c r="F6" s="1533"/>
      <c r="G6" s="1533"/>
      <c r="H6" s="1533"/>
      <c r="I6" s="1533"/>
      <c r="J6" s="1533"/>
      <c r="K6" s="1533"/>
    </row>
    <row r="7" spans="1:11">
      <c r="A7" s="40"/>
    </row>
    <row r="8" spans="1:11" ht="15">
      <c r="A8" s="608" t="s">
        <v>2941</v>
      </c>
    </row>
    <row r="9" spans="1:11">
      <c r="A9" s="235"/>
      <c r="B9" s="40"/>
    </row>
    <row r="10" spans="1:11" ht="44.25" customHeight="1">
      <c r="A10" s="1417" t="s">
        <v>2661</v>
      </c>
      <c r="B10" s="1417"/>
      <c r="C10" s="1417"/>
      <c r="D10" s="1417"/>
      <c r="E10" s="1417"/>
      <c r="F10" s="1417"/>
      <c r="G10" s="1417"/>
      <c r="H10" s="1417"/>
      <c r="I10" s="1417"/>
      <c r="J10" s="1417"/>
      <c r="K10" s="1417"/>
    </row>
    <row r="11" spans="1:11">
      <c r="B11" s="40"/>
    </row>
    <row r="12" spans="1:11">
      <c r="A12" s="40"/>
      <c r="B12" s="40"/>
    </row>
    <row r="13" spans="1:11">
      <c r="A13" s="40"/>
      <c r="B13" s="40"/>
    </row>
    <row r="14" spans="1:11">
      <c r="A14" s="40"/>
      <c r="B14" s="40"/>
    </row>
    <row r="15" spans="1:11">
      <c r="A15" s="1418"/>
      <c r="B15" s="1418"/>
      <c r="C15" s="1418"/>
      <c r="D15" s="1418"/>
      <c r="E15" s="1418"/>
      <c r="F15" s="1418"/>
      <c r="G15" s="1418"/>
      <c r="H15" s="1418"/>
      <c r="I15" s="1418"/>
      <c r="J15" s="1418"/>
      <c r="K15" s="1418"/>
    </row>
    <row r="16" spans="1:11">
      <c r="A16" s="235"/>
      <c r="B16" s="40"/>
    </row>
    <row r="17" spans="1:2">
      <c r="B17" s="40"/>
    </row>
    <row r="18" spans="1:2">
      <c r="B18" s="40"/>
    </row>
    <row r="19" spans="1:2">
      <c r="B19" s="40"/>
    </row>
    <row r="20" spans="1:2">
      <c r="B20" s="40"/>
    </row>
    <row r="21" spans="1:2">
      <c r="B21" s="40"/>
    </row>
    <row r="23" spans="1:2">
      <c r="A23" s="40"/>
    </row>
    <row r="24" spans="1:2">
      <c r="A24" s="40"/>
    </row>
    <row r="25" spans="1:2">
      <c r="A25" s="40"/>
    </row>
    <row r="27" spans="1:2">
      <c r="A27" s="424"/>
    </row>
    <row r="28" spans="1:2">
      <c r="A28" s="424"/>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34" t="s">
        <v>2482</v>
      </c>
      <c r="B54" s="1533"/>
      <c r="C54" s="1533"/>
      <c r="D54" s="1533"/>
      <c r="E54" s="1533"/>
      <c r="F54" s="1533"/>
      <c r="G54" s="1533"/>
      <c r="H54" s="1533"/>
      <c r="I54" s="1533"/>
      <c r="J54" s="1533"/>
      <c r="K54" s="1533"/>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54"/>
  <sheetViews>
    <sheetView zoomScaleNormal="100" workbookViewId="0">
      <selection activeCell="A9" sqref="A9"/>
    </sheetView>
  </sheetViews>
  <sheetFormatPr defaultRowHeight="12.75"/>
  <sheetData>
    <row r="1" spans="1:11" ht="18">
      <c r="A1" s="1483" t="str">
        <f>'NOTES TO FIN ST (36)'!A1:K1</f>
        <v>LOCAL GOVERNMENT NAME:</v>
      </c>
      <c r="B1" s="1483"/>
      <c r="C1" s="1483"/>
      <c r="D1" s="1483"/>
      <c r="E1" s="1483"/>
      <c r="F1" s="1483"/>
      <c r="G1" s="1483"/>
      <c r="H1" s="1483"/>
      <c r="I1" s="1483"/>
      <c r="J1" s="1483"/>
      <c r="K1" s="1483"/>
    </row>
    <row r="2" spans="1:11" ht="18">
      <c r="A2" s="1483" t="s">
        <v>1110</v>
      </c>
      <c r="B2" s="1483"/>
      <c r="C2" s="1483"/>
      <c r="D2" s="1483"/>
      <c r="E2" s="1483"/>
      <c r="F2" s="1483"/>
      <c r="G2" s="1483"/>
      <c r="H2" s="1483"/>
      <c r="I2" s="1483"/>
      <c r="J2" s="1483"/>
      <c r="K2" s="1483"/>
    </row>
    <row r="3" spans="1:11" ht="18">
      <c r="A3" s="1485" t="str">
        <f>'NOTES TO FIN ST (36)'!A3:K3</f>
        <v>FISCAL YEAR ENDING JUNE 30, 2021</v>
      </c>
      <c r="B3" s="1485"/>
      <c r="C3" s="1485"/>
      <c r="D3" s="1485"/>
      <c r="E3" s="1485"/>
      <c r="F3" s="1485"/>
      <c r="G3" s="1485"/>
      <c r="H3" s="1485"/>
      <c r="I3" s="1485"/>
      <c r="J3" s="1485"/>
      <c r="K3" s="1485"/>
    </row>
    <row r="5" spans="1:11" ht="15.75">
      <c r="A5" s="1533" t="s">
        <v>2383</v>
      </c>
      <c r="B5" s="1533"/>
      <c r="C5" s="1533"/>
      <c r="D5" s="1533"/>
      <c r="E5" s="1533"/>
      <c r="F5" s="1533"/>
      <c r="G5" s="1533"/>
      <c r="H5" s="1533"/>
      <c r="I5" s="1533"/>
      <c r="J5" s="1533"/>
      <c r="K5" s="1533"/>
    </row>
    <row r="6" spans="1:11" ht="15.75">
      <c r="A6" s="1533" t="s">
        <v>2385</v>
      </c>
      <c r="B6" s="1533"/>
      <c r="C6" s="1533"/>
      <c r="D6" s="1533"/>
      <c r="E6" s="1533"/>
      <c r="F6" s="1533"/>
      <c r="G6" s="1533"/>
      <c r="H6" s="1533"/>
      <c r="I6" s="1533"/>
      <c r="J6" s="1533"/>
      <c r="K6" s="1533"/>
    </row>
    <row r="7" spans="1:11">
      <c r="A7" s="40"/>
    </row>
    <row r="8" spans="1:11" ht="15">
      <c r="A8" s="608"/>
    </row>
    <row r="9" spans="1:11" ht="15">
      <c r="A9" s="953" t="s">
        <v>2941</v>
      </c>
      <c r="B9" s="954"/>
      <c r="C9" s="954"/>
      <c r="D9" s="949"/>
      <c r="E9" s="949"/>
    </row>
    <row r="10" spans="1:11" ht="41.25" customHeight="1">
      <c r="A10" s="1417" t="s">
        <v>2661</v>
      </c>
      <c r="B10" s="1417"/>
      <c r="C10" s="1417"/>
      <c r="D10" s="1417"/>
      <c r="E10" s="1417"/>
      <c r="F10" s="1417"/>
      <c r="G10" s="1417"/>
      <c r="H10" s="1417"/>
      <c r="I10" s="1417"/>
      <c r="J10" s="1417"/>
      <c r="K10" s="1417"/>
    </row>
    <row r="11" spans="1:11">
      <c r="B11" s="40"/>
    </row>
    <row r="12" spans="1:11">
      <c r="B12" s="40"/>
    </row>
    <row r="13" spans="1:11">
      <c r="A13" s="40"/>
      <c r="B13" s="40"/>
    </row>
    <row r="14" spans="1:11">
      <c r="A14" s="40"/>
      <c r="B14" s="40"/>
    </row>
    <row r="15" spans="1:11">
      <c r="A15" s="40"/>
      <c r="B15" s="40"/>
    </row>
    <row r="16" spans="1:11">
      <c r="A16" s="1418"/>
      <c r="B16" s="1418"/>
      <c r="C16" s="1418"/>
      <c r="D16" s="1418"/>
      <c r="E16" s="1418"/>
      <c r="F16" s="1418"/>
      <c r="G16" s="1418"/>
      <c r="H16" s="1418"/>
      <c r="I16" s="1418"/>
      <c r="J16" s="1418"/>
      <c r="K16" s="1418"/>
    </row>
    <row r="17" spans="1:2">
      <c r="B17" s="40"/>
    </row>
    <row r="18" spans="1:2">
      <c r="B18" s="40"/>
    </row>
    <row r="19" spans="1:2">
      <c r="B19" s="40"/>
    </row>
    <row r="20" spans="1:2">
      <c r="B20" s="40"/>
    </row>
    <row r="21" spans="1:2">
      <c r="B21" s="40"/>
    </row>
    <row r="23" spans="1:2">
      <c r="A23" s="40"/>
    </row>
    <row r="24" spans="1:2">
      <c r="A24" s="40"/>
    </row>
    <row r="25" spans="1:2">
      <c r="A25" s="40"/>
    </row>
    <row r="27" spans="1:2">
      <c r="A27" s="424"/>
    </row>
    <row r="28" spans="1:2">
      <c r="A28" s="424"/>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34" t="s">
        <v>2483</v>
      </c>
      <c r="B54" s="1533"/>
      <c r="C54" s="1533"/>
      <c r="D54" s="1533"/>
      <c r="E54" s="1533"/>
      <c r="F54" s="1533"/>
      <c r="G54" s="1533"/>
      <c r="H54" s="1533"/>
      <c r="I54" s="1533"/>
      <c r="J54" s="1533"/>
      <c r="K54" s="1533"/>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54"/>
  <sheetViews>
    <sheetView zoomScaleNormal="100" workbookViewId="0">
      <selection activeCell="A9" sqref="A9"/>
    </sheetView>
  </sheetViews>
  <sheetFormatPr defaultRowHeight="12.75"/>
  <sheetData>
    <row r="1" spans="1:11" ht="18">
      <c r="A1" s="1483" t="str">
        <f>'NOTES TO FIN ST (37)'!A1:K1</f>
        <v>LOCAL GOVERNMENT NAME:</v>
      </c>
      <c r="B1" s="1483"/>
      <c r="C1" s="1483"/>
      <c r="D1" s="1483"/>
      <c r="E1" s="1483"/>
      <c r="F1" s="1483"/>
      <c r="G1" s="1483"/>
      <c r="H1" s="1483"/>
      <c r="I1" s="1483"/>
      <c r="J1" s="1483"/>
      <c r="K1" s="1483"/>
    </row>
    <row r="2" spans="1:11" ht="18">
      <c r="A2" s="1483" t="s">
        <v>1110</v>
      </c>
      <c r="B2" s="1483"/>
      <c r="C2" s="1483"/>
      <c r="D2" s="1483"/>
      <c r="E2" s="1483"/>
      <c r="F2" s="1483"/>
      <c r="G2" s="1483"/>
      <c r="H2" s="1483"/>
      <c r="I2" s="1483"/>
      <c r="J2" s="1483"/>
      <c r="K2" s="1483"/>
    </row>
    <row r="3" spans="1:11" ht="18">
      <c r="A3" s="1485" t="str">
        <f>'NOTES TO FIN ST (37)'!A3:K3</f>
        <v>FISCAL YEAR ENDING JUNE 30, 2021</v>
      </c>
      <c r="B3" s="1485"/>
      <c r="C3" s="1485"/>
      <c r="D3" s="1485"/>
      <c r="E3" s="1485"/>
      <c r="F3" s="1485"/>
      <c r="G3" s="1485"/>
      <c r="H3" s="1485"/>
      <c r="I3" s="1485"/>
      <c r="J3" s="1485"/>
      <c r="K3" s="1485"/>
    </row>
    <row r="5" spans="1:11" ht="15.75">
      <c r="A5" s="1533" t="s">
        <v>2383</v>
      </c>
      <c r="B5" s="1533"/>
      <c r="C5" s="1533"/>
      <c r="D5" s="1533"/>
      <c r="E5" s="1533"/>
      <c r="F5" s="1533"/>
      <c r="G5" s="1533"/>
      <c r="H5" s="1533"/>
      <c r="I5" s="1533"/>
      <c r="J5" s="1533"/>
      <c r="K5" s="1533"/>
    </row>
    <row r="6" spans="1:11" ht="15.75">
      <c r="A6" s="1533" t="s">
        <v>2384</v>
      </c>
      <c r="B6" s="1533"/>
      <c r="C6" s="1533"/>
      <c r="D6" s="1533"/>
      <c r="E6" s="1533"/>
      <c r="F6" s="1533"/>
      <c r="G6" s="1533"/>
      <c r="H6" s="1533"/>
      <c r="I6" s="1533"/>
      <c r="J6" s="1533"/>
      <c r="K6" s="1533"/>
    </row>
    <row r="7" spans="1:11">
      <c r="A7" s="40"/>
    </row>
    <row r="8" spans="1:11" ht="15">
      <c r="A8" s="608"/>
    </row>
    <row r="9" spans="1:11" ht="15">
      <c r="A9" s="953" t="s">
        <v>2941</v>
      </c>
      <c r="B9" s="954"/>
      <c r="C9" s="954"/>
      <c r="D9" s="954"/>
      <c r="E9" s="949"/>
      <c r="F9" s="949"/>
    </row>
    <row r="10" spans="1:11" ht="40.5" customHeight="1">
      <c r="A10" s="1417" t="s">
        <v>2662</v>
      </c>
      <c r="B10" s="1417"/>
      <c r="C10" s="1417"/>
      <c r="D10" s="1417"/>
      <c r="E10" s="1417"/>
      <c r="F10" s="1417"/>
      <c r="G10" s="1417"/>
      <c r="H10" s="1417"/>
      <c r="I10" s="1417"/>
      <c r="J10" s="1417"/>
      <c r="K10" s="1417"/>
    </row>
    <row r="11" spans="1:11">
      <c r="B11" s="40"/>
    </row>
    <row r="12" spans="1:11">
      <c r="A12" s="40"/>
      <c r="B12" s="40"/>
    </row>
    <row r="13" spans="1:11">
      <c r="A13" s="40"/>
      <c r="B13" s="40"/>
    </row>
    <row r="14" spans="1:11">
      <c r="A14" s="40"/>
      <c r="B14" s="40"/>
    </row>
    <row r="15" spans="1:11">
      <c r="A15" s="1418"/>
      <c r="B15" s="1418"/>
      <c r="C15" s="1418"/>
      <c r="D15" s="1418"/>
      <c r="E15" s="1418"/>
      <c r="F15" s="1418"/>
      <c r="G15" s="1418"/>
      <c r="H15" s="1418"/>
      <c r="I15" s="1418"/>
      <c r="J15" s="1418"/>
      <c r="K15" s="1418"/>
    </row>
    <row r="16" spans="1:11">
      <c r="A16" s="235"/>
      <c r="B16" s="40"/>
    </row>
    <row r="17" spans="1:2">
      <c r="B17" s="40"/>
    </row>
    <row r="18" spans="1:2">
      <c r="B18" s="40"/>
    </row>
    <row r="19" spans="1:2">
      <c r="B19" s="40"/>
    </row>
    <row r="20" spans="1:2">
      <c r="B20" s="40"/>
    </row>
    <row r="21" spans="1:2">
      <c r="B21" s="40"/>
    </row>
    <row r="23" spans="1:2">
      <c r="A23" s="40"/>
    </row>
    <row r="24" spans="1:2">
      <c r="A24" s="40"/>
    </row>
    <row r="25" spans="1:2">
      <c r="A25" s="40"/>
    </row>
    <row r="27" spans="1:2">
      <c r="A27" s="424"/>
    </row>
    <row r="28" spans="1:2">
      <c r="A28" s="424"/>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34" t="s">
        <v>2484</v>
      </c>
      <c r="B54" s="1533"/>
      <c r="C54" s="1533"/>
      <c r="D54" s="1533"/>
      <c r="E54" s="1533"/>
      <c r="F54" s="1533"/>
      <c r="G54" s="1533"/>
      <c r="H54" s="1533"/>
      <c r="I54" s="1533"/>
      <c r="J54" s="1533"/>
      <c r="K54" s="1533"/>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54"/>
  <sheetViews>
    <sheetView zoomScaleNormal="100" workbookViewId="0">
      <selection activeCell="A8" sqref="A8"/>
    </sheetView>
  </sheetViews>
  <sheetFormatPr defaultRowHeight="12.75"/>
  <sheetData>
    <row r="1" spans="1:11" ht="18">
      <c r="A1" s="1483" t="str">
        <f>'NOTES TO FIN ST (38)'!A1:K1</f>
        <v>LOCAL GOVERNMENT NAME:</v>
      </c>
      <c r="B1" s="1483"/>
      <c r="C1" s="1483"/>
      <c r="D1" s="1483"/>
      <c r="E1" s="1483"/>
      <c r="F1" s="1483"/>
      <c r="G1" s="1483"/>
      <c r="H1" s="1483"/>
      <c r="I1" s="1483"/>
      <c r="J1" s="1483"/>
      <c r="K1" s="1483"/>
    </row>
    <row r="2" spans="1:11" ht="18">
      <c r="A2" s="1483" t="s">
        <v>1110</v>
      </c>
      <c r="B2" s="1483"/>
      <c r="C2" s="1483"/>
      <c r="D2" s="1483"/>
      <c r="E2" s="1483"/>
      <c r="F2" s="1483"/>
      <c r="G2" s="1483"/>
      <c r="H2" s="1483"/>
      <c r="I2" s="1483"/>
      <c r="J2" s="1483"/>
      <c r="K2" s="1483"/>
    </row>
    <row r="3" spans="1:11" ht="18">
      <c r="A3" s="1485" t="str">
        <f>'NOTES TO FIN ST (38)'!A3:K3</f>
        <v>FISCAL YEAR ENDING JUNE 30, 2021</v>
      </c>
      <c r="B3" s="1485"/>
      <c r="C3" s="1485"/>
      <c r="D3" s="1485"/>
      <c r="E3" s="1485"/>
      <c r="F3" s="1485"/>
      <c r="G3" s="1485"/>
      <c r="H3" s="1485"/>
      <c r="I3" s="1485"/>
      <c r="J3" s="1485"/>
      <c r="K3" s="1485"/>
    </row>
    <row r="5" spans="1:11" ht="15.75">
      <c r="A5" s="1533" t="s">
        <v>2383</v>
      </c>
      <c r="B5" s="1533"/>
      <c r="C5" s="1533"/>
      <c r="D5" s="1533"/>
      <c r="E5" s="1533"/>
      <c r="F5" s="1533"/>
      <c r="G5" s="1533"/>
      <c r="H5" s="1533"/>
      <c r="I5" s="1533"/>
      <c r="J5" s="1533"/>
      <c r="K5" s="1533"/>
    </row>
    <row r="6" spans="1:11" ht="15.75">
      <c r="A6" s="1533" t="s">
        <v>2387</v>
      </c>
      <c r="B6" s="1533"/>
      <c r="C6" s="1533"/>
      <c r="D6" s="1533"/>
      <c r="E6" s="1533"/>
      <c r="F6" s="1533"/>
      <c r="G6" s="1533"/>
      <c r="H6" s="1533"/>
      <c r="I6" s="1533"/>
      <c r="J6" s="1533"/>
      <c r="K6" s="1533"/>
    </row>
    <row r="7" spans="1:11">
      <c r="A7" s="40"/>
    </row>
    <row r="8" spans="1:11" ht="15">
      <c r="A8" s="608" t="s">
        <v>2941</v>
      </c>
    </row>
    <row r="9" spans="1:11">
      <c r="A9" s="235"/>
      <c r="B9" s="40"/>
    </row>
    <row r="10" spans="1:11" ht="39.75" customHeight="1">
      <c r="A10" s="1417" t="s">
        <v>2661</v>
      </c>
      <c r="B10" s="1417"/>
      <c r="C10" s="1417"/>
      <c r="D10" s="1417"/>
      <c r="E10" s="1417"/>
      <c r="F10" s="1417"/>
      <c r="G10" s="1417"/>
      <c r="H10" s="1417"/>
      <c r="I10" s="1417"/>
      <c r="J10" s="1417"/>
      <c r="K10" s="1417"/>
    </row>
    <row r="11" spans="1:11">
      <c r="B11" s="40"/>
    </row>
    <row r="12" spans="1:11">
      <c r="B12" s="40"/>
    </row>
    <row r="13" spans="1:11">
      <c r="A13" s="40"/>
      <c r="B13" s="40"/>
    </row>
    <row r="14" spans="1:11">
      <c r="A14" s="40"/>
      <c r="B14" s="40"/>
    </row>
    <row r="15" spans="1:11">
      <c r="A15" s="40"/>
      <c r="B15" s="40"/>
    </row>
    <row r="16" spans="1:11">
      <c r="A16" s="1418"/>
      <c r="B16" s="1418"/>
      <c r="C16" s="1418"/>
      <c r="D16" s="1418"/>
      <c r="E16" s="1418"/>
      <c r="F16" s="1418"/>
      <c r="G16" s="1418"/>
      <c r="H16" s="1418"/>
      <c r="I16" s="1418"/>
      <c r="J16" s="1418"/>
      <c r="K16" s="1418"/>
    </row>
    <row r="17" spans="1:2">
      <c r="B17" s="40"/>
    </row>
    <row r="18" spans="1:2">
      <c r="B18" s="40"/>
    </row>
    <row r="19" spans="1:2">
      <c r="B19" s="40"/>
    </row>
    <row r="20" spans="1:2">
      <c r="B20" s="40"/>
    </row>
    <row r="21" spans="1:2">
      <c r="B21" s="40"/>
    </row>
    <row r="23" spans="1:2">
      <c r="A23" s="40"/>
    </row>
    <row r="24" spans="1:2">
      <c r="A24" s="40"/>
    </row>
    <row r="25" spans="1:2">
      <c r="A25" s="40"/>
    </row>
    <row r="27" spans="1:2">
      <c r="A27" s="424"/>
    </row>
    <row r="28" spans="1:2">
      <c r="A28" s="424"/>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34" t="s">
        <v>2485</v>
      </c>
      <c r="B54" s="1533"/>
      <c r="C54" s="1533"/>
      <c r="D54" s="1533"/>
      <c r="E54" s="1533"/>
      <c r="F54" s="1533"/>
      <c r="G54" s="1533"/>
      <c r="H54" s="1533"/>
      <c r="I54" s="1533"/>
      <c r="J54" s="1533"/>
      <c r="K54" s="1533"/>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54"/>
  <sheetViews>
    <sheetView zoomScaleNormal="100" workbookViewId="0">
      <selection activeCell="A8" sqref="A8"/>
    </sheetView>
  </sheetViews>
  <sheetFormatPr defaultRowHeight="12.75"/>
  <cols>
    <col min="1" max="16384" width="9.140625" style="649"/>
  </cols>
  <sheetData>
    <row r="1" spans="1:11" ht="18">
      <c r="A1" s="1497" t="str">
        <f>'NOTES TO FIN ST (39)'!A1:K1</f>
        <v>LOCAL GOVERNMENT NAME:</v>
      </c>
      <c r="B1" s="1497"/>
      <c r="C1" s="1497"/>
      <c r="D1" s="1497"/>
      <c r="E1" s="1497"/>
      <c r="F1" s="1497"/>
      <c r="G1" s="1497"/>
      <c r="H1" s="1497"/>
      <c r="I1" s="1497"/>
      <c r="J1" s="1497"/>
      <c r="K1" s="1497"/>
    </row>
    <row r="2" spans="1:11" ht="18">
      <c r="A2" s="1497" t="s">
        <v>1110</v>
      </c>
      <c r="B2" s="1497"/>
      <c r="C2" s="1497"/>
      <c r="D2" s="1497"/>
      <c r="E2" s="1497"/>
      <c r="F2" s="1497"/>
      <c r="G2" s="1497"/>
      <c r="H2" s="1497"/>
      <c r="I2" s="1497"/>
      <c r="J2" s="1497"/>
      <c r="K2" s="1497"/>
    </row>
    <row r="3" spans="1:11" ht="18">
      <c r="A3" s="1498" t="str">
        <f>'NOTES TO FIN ST (39)'!A3:K3</f>
        <v>FISCAL YEAR ENDING JUNE 30, 2021</v>
      </c>
      <c r="B3" s="1498"/>
      <c r="C3" s="1498"/>
      <c r="D3" s="1498"/>
      <c r="E3" s="1498"/>
      <c r="F3" s="1498"/>
      <c r="G3" s="1498"/>
      <c r="H3" s="1498"/>
      <c r="I3" s="1498"/>
      <c r="J3" s="1498"/>
      <c r="K3" s="1498"/>
    </row>
    <row r="5" spans="1:11" ht="15.75">
      <c r="A5" s="1532" t="s">
        <v>2383</v>
      </c>
      <c r="B5" s="1532"/>
      <c r="C5" s="1532"/>
      <c r="D5" s="1532"/>
      <c r="E5" s="1532"/>
      <c r="F5" s="1532"/>
      <c r="G5" s="1532"/>
      <c r="H5" s="1532"/>
      <c r="I5" s="1532"/>
      <c r="J5" s="1532"/>
      <c r="K5" s="1532"/>
    </row>
    <row r="6" spans="1:11" ht="15.75">
      <c r="A6" s="1532" t="s">
        <v>2391</v>
      </c>
      <c r="B6" s="1532"/>
      <c r="C6" s="1532"/>
      <c r="D6" s="1532"/>
      <c r="E6" s="1532"/>
      <c r="F6" s="1532"/>
      <c r="G6" s="1532"/>
      <c r="H6" s="1532"/>
      <c r="I6" s="1532"/>
      <c r="J6" s="1532"/>
      <c r="K6" s="1532"/>
    </row>
    <row r="8" spans="1:11" ht="15">
      <c r="A8" s="608" t="s">
        <v>2942</v>
      </c>
      <c r="B8" s="608"/>
      <c r="C8" s="608"/>
      <c r="D8" s="608"/>
      <c r="E8" s="608"/>
      <c r="F8" s="608"/>
      <c r="G8" s="608"/>
      <c r="H8" s="608"/>
      <c r="I8" s="608"/>
      <c r="J8" s="608"/>
      <c r="K8" s="608"/>
    </row>
    <row r="9" spans="1:11">
      <c r="A9" s="730"/>
    </row>
    <row r="10" spans="1:11" ht="20.25" customHeight="1">
      <c r="A10" s="1275" t="s">
        <v>2660</v>
      </c>
      <c r="B10" s="1275"/>
      <c r="C10" s="1275"/>
      <c r="D10" s="1275"/>
      <c r="E10" s="1275"/>
      <c r="F10" s="1275"/>
      <c r="G10" s="1275"/>
      <c r="H10" s="1275"/>
      <c r="I10" s="1275"/>
      <c r="J10" s="1275"/>
      <c r="K10" s="1275"/>
    </row>
    <row r="15" spans="1:11">
      <c r="A15" s="730"/>
    </row>
    <row r="16" spans="1:11">
      <c r="A16" s="730"/>
    </row>
    <row r="27" spans="1:1">
      <c r="A27" s="731"/>
    </row>
    <row r="28" spans="1:1">
      <c r="A28" s="731"/>
    </row>
    <row r="54" spans="1:11" ht="15.75">
      <c r="A54" s="1410" t="s">
        <v>2486</v>
      </c>
      <c r="B54" s="1532"/>
      <c r="C54" s="1532"/>
      <c r="D54" s="1532"/>
      <c r="E54" s="1532"/>
      <c r="F54" s="1532"/>
      <c r="G54" s="1532"/>
      <c r="H54" s="1532"/>
      <c r="I54" s="1532"/>
      <c r="J54" s="1532"/>
      <c r="K54" s="1532"/>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dimension ref="A1:O92"/>
  <sheetViews>
    <sheetView zoomScaleNormal="100" workbookViewId="0">
      <selection sqref="A1:O1"/>
    </sheetView>
  </sheetViews>
  <sheetFormatPr defaultRowHeight="12.75"/>
  <cols>
    <col min="1" max="2" width="3.7109375" style="1055" customWidth="1"/>
    <col min="3" max="4" width="9.140625" style="1055" customWidth="1"/>
    <col min="5" max="9" width="9.140625" style="1055"/>
    <col min="10" max="11" width="9.140625" style="1055" customWidth="1"/>
    <col min="12"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tr">
        <f>'[7]NOTE TO FIN ST (23)'!A2</f>
        <v>NOTES TO THE BASIC FINANCIAL STATEMENTS</v>
      </c>
      <c r="B2" s="1411"/>
      <c r="C2" s="1411"/>
      <c r="D2" s="1411"/>
      <c r="E2" s="1411"/>
      <c r="F2" s="1411"/>
      <c r="G2" s="1411"/>
      <c r="H2" s="1411"/>
      <c r="I2" s="1411"/>
      <c r="J2" s="1411"/>
      <c r="K2" s="1411"/>
      <c r="L2" s="1411"/>
      <c r="M2" s="1411"/>
      <c r="N2" s="1411"/>
      <c r="O2" s="1411"/>
    </row>
    <row r="3" spans="1:15" ht="18">
      <c r="A3" s="1411" t="str">
        <f>'TABLE OF CONTENTS'!A4</f>
        <v>FISCAL YEAR ENDING JUNE 30, 2021</v>
      </c>
      <c r="B3" s="1411"/>
      <c r="C3" s="1411"/>
      <c r="D3" s="1411"/>
      <c r="E3" s="1411"/>
      <c r="F3" s="1411"/>
      <c r="G3" s="1411"/>
      <c r="H3" s="1411"/>
      <c r="I3" s="1411"/>
      <c r="J3" s="1411"/>
      <c r="K3" s="1411"/>
      <c r="L3" s="1411"/>
      <c r="M3" s="1411"/>
      <c r="N3" s="1411"/>
      <c r="O3" s="1411"/>
    </row>
    <row r="4" spans="1:15" ht="12" customHeight="1">
      <c r="A4" s="1059"/>
      <c r="B4" s="1059"/>
      <c r="C4" s="1059"/>
      <c r="D4" s="1059"/>
      <c r="E4" s="1059"/>
      <c r="F4" s="1059"/>
      <c r="G4" s="1059"/>
      <c r="H4" s="1059"/>
      <c r="I4" s="1059"/>
      <c r="J4" s="1059"/>
      <c r="K4" s="1059"/>
      <c r="L4" s="1059"/>
      <c r="M4" s="1059"/>
      <c r="N4" s="1059"/>
      <c r="O4" s="1059"/>
    </row>
    <row r="5" spans="1:15" ht="12" customHeight="1">
      <c r="A5" s="1179" t="s">
        <v>75</v>
      </c>
      <c r="B5" s="839"/>
      <c r="C5" s="1172" t="s">
        <v>655</v>
      </c>
      <c r="D5" s="1059"/>
      <c r="E5" s="1059"/>
      <c r="F5" s="1059"/>
      <c r="G5" s="1059"/>
      <c r="H5" s="1059"/>
      <c r="I5" s="1059"/>
      <c r="J5" s="1059"/>
      <c r="K5" s="1059"/>
      <c r="L5" s="1059"/>
      <c r="M5" s="1059"/>
      <c r="N5" s="1059"/>
      <c r="O5" s="1059"/>
    </row>
    <row r="7" spans="1:15" ht="26.25" customHeight="1">
      <c r="C7" s="1280" t="s">
        <v>2585</v>
      </c>
      <c r="D7" s="1280"/>
      <c r="E7" s="1280"/>
      <c r="F7" s="1280"/>
      <c r="G7" s="1280"/>
      <c r="H7" s="1280"/>
      <c r="I7" s="1280"/>
      <c r="J7" s="1280"/>
      <c r="K7" s="1280"/>
      <c r="L7" s="1280"/>
      <c r="M7" s="1280"/>
      <c r="N7" s="1280"/>
      <c r="O7" s="1280"/>
    </row>
    <row r="9" spans="1:15" ht="53.25" customHeight="1">
      <c r="C9" s="1275" t="s">
        <v>3480</v>
      </c>
      <c r="D9" s="1275"/>
      <c r="E9" s="1275"/>
      <c r="F9" s="1275"/>
      <c r="G9" s="1275"/>
      <c r="H9" s="1275"/>
      <c r="I9" s="1275"/>
      <c r="J9" s="1275"/>
      <c r="K9" s="1275"/>
      <c r="L9" s="1275"/>
      <c r="M9" s="1275"/>
      <c r="N9" s="1275"/>
      <c r="O9" s="1275"/>
    </row>
    <row r="11" spans="1:15">
      <c r="C11" s="650" t="s">
        <v>2549</v>
      </c>
    </row>
    <row r="12" spans="1:15" ht="26.25" customHeight="1">
      <c r="C12" s="1275" t="s">
        <v>3481</v>
      </c>
      <c r="D12" s="1275"/>
      <c r="E12" s="1275"/>
      <c r="F12" s="1275"/>
      <c r="G12" s="1275"/>
      <c r="H12" s="1275"/>
      <c r="I12" s="1275"/>
      <c r="J12" s="1275"/>
      <c r="K12" s="1275"/>
      <c r="L12" s="1275"/>
      <c r="M12" s="1275"/>
      <c r="N12" s="1275"/>
      <c r="O12" s="1275"/>
    </row>
    <row r="13" spans="1:15">
      <c r="C13" s="650"/>
    </row>
    <row r="14" spans="1:15">
      <c r="F14" s="778" t="s">
        <v>2550</v>
      </c>
      <c r="G14" s="761"/>
      <c r="H14" s="761"/>
      <c r="I14" s="761"/>
      <c r="J14" s="761"/>
    </row>
    <row r="15" spans="1:15">
      <c r="F15" s="779" t="s">
        <v>2551</v>
      </c>
      <c r="G15" s="780"/>
      <c r="H15" s="779"/>
      <c r="I15" s="780"/>
      <c r="J15" s="1148"/>
    </row>
    <row r="16" spans="1:15">
      <c r="F16" s="779" t="s">
        <v>2552</v>
      </c>
      <c r="G16" s="780"/>
      <c r="H16" s="779"/>
      <c r="I16" s="780"/>
      <c r="J16" s="1148"/>
    </row>
    <row r="18" spans="3:15">
      <c r="C18" s="650" t="s">
        <v>2553</v>
      </c>
    </row>
    <row r="19" spans="3:15" ht="25.5" customHeight="1">
      <c r="C19" s="1275" t="s">
        <v>3482</v>
      </c>
      <c r="D19" s="1275"/>
      <c r="E19" s="1275"/>
      <c r="F19" s="1275"/>
      <c r="G19" s="1275"/>
      <c r="H19" s="1275"/>
      <c r="I19" s="1275"/>
      <c r="J19" s="1275"/>
      <c r="K19" s="1275"/>
      <c r="L19" s="1275"/>
      <c r="M19" s="1275"/>
      <c r="N19" s="1275"/>
      <c r="O19" s="1275"/>
    </row>
    <row r="20" spans="3:15">
      <c r="C20" s="650"/>
    </row>
    <row r="21" spans="3:15" ht="27" customHeight="1">
      <c r="F21" s="1455"/>
      <c r="G21" s="1456"/>
      <c r="H21" s="1536" t="s">
        <v>1546</v>
      </c>
      <c r="I21" s="1537"/>
      <c r="J21" s="1536" t="s">
        <v>1541</v>
      </c>
      <c r="K21" s="1537"/>
    </row>
    <row r="22" spans="3:15" ht="25.5" customHeight="1">
      <c r="F22" s="1544" t="s">
        <v>2554</v>
      </c>
      <c r="G22" s="1545"/>
      <c r="H22" s="1455"/>
      <c r="I22" s="1456"/>
      <c r="J22" s="1455"/>
      <c r="K22" s="1456"/>
    </row>
    <row r="23" spans="3:15" ht="27.75" customHeight="1">
      <c r="F23" s="1544" t="s">
        <v>2555</v>
      </c>
      <c r="G23" s="1545"/>
      <c r="H23" s="1455"/>
      <c r="I23" s="1456"/>
      <c r="J23" s="1455"/>
      <c r="K23" s="1456"/>
    </row>
    <row r="24" spans="3:15" ht="27" customHeight="1">
      <c r="F24" s="1544" t="s">
        <v>2556</v>
      </c>
      <c r="G24" s="1545"/>
      <c r="H24" s="1455"/>
      <c r="I24" s="1456"/>
      <c r="J24" s="1455"/>
      <c r="K24" s="1456"/>
    </row>
    <row r="25" spans="3:15" ht="25.5" customHeight="1">
      <c r="F25" s="1544" t="s">
        <v>2557</v>
      </c>
      <c r="G25" s="1545"/>
      <c r="H25" s="1455"/>
      <c r="I25" s="1456"/>
      <c r="J25" s="1455"/>
      <c r="K25" s="1456"/>
    </row>
    <row r="27" spans="3:15" ht="24.75" customHeight="1">
      <c r="C27" s="1275" t="s">
        <v>2558</v>
      </c>
      <c r="D27" s="1275"/>
      <c r="E27" s="1275"/>
      <c r="F27" s="1275"/>
      <c r="G27" s="1275"/>
      <c r="H27" s="1275"/>
      <c r="I27" s="1275"/>
      <c r="J27" s="1275"/>
      <c r="K27" s="1275"/>
      <c r="L27" s="1275"/>
      <c r="M27" s="1275"/>
      <c r="N27" s="1275"/>
      <c r="O27" s="1275"/>
    </row>
    <row r="29" spans="3:15">
      <c r="C29" s="1275" t="s">
        <v>2559</v>
      </c>
      <c r="D29" s="1275"/>
      <c r="E29" s="1275"/>
      <c r="F29" s="1275"/>
      <c r="G29" s="1275"/>
      <c r="H29" s="1275"/>
      <c r="I29" s="1275"/>
      <c r="J29" s="1275"/>
      <c r="K29" s="1275"/>
      <c r="L29" s="1275"/>
      <c r="M29" s="1275"/>
      <c r="N29" s="1275"/>
      <c r="O29" s="1275"/>
    </row>
    <row r="31" spans="3:15" ht="50.25" customHeight="1">
      <c r="F31" s="1536" t="s">
        <v>2560</v>
      </c>
      <c r="G31" s="1537"/>
      <c r="H31" s="1536" t="s">
        <v>2561</v>
      </c>
      <c r="I31" s="1543"/>
      <c r="J31" s="1543"/>
      <c r="K31" s="1537"/>
    </row>
    <row r="32" spans="3:15">
      <c r="F32" s="1455">
        <v>2019</v>
      </c>
      <c r="G32" s="1456"/>
      <c r="H32" s="1455"/>
      <c r="I32" s="1425"/>
      <c r="J32" s="1425"/>
      <c r="K32" s="1456"/>
    </row>
    <row r="33" spans="3:15">
      <c r="F33" s="1455">
        <f>F32+1</f>
        <v>2020</v>
      </c>
      <c r="G33" s="1456"/>
      <c r="H33" s="1455"/>
      <c r="I33" s="1425"/>
      <c r="J33" s="1425"/>
      <c r="K33" s="1456"/>
    </row>
    <row r="34" spans="3:15">
      <c r="F34" s="1455">
        <f>F33+1</f>
        <v>2021</v>
      </c>
      <c r="G34" s="1456"/>
      <c r="H34" s="1455"/>
      <c r="I34" s="1425"/>
      <c r="J34" s="1425"/>
      <c r="K34" s="1456"/>
    </row>
    <row r="35" spans="3:15">
      <c r="F35" s="1455">
        <f>F34+1</f>
        <v>2022</v>
      </c>
      <c r="G35" s="1456"/>
      <c r="H35" s="1455"/>
      <c r="I35" s="1425"/>
      <c r="J35" s="1425"/>
      <c r="K35" s="1456"/>
    </row>
    <row r="36" spans="3:15">
      <c r="F36" s="1455">
        <f>F35+1</f>
        <v>2023</v>
      </c>
      <c r="G36" s="1456"/>
      <c r="H36" s="1455"/>
      <c r="I36" s="1425"/>
      <c r="J36" s="1425"/>
      <c r="K36" s="1456"/>
    </row>
    <row r="37" spans="3:15">
      <c r="F37" s="1455" t="s">
        <v>2562</v>
      </c>
      <c r="G37" s="1456"/>
      <c r="H37" s="1455"/>
      <c r="I37" s="1425"/>
      <c r="J37" s="1425"/>
      <c r="K37" s="1456"/>
    </row>
    <row r="39" spans="3:15">
      <c r="C39" s="650" t="s">
        <v>2563</v>
      </c>
    </row>
    <row r="40" spans="3:15">
      <c r="C40" s="1275" t="s">
        <v>3483</v>
      </c>
      <c r="D40" s="1275"/>
      <c r="E40" s="1275"/>
      <c r="F40" s="1275"/>
      <c r="G40" s="1275"/>
      <c r="H40" s="1275"/>
      <c r="I40" s="1275"/>
      <c r="J40" s="1275"/>
      <c r="K40" s="1275"/>
      <c r="L40" s="1275"/>
      <c r="M40" s="1275"/>
      <c r="N40" s="1275"/>
      <c r="O40" s="1275"/>
    </row>
    <row r="41" spans="3:15">
      <c r="C41" s="1055" t="s">
        <v>2664</v>
      </c>
    </row>
    <row r="42" spans="3:15">
      <c r="C42" s="1055" t="s">
        <v>2564</v>
      </c>
    </row>
    <row r="43" spans="3:15">
      <c r="C43" s="1055" t="s">
        <v>2565</v>
      </c>
    </row>
    <row r="44" spans="3:15">
      <c r="C44" s="1055" t="s">
        <v>2566</v>
      </c>
    </row>
    <row r="45" spans="3:15">
      <c r="C45" s="1055" t="s">
        <v>2567</v>
      </c>
    </row>
    <row r="46" spans="3:15">
      <c r="C46" s="1055" t="s">
        <v>2568</v>
      </c>
    </row>
    <row r="47" spans="3:15" ht="26.25" customHeight="1">
      <c r="C47" s="1275" t="s">
        <v>3484</v>
      </c>
      <c r="D47" s="1275"/>
      <c r="E47" s="1275"/>
      <c r="F47" s="1275"/>
      <c r="G47" s="1275"/>
      <c r="H47" s="1275"/>
      <c r="I47" s="1275"/>
      <c r="J47" s="1275"/>
      <c r="K47" s="1275"/>
      <c r="L47" s="1275"/>
      <c r="M47" s="1275"/>
      <c r="N47" s="1275"/>
      <c r="O47" s="1275"/>
    </row>
    <row r="48" spans="3:15">
      <c r="C48" s="1055" t="s">
        <v>3485</v>
      </c>
    </row>
    <row r="50" spans="1:15" ht="15.75">
      <c r="A50" s="1410" t="s">
        <v>2487</v>
      </c>
      <c r="B50" s="1410"/>
      <c r="C50" s="1410"/>
      <c r="D50" s="1410"/>
      <c r="E50" s="1410"/>
      <c r="F50" s="1410"/>
      <c r="G50" s="1410"/>
      <c r="H50" s="1410"/>
      <c r="I50" s="1410"/>
      <c r="J50" s="1410"/>
      <c r="K50" s="1410"/>
      <c r="L50" s="1410"/>
      <c r="M50" s="1410"/>
      <c r="N50" s="1410"/>
      <c r="O50" s="1410"/>
    </row>
    <row r="52" spans="1:15">
      <c r="C52" s="1055" t="s">
        <v>2569</v>
      </c>
    </row>
    <row r="53" spans="1:15" ht="26.25" customHeight="1">
      <c r="C53" s="1275" t="s">
        <v>3486</v>
      </c>
      <c r="D53" s="1275"/>
      <c r="E53" s="1275"/>
      <c r="F53" s="1275"/>
      <c r="G53" s="1275"/>
      <c r="H53" s="1275"/>
      <c r="I53" s="1275"/>
      <c r="J53" s="1275"/>
      <c r="K53" s="1275"/>
      <c r="L53" s="1275"/>
      <c r="M53" s="1275"/>
      <c r="N53" s="1275"/>
      <c r="O53" s="1275"/>
    </row>
    <row r="54" spans="1:15" ht="25.5" customHeight="1">
      <c r="C54" s="1275" t="s">
        <v>3487</v>
      </c>
      <c r="D54" s="1275"/>
      <c r="E54" s="1275"/>
      <c r="F54" s="1275"/>
      <c r="G54" s="1275"/>
      <c r="H54" s="1275"/>
      <c r="I54" s="1275"/>
      <c r="J54" s="1275"/>
      <c r="K54" s="1275"/>
      <c r="L54" s="1275"/>
      <c r="M54" s="1275"/>
      <c r="N54" s="1275"/>
      <c r="O54" s="1275"/>
    </row>
    <row r="55" spans="1:15">
      <c r="C55" s="1055" t="s">
        <v>2570</v>
      </c>
    </row>
    <row r="56" spans="1:15">
      <c r="C56" s="1055" t="s">
        <v>2571</v>
      </c>
    </row>
    <row r="57" spans="1:15">
      <c r="C57" s="1055" t="s">
        <v>2572</v>
      </c>
    </row>
    <row r="59" spans="1:15" ht="39.75" customHeight="1">
      <c r="C59" s="1275" t="s">
        <v>3488</v>
      </c>
      <c r="D59" s="1275"/>
      <c r="E59" s="1275"/>
      <c r="F59" s="1275"/>
      <c r="G59" s="1275"/>
      <c r="H59" s="1275"/>
      <c r="I59" s="1275"/>
      <c r="J59" s="1275"/>
      <c r="K59" s="1275"/>
      <c r="L59" s="1275"/>
      <c r="M59" s="1275"/>
      <c r="N59" s="1275"/>
      <c r="O59" s="1275"/>
    </row>
    <row r="61" spans="1:15" ht="25.5" customHeight="1">
      <c r="C61" s="1275" t="s">
        <v>3489</v>
      </c>
      <c r="D61" s="1275"/>
      <c r="E61" s="1275"/>
      <c r="F61" s="1275"/>
      <c r="G61" s="1275"/>
      <c r="H61" s="1275"/>
      <c r="I61" s="1275"/>
      <c r="J61" s="1275"/>
      <c r="K61" s="1275"/>
      <c r="L61" s="1275"/>
      <c r="M61" s="1275"/>
      <c r="N61" s="1275"/>
      <c r="O61" s="1275"/>
    </row>
    <row r="63" spans="1:15" ht="24.75" customHeight="1">
      <c r="C63" s="1275" t="s">
        <v>3490</v>
      </c>
      <c r="D63" s="1275"/>
      <c r="E63" s="1275"/>
      <c r="F63" s="1275"/>
      <c r="G63" s="1275"/>
      <c r="H63" s="1275"/>
      <c r="I63" s="1275"/>
      <c r="J63" s="1275"/>
      <c r="K63" s="1275"/>
      <c r="L63" s="1275"/>
      <c r="M63" s="1275"/>
      <c r="N63" s="1275"/>
      <c r="O63" s="1275"/>
    </row>
    <row r="65" spans="3:15" ht="51.75" customHeight="1">
      <c r="C65" s="1275" t="s">
        <v>3491</v>
      </c>
      <c r="D65" s="1275"/>
      <c r="E65" s="1275"/>
      <c r="F65" s="1275"/>
      <c r="G65" s="1275"/>
      <c r="H65" s="1275"/>
      <c r="I65" s="1275"/>
      <c r="J65" s="1275"/>
      <c r="K65" s="1275"/>
      <c r="L65" s="1275"/>
      <c r="M65" s="1275"/>
      <c r="N65" s="1275"/>
      <c r="O65" s="1275"/>
    </row>
    <row r="67" spans="3:15">
      <c r="C67" s="1061" t="s">
        <v>2573</v>
      </c>
    </row>
    <row r="68" spans="3:15">
      <c r="D68" s="1535" t="s">
        <v>2574</v>
      </c>
      <c r="E68" s="1535"/>
      <c r="F68" s="1535"/>
      <c r="G68" s="1535"/>
      <c r="H68" s="1535"/>
      <c r="J68" s="761"/>
    </row>
    <row r="69" spans="3:15">
      <c r="C69" s="1535" t="s">
        <v>2575</v>
      </c>
      <c r="D69" s="1535"/>
      <c r="E69" s="1535"/>
      <c r="F69" s="1535"/>
      <c r="G69" s="1535"/>
      <c r="H69" s="1535"/>
      <c r="J69" s="780"/>
    </row>
    <row r="70" spans="3:15">
      <c r="C70" s="1535" t="s">
        <v>2576</v>
      </c>
      <c r="D70" s="1535"/>
      <c r="E70" s="1535"/>
      <c r="F70" s="1535"/>
      <c r="G70" s="1535"/>
      <c r="H70" s="1535"/>
      <c r="J70" s="780"/>
    </row>
    <row r="71" spans="3:15">
      <c r="C71" s="1066"/>
      <c r="D71" s="1066"/>
      <c r="E71" s="1066"/>
      <c r="F71" s="1066"/>
      <c r="G71" s="1066"/>
    </row>
    <row r="72" spans="3:15" ht="26.25" customHeight="1">
      <c r="C72" s="1414" t="s">
        <v>3492</v>
      </c>
      <c r="D72" s="1414"/>
      <c r="E72" s="1414"/>
      <c r="F72" s="1414"/>
      <c r="G72" s="1414"/>
      <c r="H72" s="1414"/>
      <c r="I72" s="1414"/>
      <c r="J72" s="1414"/>
      <c r="K72" s="1414"/>
      <c r="L72" s="1414"/>
      <c r="M72" s="1414"/>
      <c r="N72" s="1414"/>
      <c r="O72" s="1414"/>
    </row>
    <row r="73" spans="3:15">
      <c r="C73" s="1475"/>
      <c r="D73" s="1475"/>
      <c r="E73" s="1475"/>
      <c r="F73" s="1475"/>
      <c r="G73" s="1475"/>
      <c r="H73" s="1475"/>
      <c r="I73" s="1475"/>
      <c r="J73" s="1475"/>
      <c r="K73" s="1475"/>
      <c r="L73" s="1475"/>
      <c r="M73" s="1475"/>
      <c r="N73" s="1475"/>
      <c r="O73" s="1475"/>
    </row>
    <row r="74" spans="3:15">
      <c r="C74" s="1541"/>
      <c r="D74" s="1541"/>
      <c r="E74" s="1541"/>
      <c r="F74" s="1541"/>
      <c r="G74" s="1541"/>
      <c r="H74" s="1541"/>
      <c r="I74" s="1541"/>
      <c r="J74" s="1541"/>
      <c r="K74" s="1541"/>
      <c r="L74" s="1541"/>
      <c r="M74" s="1541"/>
      <c r="N74" s="1541"/>
      <c r="O74" s="1541"/>
    </row>
    <row r="75" spans="3:15">
      <c r="C75" s="1058"/>
      <c r="D75" s="1066"/>
      <c r="E75" s="1066"/>
      <c r="F75" s="1066"/>
      <c r="G75" s="1066"/>
    </row>
    <row r="76" spans="3:15">
      <c r="C76" s="1061" t="s">
        <v>2577</v>
      </c>
    </row>
    <row r="77" spans="3:15" ht="26.25" customHeight="1">
      <c r="C77" s="1275" t="s">
        <v>3493</v>
      </c>
      <c r="D77" s="1275"/>
      <c r="E77" s="1275"/>
      <c r="F77" s="1275"/>
      <c r="G77" s="1275"/>
      <c r="H77" s="1275"/>
      <c r="I77" s="1275"/>
      <c r="J77" s="1275"/>
      <c r="K77" s="1275"/>
      <c r="L77" s="1275"/>
      <c r="M77" s="1275"/>
      <c r="N77" s="1275"/>
      <c r="O77" s="1275"/>
    </row>
    <row r="78" spans="3:15">
      <c r="C78" s="1542"/>
      <c r="D78" s="1542"/>
      <c r="E78" s="1542"/>
      <c r="F78" s="1542"/>
      <c r="G78" s="1542"/>
      <c r="H78" s="1542"/>
      <c r="I78" s="1542"/>
      <c r="J78" s="1542"/>
      <c r="K78" s="1542"/>
      <c r="L78" s="1542"/>
      <c r="M78" s="1542"/>
      <c r="N78" s="1542"/>
      <c r="O78" s="1542"/>
    </row>
    <row r="79" spans="3:15">
      <c r="C79" s="1540"/>
      <c r="D79" s="1540"/>
      <c r="E79" s="1540"/>
      <c r="F79" s="1540"/>
      <c r="G79" s="1540"/>
      <c r="H79" s="1540"/>
      <c r="I79" s="1540"/>
      <c r="J79" s="1540"/>
      <c r="K79" s="1540"/>
      <c r="L79" s="1540"/>
      <c r="M79" s="1540"/>
      <c r="N79" s="1540"/>
      <c r="O79" s="1540"/>
    </row>
    <row r="80" spans="3:15">
      <c r="C80" s="1061"/>
    </row>
    <row r="81" spans="1:15">
      <c r="C81" s="1061" t="s">
        <v>2578</v>
      </c>
    </row>
    <row r="82" spans="1:15">
      <c r="C82" s="1055" t="s">
        <v>2579</v>
      </c>
      <c r="G82" s="1055" t="s">
        <v>2580</v>
      </c>
    </row>
    <row r="83" spans="1:15">
      <c r="C83" s="761"/>
      <c r="D83" s="761"/>
      <c r="E83" s="761"/>
      <c r="F83" s="761"/>
      <c r="G83" s="761"/>
      <c r="H83" s="761"/>
      <c r="I83" s="761"/>
      <c r="J83" s="761"/>
    </row>
    <row r="84" spans="1:15">
      <c r="C84" s="780"/>
      <c r="D84" s="780"/>
      <c r="E84" s="780"/>
      <c r="F84" s="780"/>
      <c r="G84" s="780"/>
      <c r="H84" s="780"/>
      <c r="I84" s="780"/>
      <c r="J84" s="780"/>
    </row>
    <row r="86" spans="1:15">
      <c r="C86" s="1061" t="s">
        <v>2581</v>
      </c>
    </row>
    <row r="87" spans="1:15">
      <c r="G87" s="1514" t="s">
        <v>2582</v>
      </c>
      <c r="H87" s="1514"/>
      <c r="I87" s="1514" t="s">
        <v>2583</v>
      </c>
      <c r="J87" s="1514"/>
      <c r="K87" s="1514" t="s">
        <v>2584</v>
      </c>
      <c r="L87" s="1514"/>
    </row>
    <row r="88" spans="1:15" ht="28.5" customHeight="1">
      <c r="E88" s="1536" t="s">
        <v>2549</v>
      </c>
      <c r="F88" s="1537"/>
      <c r="G88" s="1455"/>
      <c r="H88" s="1456"/>
      <c r="I88" s="1455"/>
      <c r="J88" s="1456"/>
      <c r="K88" s="1538"/>
      <c r="L88" s="1539"/>
    </row>
    <row r="89" spans="1:15">
      <c r="C89" s="1535"/>
      <c r="D89" s="1535"/>
      <c r="E89" s="1535"/>
      <c r="F89" s="1535"/>
      <c r="G89" s="1535"/>
    </row>
    <row r="90" spans="1:15" ht="27" customHeight="1">
      <c r="C90" s="1275" t="s">
        <v>3494</v>
      </c>
      <c r="D90" s="1275"/>
      <c r="E90" s="1275"/>
      <c r="F90" s="1275"/>
      <c r="G90" s="1275"/>
      <c r="H90" s="1275"/>
      <c r="I90" s="1275"/>
      <c r="J90" s="1275"/>
      <c r="K90" s="1275"/>
      <c r="L90" s="1275"/>
      <c r="M90" s="1275"/>
      <c r="N90" s="1275"/>
      <c r="O90" s="1275"/>
    </row>
    <row r="91" spans="1:15">
      <c r="C91" s="1066"/>
      <c r="D91" s="1066"/>
      <c r="E91" s="1066"/>
      <c r="F91" s="1066"/>
      <c r="G91" s="1066"/>
    </row>
    <row r="92" spans="1:15" ht="15.75">
      <c r="A92" s="1410" t="s">
        <v>3495</v>
      </c>
      <c r="B92" s="1410"/>
      <c r="C92" s="1410"/>
      <c r="D92" s="1410"/>
      <c r="E92" s="1410"/>
      <c r="F92" s="1410"/>
      <c r="G92" s="1410"/>
      <c r="H92" s="1410"/>
      <c r="I92" s="1410"/>
      <c r="J92" s="1410"/>
      <c r="K92" s="1410"/>
      <c r="L92" s="1410"/>
      <c r="M92" s="1410"/>
      <c r="N92" s="1410"/>
      <c r="O92" s="1410"/>
    </row>
  </sheetData>
  <mergeCells count="66">
    <mergeCell ref="C12:O12"/>
    <mergeCell ref="A1:O1"/>
    <mergeCell ref="A2:O2"/>
    <mergeCell ref="A3:O3"/>
    <mergeCell ref="C7:O7"/>
    <mergeCell ref="C9:O9"/>
    <mergeCell ref="C19:O19"/>
    <mergeCell ref="F21:G21"/>
    <mergeCell ref="H21:I21"/>
    <mergeCell ref="J21:K21"/>
    <mergeCell ref="F22:G22"/>
    <mergeCell ref="H22:I22"/>
    <mergeCell ref="J22:K22"/>
    <mergeCell ref="F31:G31"/>
    <mergeCell ref="H31:K31"/>
    <mergeCell ref="F23:G23"/>
    <mergeCell ref="H23:I23"/>
    <mergeCell ref="J23:K23"/>
    <mergeCell ref="F24:G24"/>
    <mergeCell ref="H24:I24"/>
    <mergeCell ref="J24:K24"/>
    <mergeCell ref="F25:G25"/>
    <mergeCell ref="H25:I25"/>
    <mergeCell ref="J25:K25"/>
    <mergeCell ref="C27:O27"/>
    <mergeCell ref="C29:O29"/>
    <mergeCell ref="F32:G32"/>
    <mergeCell ref="H32:K32"/>
    <mergeCell ref="F33:G33"/>
    <mergeCell ref="H33:K33"/>
    <mergeCell ref="F34:G34"/>
    <mergeCell ref="H34:K34"/>
    <mergeCell ref="C59:O59"/>
    <mergeCell ref="F35:G35"/>
    <mergeCell ref="H35:K35"/>
    <mergeCell ref="F36:G36"/>
    <mergeCell ref="H36:K36"/>
    <mergeCell ref="F37:G37"/>
    <mergeCell ref="H37:K37"/>
    <mergeCell ref="C40:O40"/>
    <mergeCell ref="C47:O47"/>
    <mergeCell ref="A50:O50"/>
    <mergeCell ref="C53:O53"/>
    <mergeCell ref="C54:O54"/>
    <mergeCell ref="C79:O79"/>
    <mergeCell ref="C61:O61"/>
    <mergeCell ref="C63:O63"/>
    <mergeCell ref="C65:O65"/>
    <mergeCell ref="D68:H68"/>
    <mergeCell ref="C69:H69"/>
    <mergeCell ref="C70:H70"/>
    <mergeCell ref="C72:O72"/>
    <mergeCell ref="C73:O73"/>
    <mergeCell ref="C74:O74"/>
    <mergeCell ref="C77:O77"/>
    <mergeCell ref="C78:O78"/>
    <mergeCell ref="C89:G89"/>
    <mergeCell ref="C90:O90"/>
    <mergeCell ref="A92:O92"/>
    <mergeCell ref="G87:H87"/>
    <mergeCell ref="I87:J87"/>
    <mergeCell ref="K87:L87"/>
    <mergeCell ref="E88:F88"/>
    <mergeCell ref="G88:H88"/>
    <mergeCell ref="I88:J88"/>
    <mergeCell ref="K88:L88"/>
  </mergeCells>
  <pageMargins left="0.25" right="0.25" top="0.75" bottom="0.75" header="0.3" footer="0.3"/>
  <pageSetup scale="81" orientation="portrait" r:id="rId1"/>
  <rowBreaks count="1" manualBreakCount="1">
    <brk id="50"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dimension ref="A1:P122"/>
  <sheetViews>
    <sheetView zoomScaleNormal="100" workbookViewId="0">
      <selection activeCell="A4" sqref="A4"/>
    </sheetView>
  </sheetViews>
  <sheetFormatPr defaultRowHeight="12.75"/>
  <cols>
    <col min="1" max="2" width="3.5703125" style="1055" customWidth="1"/>
    <col min="3" max="4" width="9.140625" style="1055" customWidth="1"/>
    <col min="5" max="9" width="9.140625" style="1055"/>
    <col min="10" max="11" width="9.140625" style="1055" customWidth="1"/>
    <col min="12" max="16384" width="9.140625" style="1055"/>
  </cols>
  <sheetData>
    <row r="1" spans="1:15" ht="18">
      <c r="A1" s="1411" t="str">
        <f>'TABLE OF CONTENTS'!A1</f>
        <v>LOCAL GOVERNMENT NAME:</v>
      </c>
      <c r="B1" s="1411"/>
      <c r="C1" s="1411"/>
      <c r="D1" s="1411"/>
      <c r="E1" s="1411"/>
      <c r="F1" s="1411"/>
      <c r="G1" s="1411"/>
      <c r="H1" s="1411"/>
      <c r="I1" s="1411"/>
      <c r="J1" s="1411"/>
      <c r="K1" s="1411"/>
      <c r="L1" s="1411"/>
      <c r="M1" s="1411"/>
      <c r="N1" s="1411"/>
      <c r="O1" s="1411"/>
    </row>
    <row r="2" spans="1:15" ht="18">
      <c r="A2" s="1411" t="str">
        <f>'[7]NOTE TO FIN ST (41)'!A2:J2</f>
        <v>NOTES TO THE BASIC FINANCIAL STATEMENTS</v>
      </c>
      <c r="B2" s="1411"/>
      <c r="C2" s="1411"/>
      <c r="D2" s="1411"/>
      <c r="E2" s="1411"/>
      <c r="F2" s="1411"/>
      <c r="G2" s="1411"/>
      <c r="H2" s="1411"/>
      <c r="I2" s="1411"/>
      <c r="J2" s="1411"/>
      <c r="K2" s="1411"/>
      <c r="L2" s="1411"/>
      <c r="M2" s="1411"/>
      <c r="N2" s="1411"/>
      <c r="O2" s="1411"/>
    </row>
    <row r="3" spans="1:15" ht="18">
      <c r="A3" s="1411" t="str">
        <f>'TABLE OF CONTENTS'!A4</f>
        <v>FISCAL YEAR ENDING JUNE 30, 2021</v>
      </c>
      <c r="B3" s="1411"/>
      <c r="C3" s="1411"/>
      <c r="D3" s="1411"/>
      <c r="E3" s="1411"/>
      <c r="F3" s="1411"/>
      <c r="G3" s="1411"/>
      <c r="H3" s="1411"/>
      <c r="I3" s="1411"/>
      <c r="J3" s="1411"/>
      <c r="K3" s="1411"/>
      <c r="L3" s="1411"/>
      <c r="M3" s="1411"/>
      <c r="N3" s="1411"/>
      <c r="O3" s="1411"/>
    </row>
    <row r="4" spans="1:15" ht="12" customHeight="1">
      <c r="A4" s="1059"/>
      <c r="B4" s="1059"/>
      <c r="C4" s="1059"/>
      <c r="D4" s="1059"/>
      <c r="E4" s="1059"/>
      <c r="F4" s="1059"/>
      <c r="G4" s="1059"/>
      <c r="H4" s="1059"/>
      <c r="I4" s="1059"/>
      <c r="J4" s="1059"/>
    </row>
    <row r="5" spans="1:15" ht="12" customHeight="1">
      <c r="A5" s="1179" t="s">
        <v>75</v>
      </c>
      <c r="B5" s="839"/>
      <c r="C5" s="1172" t="s">
        <v>655</v>
      </c>
      <c r="D5" s="1059"/>
      <c r="E5" s="1059"/>
      <c r="F5" s="1059"/>
      <c r="G5" s="1059"/>
      <c r="H5" s="1059"/>
      <c r="I5" s="1059"/>
      <c r="J5" s="1059"/>
    </row>
    <row r="7" spans="1:15" ht="28.5" customHeight="1">
      <c r="C7" s="1280" t="s">
        <v>2592</v>
      </c>
      <c r="D7" s="1280"/>
      <c r="E7" s="1280"/>
      <c r="F7" s="1280"/>
      <c r="G7" s="1280"/>
      <c r="H7" s="1280"/>
      <c r="I7" s="1280"/>
      <c r="J7" s="1280"/>
      <c r="K7" s="1280"/>
      <c r="L7" s="1280"/>
      <c r="M7" s="1280"/>
      <c r="N7" s="1280"/>
      <c r="O7" s="1280"/>
    </row>
    <row r="9" spans="1:15" ht="25.5" customHeight="1">
      <c r="C9" s="1275" t="s">
        <v>3496</v>
      </c>
      <c r="D9" s="1275"/>
      <c r="E9" s="1275"/>
      <c r="F9" s="1275"/>
      <c r="G9" s="1275"/>
      <c r="H9" s="1275"/>
      <c r="I9" s="1275"/>
      <c r="J9" s="1275"/>
      <c r="K9" s="1275"/>
      <c r="L9" s="1275"/>
      <c r="M9" s="1275"/>
      <c r="N9" s="1275"/>
      <c r="O9" s="1275"/>
    </row>
    <row r="11" spans="1:15" ht="13.5" customHeight="1">
      <c r="C11" s="650" t="s">
        <v>2601</v>
      </c>
    </row>
    <row r="12" spans="1:15">
      <c r="C12" s="1055" t="s">
        <v>2593</v>
      </c>
    </row>
    <row r="13" spans="1:15">
      <c r="C13" s="1055" t="s">
        <v>2594</v>
      </c>
    </row>
    <row r="15" spans="1:15">
      <c r="C15" s="1055" t="s">
        <v>2595</v>
      </c>
    </row>
    <row r="17" spans="3:15">
      <c r="C17" s="1055" t="s">
        <v>2596</v>
      </c>
    </row>
    <row r="18" spans="3:15">
      <c r="C18" s="761"/>
      <c r="D18" s="761"/>
      <c r="E18" s="761"/>
      <c r="F18" s="761"/>
      <c r="G18" s="761"/>
      <c r="H18" s="761"/>
      <c r="I18" s="761"/>
      <c r="J18" s="761"/>
      <c r="K18" s="761"/>
      <c r="L18" s="761"/>
      <c r="M18" s="761"/>
      <c r="N18" s="761"/>
      <c r="O18" s="761"/>
    </row>
    <row r="19" spans="3:15">
      <c r="C19" s="780"/>
      <c r="D19" s="780"/>
      <c r="E19" s="780"/>
      <c r="F19" s="780"/>
      <c r="G19" s="780"/>
      <c r="H19" s="780"/>
      <c r="I19" s="780"/>
      <c r="J19" s="780"/>
      <c r="K19" s="780"/>
      <c r="L19" s="780"/>
      <c r="M19" s="780"/>
      <c r="N19" s="780"/>
      <c r="O19" s="780"/>
    </row>
    <row r="20" spans="3:15">
      <c r="C20" s="780"/>
      <c r="D20" s="780"/>
      <c r="E20" s="780"/>
      <c r="F20" s="780"/>
      <c r="G20" s="780"/>
      <c r="H20" s="780"/>
      <c r="I20" s="780"/>
      <c r="J20" s="780"/>
      <c r="K20" s="780"/>
      <c r="L20" s="780"/>
      <c r="M20" s="780"/>
      <c r="N20" s="780"/>
      <c r="O20" s="780"/>
    </row>
    <row r="21" spans="3:15">
      <c r="C21" s="780"/>
      <c r="D21" s="780"/>
      <c r="E21" s="780"/>
      <c r="F21" s="780"/>
      <c r="G21" s="780"/>
      <c r="H21" s="780"/>
      <c r="I21" s="780"/>
      <c r="J21" s="780"/>
      <c r="K21" s="780"/>
      <c r="L21" s="780"/>
      <c r="M21" s="780"/>
      <c r="N21" s="780"/>
      <c r="O21" s="780"/>
    </row>
    <row r="23" spans="3:15">
      <c r="C23" s="650" t="s">
        <v>2599</v>
      </c>
    </row>
    <row r="24" spans="3:15">
      <c r="C24" s="1055" t="s">
        <v>3497</v>
      </c>
      <c r="K24" s="761"/>
      <c r="L24" s="761"/>
      <c r="M24" s="761"/>
      <c r="N24" s="761"/>
      <c r="O24" s="761"/>
    </row>
    <row r="25" spans="3:15">
      <c r="C25" s="761"/>
      <c r="D25" s="761"/>
      <c r="E25" s="761"/>
      <c r="F25" s="761"/>
      <c r="G25" s="761"/>
      <c r="H25" s="761"/>
      <c r="I25" s="761"/>
      <c r="J25" s="761"/>
      <c r="K25" s="780"/>
      <c r="L25" s="780"/>
      <c r="M25" s="780"/>
      <c r="N25" s="780"/>
      <c r="O25" s="780"/>
    </row>
    <row r="26" spans="3:15">
      <c r="C26" s="780"/>
      <c r="D26" s="780"/>
      <c r="E26" s="780"/>
      <c r="F26" s="780"/>
      <c r="G26" s="780"/>
      <c r="H26" s="780"/>
      <c r="I26" s="780"/>
      <c r="J26" s="780"/>
      <c r="K26" s="780"/>
      <c r="L26" s="780"/>
      <c r="M26" s="780"/>
      <c r="N26" s="780"/>
      <c r="O26" s="780"/>
    </row>
    <row r="28" spans="3:15">
      <c r="C28" s="650" t="s">
        <v>2600</v>
      </c>
    </row>
    <row r="29" spans="3:15">
      <c r="C29" s="1055" t="s">
        <v>3498</v>
      </c>
      <c r="K29" s="761"/>
      <c r="L29" s="761"/>
      <c r="M29" s="761"/>
      <c r="N29" s="761"/>
      <c r="O29" s="761"/>
    </row>
    <row r="30" spans="3:15">
      <c r="C30" s="761"/>
      <c r="D30" s="761"/>
      <c r="E30" s="761"/>
      <c r="F30" s="761"/>
      <c r="G30" s="761"/>
      <c r="H30" s="761"/>
      <c r="I30" s="761"/>
      <c r="J30" s="761"/>
      <c r="K30" s="780"/>
      <c r="L30" s="780"/>
      <c r="M30" s="780"/>
      <c r="N30" s="780"/>
      <c r="O30" s="780"/>
    </row>
    <row r="32" spans="3:15">
      <c r="C32" s="1055" t="s">
        <v>2602</v>
      </c>
    </row>
    <row r="34" spans="3:15">
      <c r="G34" s="778" t="s">
        <v>2748</v>
      </c>
      <c r="H34" s="778"/>
    </row>
    <row r="35" spans="3:15" ht="15.95" customHeight="1">
      <c r="G35" s="779" t="s">
        <v>2597</v>
      </c>
      <c r="H35" s="1148"/>
      <c r="I35" s="779"/>
      <c r="J35" s="1455"/>
      <c r="K35" s="1456"/>
    </row>
    <row r="36" spans="3:15" ht="15.95" customHeight="1">
      <c r="G36" s="779" t="s">
        <v>2598</v>
      </c>
      <c r="H36" s="1148"/>
      <c r="I36" s="1072"/>
      <c r="J36" s="1455"/>
      <c r="K36" s="1456"/>
    </row>
    <row r="37" spans="3:15" ht="15.95" customHeight="1">
      <c r="C37" s="1423"/>
      <c r="D37" s="1423"/>
      <c r="E37" s="1535"/>
      <c r="F37" s="1535"/>
      <c r="G37" s="1535"/>
    </row>
    <row r="38" spans="3:15" ht="15.95" customHeight="1">
      <c r="C38" s="1046"/>
      <c r="D38" s="1046"/>
      <c r="E38" s="1066"/>
      <c r="F38" s="1066"/>
      <c r="G38" s="1066"/>
    </row>
    <row r="39" spans="3:15" ht="39" customHeight="1">
      <c r="C39" s="1275" t="s">
        <v>3499</v>
      </c>
      <c r="D39" s="1275"/>
      <c r="E39" s="1275"/>
      <c r="F39" s="1275"/>
      <c r="G39" s="1275"/>
      <c r="H39" s="1275"/>
      <c r="I39" s="1275"/>
      <c r="J39" s="1275"/>
      <c r="K39" s="1275"/>
      <c r="L39" s="1275"/>
      <c r="M39" s="1275"/>
      <c r="N39" s="1275"/>
      <c r="O39" s="1275"/>
    </row>
    <row r="40" spans="3:15">
      <c r="C40" s="761"/>
      <c r="D40" s="761"/>
      <c r="E40" s="761"/>
      <c r="F40" s="761"/>
      <c r="G40" s="761"/>
      <c r="H40" s="761"/>
      <c r="I40" s="761"/>
      <c r="J40" s="761"/>
      <c r="K40" s="761"/>
      <c r="L40" s="761"/>
      <c r="M40" s="761"/>
      <c r="N40" s="761"/>
      <c r="O40" s="761"/>
    </row>
    <row r="41" spans="3:15">
      <c r="C41" s="780"/>
      <c r="D41" s="780"/>
      <c r="E41" s="780"/>
      <c r="F41" s="780"/>
      <c r="G41" s="780"/>
      <c r="H41" s="780"/>
      <c r="I41" s="780"/>
      <c r="J41" s="780"/>
      <c r="K41" s="780"/>
      <c r="L41" s="780"/>
      <c r="M41" s="780"/>
      <c r="N41" s="780"/>
      <c r="O41" s="780"/>
    </row>
    <row r="43" spans="3:15" ht="12.75" customHeight="1">
      <c r="C43" s="1055" t="s">
        <v>2603</v>
      </c>
      <c r="E43" s="781"/>
      <c r="F43" s="781"/>
      <c r="G43" s="781"/>
      <c r="H43" s="781"/>
    </row>
    <row r="44" spans="3:15" ht="12.75" customHeight="1">
      <c r="C44" s="1054"/>
      <c r="D44" s="1054"/>
      <c r="E44" s="1046"/>
      <c r="F44" s="1046"/>
    </row>
    <row r="45" spans="3:15" ht="39.75" customHeight="1">
      <c r="C45" s="1275" t="s">
        <v>3500</v>
      </c>
      <c r="D45" s="1275"/>
      <c r="E45" s="1275"/>
      <c r="F45" s="1275"/>
      <c r="G45" s="1275"/>
      <c r="H45" s="1275"/>
      <c r="I45" s="1275"/>
      <c r="J45" s="1275"/>
      <c r="K45" s="1275"/>
      <c r="L45" s="1275"/>
      <c r="M45" s="1275"/>
      <c r="N45" s="1275"/>
      <c r="O45" s="1275"/>
    </row>
    <row r="46" spans="3:15" ht="12.75" customHeight="1">
      <c r="C46" s="1527"/>
      <c r="D46" s="1527"/>
      <c r="E46" s="1527"/>
      <c r="F46" s="1527"/>
      <c r="G46" s="1527"/>
      <c r="H46" s="1527"/>
      <c r="I46" s="1527"/>
      <c r="J46" s="1527"/>
      <c r="K46" s="761"/>
      <c r="L46" s="761"/>
      <c r="M46" s="761"/>
      <c r="N46" s="761"/>
      <c r="O46" s="761"/>
    </row>
    <row r="47" spans="3:15" ht="12.75" customHeight="1">
      <c r="C47" s="1547"/>
      <c r="D47" s="1547"/>
      <c r="E47" s="1547"/>
      <c r="F47" s="1547"/>
      <c r="G47" s="1547"/>
      <c r="H47" s="1547"/>
      <c r="I47" s="1547"/>
      <c r="J47" s="1547"/>
      <c r="K47" s="780"/>
      <c r="L47" s="780"/>
      <c r="M47" s="780"/>
      <c r="N47" s="780"/>
      <c r="O47" s="780"/>
    </row>
    <row r="48" spans="3:15" ht="12.75" customHeight="1">
      <c r="C48" s="1547"/>
      <c r="D48" s="1547"/>
      <c r="E48" s="1547"/>
      <c r="F48" s="1547"/>
      <c r="G48" s="1547"/>
      <c r="H48" s="1547"/>
      <c r="I48" s="1547"/>
      <c r="J48" s="1547"/>
      <c r="K48" s="780"/>
      <c r="L48" s="780"/>
      <c r="M48" s="780"/>
      <c r="N48" s="780"/>
      <c r="O48" s="780"/>
    </row>
    <row r="49" spans="1:16" ht="18" customHeight="1"/>
    <row r="50" spans="1:16" ht="17.25" customHeight="1">
      <c r="A50" s="1410" t="s">
        <v>2488</v>
      </c>
      <c r="B50" s="1410"/>
      <c r="C50" s="1410"/>
      <c r="D50" s="1410"/>
      <c r="E50" s="1410"/>
      <c r="F50" s="1410"/>
      <c r="G50" s="1410"/>
      <c r="H50" s="1410"/>
      <c r="I50" s="1410"/>
      <c r="J50" s="1410"/>
      <c r="K50" s="1410"/>
      <c r="L50" s="1410"/>
      <c r="M50" s="1410"/>
      <c r="N50" s="1410"/>
      <c r="O50" s="1410"/>
      <c r="P50" s="1410"/>
    </row>
    <row r="51" spans="1:16" ht="12.75" customHeight="1">
      <c r="C51" s="1046"/>
      <c r="D51" s="1046"/>
      <c r="E51" s="1046"/>
      <c r="F51" s="1046"/>
      <c r="G51" s="1046"/>
      <c r="H51" s="1046"/>
    </row>
    <row r="52" spans="1:16" ht="12.75" customHeight="1">
      <c r="C52" s="1046"/>
      <c r="D52" s="1046"/>
      <c r="E52" s="1046"/>
      <c r="F52" s="1046"/>
      <c r="G52" s="1046"/>
      <c r="H52" s="1046"/>
    </row>
    <row r="53" spans="1:16" ht="12.75" customHeight="1">
      <c r="C53" s="1046"/>
      <c r="D53" s="1046"/>
      <c r="E53" s="1046"/>
      <c r="F53" s="1046"/>
      <c r="G53" s="1046"/>
      <c r="H53" s="1046"/>
    </row>
    <row r="54" spans="1:16" ht="12.75" customHeight="1">
      <c r="C54" s="1046"/>
      <c r="D54" s="1046"/>
      <c r="E54" s="1046"/>
      <c r="F54" s="1046"/>
      <c r="G54" s="1046"/>
      <c r="H54" s="1046"/>
    </row>
    <row r="55" spans="1:16" ht="12.75" customHeight="1">
      <c r="C55" s="1046"/>
      <c r="D55" s="1046"/>
      <c r="E55" s="1046"/>
      <c r="F55" s="1046"/>
      <c r="G55" s="1046"/>
      <c r="H55" s="1046"/>
    </row>
    <row r="56" spans="1:16" ht="12.75" customHeight="1">
      <c r="C56" s="1046"/>
      <c r="D56" s="1046"/>
      <c r="E56" s="1046"/>
      <c r="F56" s="1046"/>
      <c r="G56" s="1046"/>
      <c r="H56" s="1046"/>
    </row>
    <row r="57" spans="1:16" ht="12.75" customHeight="1"/>
    <row r="58" spans="1:16" ht="12.75" customHeight="1"/>
    <row r="59" spans="1:16" ht="12.75" customHeight="1">
      <c r="C59" s="650"/>
    </row>
    <row r="60" spans="1:16" ht="12.75" customHeight="1"/>
    <row r="61" spans="1:16" ht="12.75" customHeight="1"/>
    <row r="62" spans="1:16" ht="12.75" customHeight="1"/>
    <row r="63" spans="1:16" ht="12.75" customHeight="1"/>
    <row r="64" spans="1:1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3:3" ht="12.75" customHeight="1"/>
    <row r="82" spans="3:3" ht="12.75" customHeight="1"/>
    <row r="83" spans="3:3" ht="12.75" customHeight="1"/>
    <row r="84" spans="3:3" ht="12.75" customHeight="1"/>
    <row r="85" spans="3:3" ht="12.75" customHeight="1"/>
    <row r="86" spans="3:3" ht="12.75" customHeight="1"/>
    <row r="87" spans="3:3" ht="12.75" customHeight="1"/>
    <row r="88" spans="3:3" ht="12.75" customHeight="1"/>
    <row r="89" spans="3:3" ht="12.75" customHeight="1"/>
    <row r="90" spans="3:3" ht="12.75" customHeight="1"/>
    <row r="91" spans="3:3" ht="12.75" customHeight="1"/>
    <row r="92" spans="3:3" ht="12.75" customHeight="1"/>
    <row r="93" spans="3:3" ht="12.75" customHeight="1"/>
    <row r="94" spans="3:3" ht="12.75" customHeight="1"/>
    <row r="95" spans="3:3" ht="12.75" customHeight="1"/>
    <row r="96" spans="3:3" ht="12.75" customHeight="1">
      <c r="C96" s="1061"/>
    </row>
    <row r="97" spans="3:7" ht="12.75" customHeight="1">
      <c r="C97" s="1535"/>
      <c r="D97" s="1535"/>
      <c r="E97" s="1535"/>
      <c r="F97" s="1535"/>
      <c r="G97" s="1535"/>
    </row>
    <row r="98" spans="3:7" ht="12.75" customHeight="1">
      <c r="C98" s="1535"/>
      <c r="D98" s="1535"/>
      <c r="E98" s="1535"/>
      <c r="F98" s="1535"/>
      <c r="G98" s="1535"/>
    </row>
    <row r="99" spans="3:7" ht="12.75" customHeight="1">
      <c r="C99" s="1535"/>
      <c r="D99" s="1535"/>
      <c r="E99" s="1535"/>
      <c r="F99" s="1535"/>
      <c r="G99" s="1535"/>
    </row>
    <row r="100" spans="3:7" ht="12.75" customHeight="1">
      <c r="C100" s="1066"/>
      <c r="D100" s="1066"/>
      <c r="E100" s="1066"/>
      <c r="F100" s="1066"/>
      <c r="G100" s="1066"/>
    </row>
    <row r="101" spans="3:7" ht="12.75" customHeight="1">
      <c r="C101" s="1058"/>
      <c r="D101" s="1066"/>
      <c r="E101" s="1066"/>
      <c r="F101" s="1066"/>
      <c r="G101" s="1066"/>
    </row>
    <row r="102" spans="3:7" ht="12.75" customHeight="1">
      <c r="D102" s="1066"/>
      <c r="E102" s="1066"/>
      <c r="F102" s="1066"/>
      <c r="G102" s="1066"/>
    </row>
    <row r="103" spans="3:7" ht="12.75" customHeight="1">
      <c r="D103" s="1066"/>
      <c r="E103" s="1066"/>
      <c r="F103" s="1066"/>
      <c r="G103" s="1066"/>
    </row>
    <row r="104" spans="3:7" ht="12.75" customHeight="1">
      <c r="D104" s="1066"/>
      <c r="E104" s="1066"/>
      <c r="F104" s="1066"/>
      <c r="G104" s="1066"/>
    </row>
    <row r="105" spans="3:7" ht="12.75" customHeight="1"/>
    <row r="106" spans="3:7" ht="12.75" customHeight="1">
      <c r="C106" s="1061"/>
    </row>
    <row r="107" spans="3:7" ht="12.75" customHeight="1"/>
    <row r="108" spans="3:7" ht="12.75" customHeight="1"/>
    <row r="109" spans="3:7" ht="12.75" customHeight="1"/>
    <row r="110" spans="3:7" ht="12.75" customHeight="1"/>
    <row r="111" spans="3:7" ht="12.75" customHeight="1"/>
    <row r="113" spans="3:8">
      <c r="C113" s="1061"/>
    </row>
    <row r="118" spans="3:8">
      <c r="C118" s="1061"/>
    </row>
    <row r="119" spans="3:8">
      <c r="D119" s="1071"/>
      <c r="E119" s="1546"/>
      <c r="F119" s="1546"/>
      <c r="G119" s="1546"/>
      <c r="H119" s="1546"/>
    </row>
    <row r="120" spans="3:8" ht="28.5" customHeight="1">
      <c r="C120" s="781"/>
      <c r="E120" s="1423"/>
      <c r="F120" s="1423"/>
      <c r="G120" s="1423"/>
      <c r="H120" s="1423"/>
    </row>
    <row r="121" spans="3:8">
      <c r="C121" s="1535"/>
      <c r="D121" s="1535"/>
      <c r="E121" s="1535"/>
      <c r="F121" s="1535"/>
      <c r="G121" s="1535"/>
    </row>
    <row r="122" spans="3:8">
      <c r="C122" s="1054"/>
      <c r="D122" s="1054"/>
      <c r="E122" s="1054"/>
      <c r="F122" s="1054"/>
      <c r="G122" s="1054"/>
    </row>
  </sheetData>
  <mergeCells count="23">
    <mergeCell ref="J35:K35"/>
    <mergeCell ref="A1:O1"/>
    <mergeCell ref="A2:O2"/>
    <mergeCell ref="A3:O3"/>
    <mergeCell ref="C7:O7"/>
    <mergeCell ref="C9:O9"/>
    <mergeCell ref="C99:G99"/>
    <mergeCell ref="J36:K36"/>
    <mergeCell ref="C37:D37"/>
    <mergeCell ref="E37:G37"/>
    <mergeCell ref="C39:O39"/>
    <mergeCell ref="C45:O45"/>
    <mergeCell ref="C46:J46"/>
    <mergeCell ref="C47:J47"/>
    <mergeCell ref="C48:J48"/>
    <mergeCell ref="A50:P50"/>
    <mergeCell ref="C97:G97"/>
    <mergeCell ref="C98:G98"/>
    <mergeCell ref="E119:F119"/>
    <mergeCell ref="G119:H119"/>
    <mergeCell ref="E120:F120"/>
    <mergeCell ref="G120:H120"/>
    <mergeCell ref="C121:G121"/>
  </mergeCells>
  <pageMargins left="0.25" right="0.25" top="0.75" bottom="0.75" header="0.3" footer="0.3"/>
  <pageSetup scale="82"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pageSetUpPr fitToPage="1"/>
  </sheetPr>
  <dimension ref="A1:O63"/>
  <sheetViews>
    <sheetView zoomScaleNormal="100" workbookViewId="0">
      <selection activeCell="A3" sqref="A3"/>
    </sheetView>
  </sheetViews>
  <sheetFormatPr defaultColWidth="8.85546875" defaultRowHeight="12.75"/>
  <cols>
    <col min="1" max="2" width="3.7109375" style="839" customWidth="1"/>
    <col min="3" max="8" width="8.85546875" style="839"/>
    <col min="9" max="9" width="9.7109375" style="839" customWidth="1"/>
    <col min="10" max="12" width="8.85546875" style="839"/>
    <col min="13" max="13" width="9.7109375" style="839" customWidth="1"/>
    <col min="14" max="16384" width="8.85546875" style="839"/>
  </cols>
  <sheetData>
    <row r="1" spans="1:15" ht="18">
      <c r="A1" s="1180" t="str">
        <f>'TABLE OF CONTENTS'!A1</f>
        <v>LOCAL GOVERNMENT NAME:</v>
      </c>
      <c r="B1" s="1181"/>
      <c r="C1" s="1181"/>
      <c r="D1" s="1181"/>
      <c r="E1" s="1181"/>
      <c r="F1" s="1181"/>
      <c r="G1" s="1181"/>
      <c r="H1" s="1181"/>
      <c r="I1" s="1181"/>
      <c r="J1" s="1181"/>
      <c r="K1" s="1181"/>
      <c r="L1" s="1181"/>
      <c r="M1" s="1181"/>
      <c r="N1" s="1181"/>
      <c r="O1" s="1181"/>
    </row>
    <row r="2" spans="1:15" ht="18">
      <c r="A2" s="1180" t="s">
        <v>1110</v>
      </c>
      <c r="B2" s="1181"/>
      <c r="C2" s="1181"/>
      <c r="D2" s="1181"/>
      <c r="E2" s="1181"/>
      <c r="F2" s="1181"/>
      <c r="G2" s="1181"/>
      <c r="H2" s="1181"/>
      <c r="I2" s="1181"/>
      <c r="J2" s="1181"/>
      <c r="K2" s="1181"/>
      <c r="L2" s="1181"/>
      <c r="M2" s="1181"/>
      <c r="N2" s="1181"/>
      <c r="O2" s="1181"/>
    </row>
    <row r="3" spans="1:15" ht="18">
      <c r="A3" s="1182" t="str">
        <f>'TABLE OF CONTENTS'!A4</f>
        <v>FISCAL YEAR ENDING JUNE 30, 2021</v>
      </c>
      <c r="B3" s="1181"/>
      <c r="C3" s="1181"/>
      <c r="D3" s="1181"/>
      <c r="E3" s="1181"/>
      <c r="F3" s="1181"/>
      <c r="G3" s="1181"/>
      <c r="H3" s="1181"/>
      <c r="I3" s="1181"/>
      <c r="J3" s="1181"/>
      <c r="K3" s="1181"/>
      <c r="L3" s="1181"/>
      <c r="M3" s="1181"/>
      <c r="N3" s="1181"/>
      <c r="O3" s="1181"/>
    </row>
    <row r="5" spans="1:15">
      <c r="A5" s="1179" t="s">
        <v>75</v>
      </c>
      <c r="C5" s="1172" t="s">
        <v>655</v>
      </c>
    </row>
    <row r="7" spans="1:15">
      <c r="B7" s="1183" t="s">
        <v>822</v>
      </c>
      <c r="C7" s="1172" t="s">
        <v>815</v>
      </c>
    </row>
    <row r="8" spans="1:15">
      <c r="B8" s="1183"/>
      <c r="C8" s="1172"/>
    </row>
    <row r="9" spans="1:15" ht="26.25" customHeight="1">
      <c r="B9" s="1183"/>
      <c r="C9" s="1557" t="s">
        <v>3501</v>
      </c>
      <c r="D9" s="1557"/>
      <c r="E9" s="1557"/>
      <c r="F9" s="1557"/>
      <c r="G9" s="1557"/>
      <c r="H9" s="1557"/>
      <c r="I9" s="1557"/>
      <c r="J9" s="1557"/>
      <c r="K9" s="1557"/>
      <c r="L9" s="1557"/>
      <c r="M9" s="1557"/>
      <c r="N9" s="1557"/>
      <c r="O9" s="1557"/>
    </row>
    <row r="11" spans="1:15">
      <c r="C11" s="1184"/>
      <c r="D11" s="1185"/>
      <c r="E11" s="1185"/>
      <c r="F11" s="1185"/>
      <c r="G11" s="1185"/>
      <c r="H11" s="1185"/>
      <c r="I11" s="1185"/>
      <c r="J11" s="1184"/>
      <c r="K11" s="1185"/>
      <c r="L11" s="1185"/>
      <c r="M11" s="1186" t="s">
        <v>818</v>
      </c>
      <c r="N11" s="1187"/>
      <c r="O11" s="1188"/>
    </row>
    <row r="12" spans="1:15">
      <c r="C12" s="1189" t="s">
        <v>816</v>
      </c>
      <c r="D12" s="1190"/>
      <c r="E12" s="1190"/>
      <c r="F12" s="1190"/>
      <c r="G12" s="1190"/>
      <c r="H12" s="1190"/>
      <c r="I12" s="1190"/>
      <c r="J12" s="1189" t="s">
        <v>817</v>
      </c>
      <c r="K12" s="1190"/>
      <c r="L12" s="1190"/>
      <c r="M12" s="1191" t="s">
        <v>819</v>
      </c>
      <c r="N12" s="1192" t="s">
        <v>820</v>
      </c>
      <c r="O12" s="1193" t="s">
        <v>821</v>
      </c>
    </row>
    <row r="13" spans="1:15">
      <c r="C13" s="1194"/>
      <c r="D13" s="1195"/>
      <c r="E13" s="1195"/>
      <c r="F13" s="1195"/>
      <c r="G13" s="1195"/>
      <c r="H13" s="1195"/>
      <c r="I13" s="1195"/>
      <c r="J13" s="1194"/>
      <c r="K13" s="1195"/>
      <c r="L13" s="1195"/>
      <c r="M13" s="1194"/>
      <c r="N13" s="828"/>
      <c r="O13" s="836"/>
    </row>
    <row r="14" spans="1:15">
      <c r="C14" s="1194"/>
      <c r="D14" s="1195"/>
      <c r="E14" s="1195"/>
      <c r="F14" s="1195"/>
      <c r="G14" s="1195"/>
      <c r="H14" s="1195"/>
      <c r="I14" s="1195"/>
      <c r="J14" s="1194"/>
      <c r="K14" s="1195"/>
      <c r="L14" s="1195"/>
      <c r="M14" s="1194"/>
      <c r="N14" s="828"/>
      <c r="O14" s="836"/>
    </row>
    <row r="15" spans="1:15">
      <c r="C15" s="1194"/>
      <c r="D15" s="1195"/>
      <c r="E15" s="1195"/>
      <c r="F15" s="1195"/>
      <c r="G15" s="1195"/>
      <c r="H15" s="1195"/>
      <c r="I15" s="1195"/>
      <c r="J15" s="1194"/>
      <c r="K15" s="1195"/>
      <c r="L15" s="1195"/>
      <c r="M15" s="1194"/>
      <c r="N15" s="828"/>
      <c r="O15" s="836"/>
    </row>
    <row r="16" spans="1:15">
      <c r="C16" s="1194"/>
      <c r="D16" s="1195"/>
      <c r="E16" s="1195"/>
      <c r="F16" s="1195"/>
      <c r="G16" s="1195"/>
      <c r="H16" s="1195"/>
      <c r="I16" s="1195"/>
      <c r="J16" s="1194"/>
      <c r="K16" s="1195"/>
      <c r="L16" s="1195"/>
      <c r="M16" s="1194"/>
      <c r="N16" s="828"/>
      <c r="O16" s="836"/>
    </row>
    <row r="17" spans="2:15">
      <c r="C17" s="1194"/>
      <c r="D17" s="1195"/>
      <c r="E17" s="1195"/>
      <c r="F17" s="1195"/>
      <c r="G17" s="1195"/>
      <c r="H17" s="1195"/>
      <c r="I17" s="1195"/>
      <c r="J17" s="1194"/>
      <c r="K17" s="1195"/>
      <c r="L17" s="1195"/>
      <c r="M17" s="1194"/>
      <c r="N17" s="828"/>
      <c r="O17" s="836"/>
    </row>
    <row r="18" spans="2:15">
      <c r="C18" s="1194"/>
      <c r="D18" s="1195"/>
      <c r="E18" s="1195"/>
      <c r="F18" s="1195"/>
      <c r="G18" s="1195"/>
      <c r="H18" s="1195"/>
      <c r="I18" s="1195"/>
      <c r="J18" s="1194"/>
      <c r="K18" s="1195"/>
      <c r="L18" s="1195"/>
      <c r="M18" s="1194"/>
      <c r="N18" s="828"/>
      <c r="O18" s="836"/>
    </row>
    <row r="19" spans="2:15">
      <c r="C19" s="1194"/>
      <c r="D19" s="1195"/>
      <c r="E19" s="1195"/>
      <c r="F19" s="1195"/>
      <c r="G19" s="1195"/>
      <c r="H19" s="1195"/>
      <c r="I19" s="1195"/>
      <c r="J19" s="1194"/>
      <c r="K19" s="1195"/>
      <c r="L19" s="1195"/>
      <c r="M19" s="1194"/>
      <c r="N19" s="828"/>
      <c r="O19" s="836"/>
    </row>
    <row r="20" spans="2:15">
      <c r="C20" s="1194"/>
      <c r="D20" s="1195"/>
      <c r="E20" s="1195"/>
      <c r="F20" s="1195"/>
      <c r="G20" s="1195"/>
      <c r="H20" s="1195"/>
      <c r="I20" s="1195"/>
      <c r="J20" s="1194"/>
      <c r="K20" s="1195"/>
      <c r="L20" s="1195"/>
      <c r="M20" s="1194"/>
      <c r="N20" s="828"/>
      <c r="O20" s="836"/>
    </row>
    <row r="21" spans="2:15">
      <c r="C21" s="1194"/>
      <c r="D21" s="1195"/>
      <c r="E21" s="1195"/>
      <c r="F21" s="1195"/>
      <c r="G21" s="1195"/>
      <c r="H21" s="1195"/>
      <c r="I21" s="1195"/>
      <c r="J21" s="1194"/>
      <c r="K21" s="1195"/>
      <c r="L21" s="1195"/>
      <c r="M21" s="1194"/>
      <c r="N21" s="828"/>
      <c r="O21" s="836"/>
    </row>
    <row r="23" spans="2:15">
      <c r="C23" s="839" t="s">
        <v>1034</v>
      </c>
    </row>
    <row r="24" spans="2:15">
      <c r="D24" s="1196" t="s">
        <v>602</v>
      </c>
    </row>
    <row r="25" spans="2:15">
      <c r="D25" s="1196" t="s">
        <v>534</v>
      </c>
    </row>
    <row r="26" spans="2:15">
      <c r="D26" s="1196" t="s">
        <v>326</v>
      </c>
    </row>
    <row r="29" spans="2:15">
      <c r="B29" s="1183" t="s">
        <v>2943</v>
      </c>
      <c r="C29" s="1172" t="s">
        <v>823</v>
      </c>
    </row>
    <row r="30" spans="2:15">
      <c r="B30" s="1183"/>
      <c r="C30" s="1172"/>
    </row>
    <row r="31" spans="2:15" ht="27.75" customHeight="1">
      <c r="B31" s="1183"/>
      <c r="C31" s="1557" t="s">
        <v>3502</v>
      </c>
      <c r="D31" s="1557"/>
      <c r="E31" s="1557"/>
      <c r="F31" s="1557"/>
      <c r="G31" s="1557"/>
      <c r="H31" s="1557"/>
      <c r="I31" s="1557"/>
      <c r="J31" s="1557"/>
      <c r="K31" s="1557"/>
      <c r="L31" s="1557"/>
      <c r="M31" s="1557"/>
      <c r="N31" s="1557"/>
      <c r="O31" s="1557"/>
    </row>
    <row r="33" spans="2:15">
      <c r="C33" s="1197" t="s">
        <v>824</v>
      </c>
      <c r="D33" s="1198"/>
      <c r="E33" s="1198"/>
      <c r="F33" s="1197" t="s">
        <v>389</v>
      </c>
      <c r="G33" s="1199"/>
      <c r="H33" s="1197" t="s">
        <v>825</v>
      </c>
      <c r="I33" s="1199"/>
      <c r="J33" s="1199"/>
      <c r="K33" s="1199"/>
      <c r="L33" s="1199"/>
      <c r="M33" s="1199"/>
      <c r="N33" s="1199"/>
      <c r="O33" s="1200"/>
    </row>
    <row r="34" spans="2:15">
      <c r="C34" s="1552"/>
      <c r="D34" s="1553"/>
      <c r="E34" s="1554"/>
      <c r="F34" s="1555"/>
      <c r="G34" s="1556"/>
      <c r="H34" s="1201"/>
      <c r="I34" s="1202"/>
      <c r="J34" s="1202"/>
      <c r="K34" s="1202"/>
      <c r="L34" s="1202"/>
      <c r="M34" s="1202"/>
      <c r="N34" s="1202"/>
      <c r="O34" s="1203"/>
    </row>
    <row r="35" spans="2:15">
      <c r="C35" s="1552"/>
      <c r="D35" s="1553"/>
      <c r="E35" s="1554"/>
      <c r="F35" s="1555"/>
      <c r="G35" s="1556"/>
      <c r="H35" s="1201"/>
      <c r="I35" s="1202"/>
      <c r="J35" s="1202"/>
      <c r="K35" s="1202"/>
      <c r="L35" s="1202"/>
      <c r="M35" s="1202"/>
      <c r="N35" s="1202"/>
      <c r="O35" s="1203"/>
    </row>
    <row r="36" spans="2:15">
      <c r="C36" s="1552"/>
      <c r="D36" s="1553"/>
      <c r="E36" s="1554"/>
      <c r="F36" s="1555"/>
      <c r="G36" s="1556"/>
      <c r="H36" s="1201"/>
      <c r="I36" s="1202"/>
      <c r="J36" s="1202"/>
      <c r="K36" s="1202"/>
      <c r="L36" s="1202"/>
      <c r="M36" s="1202"/>
      <c r="N36" s="1202"/>
      <c r="O36" s="1203"/>
    </row>
    <row r="37" spans="2:15">
      <c r="C37" s="1552"/>
      <c r="D37" s="1553"/>
      <c r="E37" s="1554"/>
      <c r="F37" s="1555"/>
      <c r="G37" s="1556"/>
      <c r="H37" s="1201"/>
      <c r="I37" s="1202"/>
      <c r="J37" s="1202"/>
      <c r="K37" s="1202"/>
      <c r="L37" s="1202"/>
      <c r="M37" s="1202"/>
      <c r="N37" s="1202"/>
      <c r="O37" s="1203"/>
    </row>
    <row r="38" spans="2:15">
      <c r="C38" s="1552"/>
      <c r="D38" s="1553"/>
      <c r="E38" s="1554"/>
      <c r="F38" s="1555"/>
      <c r="G38" s="1556"/>
      <c r="H38" s="1201"/>
      <c r="I38" s="1202"/>
      <c r="J38" s="1202"/>
      <c r="K38" s="1202"/>
      <c r="L38" s="1202"/>
      <c r="M38" s="1202"/>
      <c r="N38" s="1202"/>
      <c r="O38" s="1203"/>
    </row>
    <row r="39" spans="2:15">
      <c r="C39" s="1552"/>
      <c r="D39" s="1553"/>
      <c r="E39" s="1554"/>
      <c r="F39" s="1555"/>
      <c r="G39" s="1556"/>
      <c r="H39" s="1201"/>
      <c r="I39" s="1202"/>
      <c r="J39" s="1202"/>
      <c r="K39" s="1202"/>
      <c r="L39" s="1202"/>
      <c r="M39" s="1202"/>
      <c r="N39" s="1202"/>
      <c r="O39" s="1203"/>
    </row>
    <row r="40" spans="2:15">
      <c r="C40" s="1552"/>
      <c r="D40" s="1553"/>
      <c r="E40" s="1554"/>
      <c r="F40" s="1555"/>
      <c r="G40" s="1556"/>
      <c r="H40" s="1201"/>
      <c r="I40" s="1202"/>
      <c r="J40" s="1202"/>
      <c r="K40" s="1202"/>
      <c r="L40" s="1202"/>
      <c r="M40" s="1202"/>
      <c r="N40" s="1202"/>
      <c r="O40" s="1203"/>
    </row>
    <row r="41" spans="2:15">
      <c r="C41" s="1552"/>
      <c r="D41" s="1553"/>
      <c r="E41" s="1554"/>
      <c r="F41" s="1555"/>
      <c r="G41" s="1556"/>
      <c r="H41" s="1201"/>
      <c r="I41" s="1202"/>
      <c r="J41" s="1202"/>
      <c r="K41" s="1202"/>
      <c r="L41" s="1202"/>
      <c r="M41" s="1202"/>
      <c r="N41" s="1202"/>
      <c r="O41" s="1203"/>
    </row>
    <row r="42" spans="2:15">
      <c r="C42" s="1204" t="s">
        <v>926</v>
      </c>
      <c r="D42" s="1198"/>
      <c r="E42" s="1198"/>
      <c r="F42" s="1550">
        <f>SUM(F34:F41)</f>
        <v>0</v>
      </c>
      <c r="G42" s="1551"/>
      <c r="H42" s="1201"/>
      <c r="I42" s="1202"/>
      <c r="J42" s="1202"/>
      <c r="K42" s="1202"/>
      <c r="L42" s="1202"/>
      <c r="M42" s="1202"/>
      <c r="N42" s="1202"/>
      <c r="O42" s="1203"/>
    </row>
    <row r="44" spans="2:15">
      <c r="B44" s="1183"/>
      <c r="C44" s="1172"/>
    </row>
    <row r="45" spans="2:15">
      <c r="B45" s="1183"/>
      <c r="C45" s="1172"/>
    </row>
    <row r="46" spans="2:15">
      <c r="J46" s="1205"/>
      <c r="K46" s="1205"/>
    </row>
    <row r="47" spans="2:15">
      <c r="J47" s="1205"/>
      <c r="K47" s="1205"/>
      <c r="L47" s="1205"/>
      <c r="M47" s="1205"/>
    </row>
    <row r="48" spans="2:15">
      <c r="J48" s="1205"/>
      <c r="K48" s="1205"/>
      <c r="L48" s="1205"/>
      <c r="M48" s="1205"/>
      <c r="N48" s="1205"/>
      <c r="O48" s="1205"/>
    </row>
    <row r="49" spans="1:15">
      <c r="J49" s="1205"/>
      <c r="K49" s="1205"/>
      <c r="L49" s="1205"/>
      <c r="M49" s="1205"/>
    </row>
    <row r="50" spans="1:15">
      <c r="J50" s="1206"/>
      <c r="K50" s="1206"/>
      <c r="L50" s="1206"/>
      <c r="M50" s="1206"/>
      <c r="N50" s="1207"/>
      <c r="O50" s="1207"/>
    </row>
    <row r="51" spans="1:15">
      <c r="J51" s="1548"/>
      <c r="K51" s="1548"/>
      <c r="L51" s="1548"/>
      <c r="M51" s="1548"/>
      <c r="N51" s="1207"/>
      <c r="O51" s="1207"/>
    </row>
    <row r="52" spans="1:15">
      <c r="J52" s="1206"/>
      <c r="K52" s="1206"/>
      <c r="L52" s="1206"/>
      <c r="M52" s="1206"/>
      <c r="N52" s="1207"/>
      <c r="O52" s="1207"/>
    </row>
    <row r="53" spans="1:15">
      <c r="J53" s="1548"/>
      <c r="K53" s="1548"/>
      <c r="L53" s="1548"/>
      <c r="M53" s="1548"/>
      <c r="N53" s="1207"/>
      <c r="O53" s="1207"/>
    </row>
    <row r="54" spans="1:15">
      <c r="J54" s="1206"/>
      <c r="K54" s="1206"/>
      <c r="L54" s="1206"/>
      <c r="M54" s="1206"/>
      <c r="N54" s="1207"/>
      <c r="O54" s="1207"/>
    </row>
    <row r="55" spans="1:15">
      <c r="J55" s="1548"/>
      <c r="K55" s="1548"/>
      <c r="L55" s="1548"/>
      <c r="M55" s="1548"/>
      <c r="N55" s="1207"/>
      <c r="O55" s="1207"/>
    </row>
    <row r="56" spans="1:15">
      <c r="J56" s="1206"/>
      <c r="K56" s="1206"/>
      <c r="L56" s="1206"/>
      <c r="M56" s="1206"/>
      <c r="N56" s="1207"/>
      <c r="O56" s="1207"/>
    </row>
    <row r="57" spans="1:15">
      <c r="J57" s="1548"/>
      <c r="K57" s="1548"/>
      <c r="L57" s="1548"/>
      <c r="M57" s="1548"/>
      <c r="N57" s="1207"/>
      <c r="O57" s="1207"/>
    </row>
    <row r="58" spans="1:15">
      <c r="J58" s="1206"/>
      <c r="K58" s="1206"/>
      <c r="L58" s="1206"/>
      <c r="M58" s="1206"/>
      <c r="N58" s="1207"/>
      <c r="O58" s="1207"/>
    </row>
    <row r="59" spans="1:15">
      <c r="E59" s="1196"/>
      <c r="J59" s="1207"/>
      <c r="K59" s="1207"/>
      <c r="L59" s="1207"/>
      <c r="M59" s="1207"/>
      <c r="N59" s="1207"/>
      <c r="O59" s="1207"/>
    </row>
    <row r="60" spans="1:15">
      <c r="N60" s="1055"/>
      <c r="O60" s="1055"/>
    </row>
    <row r="63" spans="1:15" ht="15.75">
      <c r="A63" s="1549" t="s">
        <v>2489</v>
      </c>
      <c r="B63" s="1549"/>
      <c r="C63" s="1549"/>
      <c r="D63" s="1549"/>
      <c r="E63" s="1549"/>
      <c r="F63" s="1549"/>
      <c r="G63" s="1549"/>
      <c r="H63" s="1549"/>
      <c r="I63" s="1549"/>
      <c r="J63" s="1549"/>
      <c r="K63" s="1549"/>
      <c r="L63" s="1549"/>
      <c r="M63" s="1549"/>
      <c r="N63" s="1549"/>
      <c r="O63" s="1549"/>
    </row>
  </sheetData>
  <mergeCells count="28">
    <mergeCell ref="C9:O9"/>
    <mergeCell ref="C31:O31"/>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J57:K57"/>
    <mergeCell ref="L57:M57"/>
    <mergeCell ref="A63:O63"/>
    <mergeCell ref="F42:G42"/>
    <mergeCell ref="J51:K51"/>
    <mergeCell ref="L51:M51"/>
    <mergeCell ref="J53:K53"/>
    <mergeCell ref="L53:M53"/>
    <mergeCell ref="J55:K55"/>
    <mergeCell ref="L55:M5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pageSetUpPr fitToPage="1"/>
  </sheetPr>
  <dimension ref="A1:O55"/>
  <sheetViews>
    <sheetView zoomScaleNormal="100" workbookViewId="0">
      <selection activeCell="A3" sqref="A3:O3"/>
    </sheetView>
  </sheetViews>
  <sheetFormatPr defaultRowHeight="12.75"/>
  <cols>
    <col min="1" max="2" width="3.7109375" style="1055" customWidth="1"/>
    <col min="3" max="9" width="9.140625" style="1055"/>
    <col min="10" max="11" width="9.140625" style="1055" customWidth="1"/>
    <col min="12" max="16384" width="9.140625" style="1055"/>
  </cols>
  <sheetData>
    <row r="1" spans="1:15" ht="18">
      <c r="A1" s="1497" t="str">
        <f>'TABLE OF CONTENTS'!A1</f>
        <v>LOCAL GOVERNMENT NAME:</v>
      </c>
      <c r="B1" s="1497"/>
      <c r="C1" s="1497"/>
      <c r="D1" s="1497"/>
      <c r="E1" s="1497"/>
      <c r="F1" s="1497"/>
      <c r="G1" s="1497"/>
      <c r="H1" s="1497"/>
      <c r="I1" s="1497"/>
      <c r="J1" s="1497"/>
      <c r="K1" s="1497"/>
      <c r="L1" s="1497"/>
      <c r="M1" s="1497"/>
      <c r="N1" s="1497"/>
      <c r="O1" s="1497"/>
    </row>
    <row r="2" spans="1:15" ht="18">
      <c r="A2" s="1497" t="s">
        <v>1110</v>
      </c>
      <c r="B2" s="1497"/>
      <c r="C2" s="1497"/>
      <c r="D2" s="1497"/>
      <c r="E2" s="1497"/>
      <c r="F2" s="1497"/>
      <c r="G2" s="1497"/>
      <c r="H2" s="1497"/>
      <c r="I2" s="1497"/>
      <c r="J2" s="1497"/>
      <c r="K2" s="1497"/>
      <c r="L2" s="1497"/>
      <c r="M2" s="1497"/>
      <c r="N2" s="1497"/>
      <c r="O2" s="1497"/>
    </row>
    <row r="3" spans="1:15" ht="18">
      <c r="A3" s="1498" t="str">
        <f>'TABLE OF CONTENTS'!A4</f>
        <v>FISCAL YEAR ENDING JUNE 30, 2021</v>
      </c>
      <c r="B3" s="1498"/>
      <c r="C3" s="1498"/>
      <c r="D3" s="1498"/>
      <c r="E3" s="1498"/>
      <c r="F3" s="1498"/>
      <c r="G3" s="1498"/>
      <c r="H3" s="1498"/>
      <c r="I3" s="1498"/>
      <c r="J3" s="1498"/>
      <c r="K3" s="1498"/>
      <c r="L3" s="1498"/>
      <c r="M3" s="1498"/>
      <c r="N3" s="1498"/>
      <c r="O3" s="1498"/>
    </row>
    <row r="4" spans="1:15" ht="12" customHeight="1">
      <c r="A4" s="1057"/>
      <c r="B4" s="1057"/>
      <c r="C4" s="1057"/>
      <c r="D4" s="1057"/>
      <c r="E4" s="1057"/>
      <c r="F4" s="1057"/>
      <c r="G4" s="1057"/>
      <c r="H4" s="1057"/>
      <c r="I4" s="1057"/>
      <c r="J4" s="1057"/>
      <c r="K4" s="1057"/>
      <c r="L4" s="1057"/>
      <c r="M4" s="1057"/>
      <c r="N4" s="1057"/>
      <c r="O4" s="1057"/>
    </row>
    <row r="5" spans="1:15" ht="18">
      <c r="A5" s="1179" t="s">
        <v>75</v>
      </c>
      <c r="B5" s="1179"/>
      <c r="C5" s="1172" t="s">
        <v>655</v>
      </c>
      <c r="D5" s="1172"/>
      <c r="E5" s="839"/>
      <c r="F5" s="839"/>
      <c r="G5" s="839"/>
      <c r="H5" s="839"/>
      <c r="I5" s="1057"/>
      <c r="J5" s="1057"/>
      <c r="K5" s="1057"/>
      <c r="L5" s="1057"/>
    </row>
    <row r="7" spans="1:15">
      <c r="B7" s="1061" t="s">
        <v>2057</v>
      </c>
      <c r="C7" s="650" t="s">
        <v>2058</v>
      </c>
    </row>
    <row r="8" spans="1:15">
      <c r="B8" s="1061"/>
      <c r="C8" s="650"/>
    </row>
    <row r="9" spans="1:15" ht="40.5" customHeight="1">
      <c r="B9" s="1061"/>
      <c r="C9" s="1275" t="s">
        <v>3503</v>
      </c>
      <c r="D9" s="1275"/>
      <c r="E9" s="1275"/>
      <c r="F9" s="1275"/>
      <c r="G9" s="1275"/>
      <c r="H9" s="1275"/>
      <c r="I9" s="1275"/>
      <c r="J9" s="1275"/>
      <c r="K9" s="1275"/>
      <c r="L9" s="1275"/>
      <c r="M9" s="1275"/>
      <c r="N9" s="1275"/>
      <c r="O9" s="1275"/>
    </row>
    <row r="11" spans="1:15">
      <c r="E11" s="1055" t="s">
        <v>1278</v>
      </c>
    </row>
    <row r="12" spans="1:15">
      <c r="E12" s="1055" t="s">
        <v>1279</v>
      </c>
    </row>
    <row r="14" spans="1:15">
      <c r="E14" s="1055" t="s">
        <v>1280</v>
      </c>
    </row>
    <row r="15" spans="1:15">
      <c r="E15" s="1055" t="s">
        <v>1281</v>
      </c>
    </row>
    <row r="16" spans="1:15">
      <c r="E16" s="1055" t="s">
        <v>1282</v>
      </c>
    </row>
    <row r="18" spans="5:15">
      <c r="E18" s="1055" t="s">
        <v>1283</v>
      </c>
    </row>
    <row r="19" spans="5:15">
      <c r="E19" s="1055" t="s">
        <v>1284</v>
      </c>
    </row>
    <row r="20" spans="5:15">
      <c r="E20" s="1055" t="s">
        <v>1285</v>
      </c>
    </row>
    <row r="22" spans="5:15">
      <c r="E22" s="1055" t="s">
        <v>1286</v>
      </c>
    </row>
    <row r="23" spans="5:15">
      <c r="E23" s="1055" t="s">
        <v>1298</v>
      </c>
    </row>
    <row r="25" spans="5:15">
      <c r="E25" s="1055" t="s">
        <v>1299</v>
      </c>
    </row>
    <row r="26" spans="5:15">
      <c r="E26" s="1208"/>
      <c r="F26" s="761"/>
      <c r="G26" s="761"/>
      <c r="H26" s="761"/>
      <c r="I26" s="761"/>
      <c r="J26" s="761"/>
      <c r="K26" s="761"/>
      <c r="L26" s="761"/>
    </row>
    <row r="27" spans="5:15">
      <c r="E27" s="1073"/>
      <c r="F27" s="761"/>
      <c r="G27" s="780"/>
      <c r="H27" s="761"/>
      <c r="I27" s="761"/>
      <c r="J27" s="761"/>
      <c r="K27" s="761"/>
      <c r="L27" s="780"/>
    </row>
    <row r="28" spans="5:15">
      <c r="E28" s="1054" t="s">
        <v>2059</v>
      </c>
      <c r="H28" s="761"/>
      <c r="I28" s="761"/>
      <c r="J28" s="761"/>
      <c r="K28" s="761"/>
      <c r="L28" s="780"/>
    </row>
    <row r="29" spans="5:15">
      <c r="E29" s="1208"/>
      <c r="F29" s="761"/>
      <c r="G29" s="761"/>
      <c r="H29" s="761"/>
      <c r="I29" s="761"/>
      <c r="J29" s="761"/>
      <c r="K29" s="761"/>
      <c r="L29" s="761"/>
    </row>
    <row r="30" spans="5:15">
      <c r="E30" s="1066"/>
    </row>
    <row r="31" spans="5:15">
      <c r="E31" s="1055" t="s">
        <v>1287</v>
      </c>
    </row>
    <row r="32" spans="5:15">
      <c r="E32" s="1055" t="s">
        <v>1288</v>
      </c>
    </row>
    <row r="33" spans="2:15">
      <c r="E33" s="1055" t="s">
        <v>1289</v>
      </c>
    </row>
    <row r="35" spans="2:15">
      <c r="C35" s="650" t="s">
        <v>2060</v>
      </c>
    </row>
    <row r="36" spans="2:15">
      <c r="C36" s="650"/>
    </row>
    <row r="37" spans="2:15" ht="78" customHeight="1">
      <c r="C37" s="1275" t="s">
        <v>3504</v>
      </c>
      <c r="D37" s="1275"/>
      <c r="E37" s="1275"/>
      <c r="F37" s="1275"/>
      <c r="G37" s="1275"/>
      <c r="H37" s="1275"/>
      <c r="I37" s="1275"/>
      <c r="J37" s="1275"/>
      <c r="K37" s="1275"/>
      <c r="L37" s="1275"/>
      <c r="M37" s="1275"/>
      <c r="N37" s="1275"/>
      <c r="O37" s="1275"/>
    </row>
    <row r="38" spans="2:15">
      <c r="C38" s="650"/>
    </row>
    <row r="40" spans="2:15">
      <c r="B40" s="1061" t="s">
        <v>2061</v>
      </c>
      <c r="C40" s="650" t="s">
        <v>1292</v>
      </c>
      <c r="D40" s="1209"/>
    </row>
    <row r="41" spans="2:15">
      <c r="B41" s="1061"/>
      <c r="C41" s="650"/>
      <c r="D41" s="1209"/>
    </row>
    <row r="42" spans="2:15" ht="66" customHeight="1">
      <c r="B42" s="1061"/>
      <c r="C42" s="1275" t="s">
        <v>3505</v>
      </c>
      <c r="D42" s="1275"/>
      <c r="E42" s="1275"/>
      <c r="F42" s="1275"/>
      <c r="G42" s="1275"/>
      <c r="H42" s="1275"/>
      <c r="I42" s="1275"/>
      <c r="J42" s="1275"/>
      <c r="K42" s="1275"/>
      <c r="L42" s="1275"/>
      <c r="M42" s="1275"/>
      <c r="N42" s="1275"/>
      <c r="O42" s="1275"/>
    </row>
    <row r="43" spans="2:15">
      <c r="B43" s="1061"/>
      <c r="C43" s="650"/>
      <c r="D43" s="1209"/>
    </row>
    <row r="44" spans="2:15">
      <c r="G44" s="1055" t="s">
        <v>1293</v>
      </c>
      <c r="H44" s="761" t="s">
        <v>1268</v>
      </c>
      <c r="I44" s="761"/>
    </row>
    <row r="45" spans="2:15">
      <c r="G45" s="1055" t="s">
        <v>1294</v>
      </c>
      <c r="H45" s="780" t="s">
        <v>1266</v>
      </c>
      <c r="I45" s="780"/>
    </row>
    <row r="46" spans="2:15">
      <c r="G46" s="1055" t="s">
        <v>1295</v>
      </c>
      <c r="H46" s="780" t="s">
        <v>1265</v>
      </c>
      <c r="I46" s="780"/>
    </row>
    <row r="47" spans="2:15">
      <c r="G47" s="1055" t="s">
        <v>1296</v>
      </c>
      <c r="H47" s="780" t="s">
        <v>1273</v>
      </c>
      <c r="I47" s="780"/>
    </row>
    <row r="49" spans="1:15" ht="63.75" customHeight="1">
      <c r="C49" s="1275" t="s">
        <v>3506</v>
      </c>
      <c r="D49" s="1275"/>
      <c r="E49" s="1275"/>
      <c r="F49" s="1275"/>
      <c r="G49" s="1275"/>
      <c r="H49" s="1275"/>
      <c r="I49" s="1275"/>
      <c r="J49" s="1275"/>
      <c r="K49" s="1275"/>
      <c r="L49" s="1275"/>
      <c r="M49" s="1275"/>
      <c r="N49" s="1275"/>
      <c r="O49" s="1275"/>
    </row>
    <row r="51" spans="1:15">
      <c r="G51" s="1055" t="s">
        <v>1293</v>
      </c>
      <c r="H51" s="761"/>
      <c r="I51" s="761"/>
    </row>
    <row r="52" spans="1:15">
      <c r="G52" s="1055" t="s">
        <v>1294</v>
      </c>
      <c r="H52" s="780"/>
      <c r="I52" s="780"/>
    </row>
    <row r="53" spans="1:15">
      <c r="G53" s="1055" t="s">
        <v>1295</v>
      </c>
      <c r="H53" s="780"/>
      <c r="I53" s="780"/>
    </row>
    <row r="55" spans="1:15" ht="15.75">
      <c r="A55" s="1549" t="s">
        <v>2490</v>
      </c>
      <c r="B55" s="1549"/>
      <c r="C55" s="1549"/>
      <c r="D55" s="1549"/>
      <c r="E55" s="1549"/>
      <c r="F55" s="1549"/>
      <c r="G55" s="1549"/>
      <c r="H55" s="1549"/>
      <c r="I55" s="1549"/>
      <c r="J55" s="1549"/>
      <c r="K55" s="1549"/>
      <c r="L55" s="1549"/>
      <c r="M55" s="1549"/>
      <c r="N55" s="1549"/>
      <c r="O55" s="1549"/>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pageSetUpPr fitToPage="1"/>
  </sheetPr>
  <dimension ref="A1:O63"/>
  <sheetViews>
    <sheetView zoomScaleNormal="100" workbookViewId="0">
      <selection activeCell="A4" sqref="A4"/>
    </sheetView>
  </sheetViews>
  <sheetFormatPr defaultRowHeight="12.75"/>
  <cols>
    <col min="1" max="2" width="3.7109375" style="1055" customWidth="1"/>
    <col min="3" max="3" width="15.42578125" style="1055" customWidth="1"/>
    <col min="4" max="9" width="9.140625" style="1055"/>
    <col min="10" max="10" width="9.140625" style="1055" customWidth="1"/>
    <col min="11" max="16384" width="9.140625" style="1055"/>
  </cols>
  <sheetData>
    <row r="1" spans="1:15" ht="18">
      <c r="A1" s="1497" t="str">
        <f>'TABLE OF CONTENTS'!A1</f>
        <v>LOCAL GOVERNMENT NAME:</v>
      </c>
      <c r="B1" s="1497"/>
      <c r="C1" s="1497"/>
      <c r="D1" s="1497"/>
      <c r="E1" s="1497"/>
      <c r="F1" s="1497"/>
      <c r="G1" s="1497"/>
      <c r="H1" s="1497"/>
      <c r="I1" s="1497"/>
      <c r="J1" s="1497"/>
      <c r="K1" s="1497"/>
      <c r="L1" s="1497"/>
      <c r="M1" s="1497"/>
      <c r="N1" s="1497"/>
      <c r="O1" s="1497"/>
    </row>
    <row r="2" spans="1:15" ht="18">
      <c r="A2" s="1497" t="s">
        <v>1110</v>
      </c>
      <c r="B2" s="1497"/>
      <c r="C2" s="1497"/>
      <c r="D2" s="1497"/>
      <c r="E2" s="1497"/>
      <c r="F2" s="1497"/>
      <c r="G2" s="1497"/>
      <c r="H2" s="1497"/>
      <c r="I2" s="1497"/>
      <c r="J2" s="1497"/>
      <c r="K2" s="1497"/>
      <c r="L2" s="1497"/>
      <c r="M2" s="1497"/>
      <c r="N2" s="1497"/>
      <c r="O2" s="1497"/>
    </row>
    <row r="3" spans="1:15" ht="18">
      <c r="A3" s="1498" t="str">
        <f>'TABLE OF CONTENTS'!A4</f>
        <v>FISCAL YEAR ENDING JUNE 30, 2021</v>
      </c>
      <c r="B3" s="1498"/>
      <c r="C3" s="1498"/>
      <c r="D3" s="1498"/>
      <c r="E3" s="1498"/>
      <c r="F3" s="1498"/>
      <c r="G3" s="1498"/>
      <c r="H3" s="1498"/>
      <c r="I3" s="1498"/>
      <c r="J3" s="1498"/>
      <c r="K3" s="1498"/>
      <c r="L3" s="1498"/>
      <c r="M3" s="1498"/>
      <c r="N3" s="1498"/>
      <c r="O3" s="1498"/>
    </row>
    <row r="5" spans="1:15">
      <c r="A5" s="1179" t="s">
        <v>75</v>
      </c>
      <c r="B5" s="1179"/>
      <c r="C5" s="1172" t="s">
        <v>655</v>
      </c>
    </row>
    <row r="7" spans="1:15">
      <c r="B7" s="1061" t="s">
        <v>2062</v>
      </c>
      <c r="C7" s="650" t="s">
        <v>1297</v>
      </c>
      <c r="D7" s="1209"/>
      <c r="E7" s="1209"/>
      <c r="F7" s="1209"/>
      <c r="G7" s="1209"/>
    </row>
    <row r="8" spans="1:15">
      <c r="B8" s="1061"/>
      <c r="C8" s="1275" t="s">
        <v>3507</v>
      </c>
      <c r="D8" s="1275"/>
      <c r="E8" s="1275"/>
      <c r="F8" s="1275"/>
      <c r="G8" s="1275"/>
      <c r="H8" s="1275"/>
      <c r="I8" s="1275"/>
      <c r="J8" s="1275"/>
      <c r="K8" s="1275"/>
      <c r="L8" s="1275"/>
      <c r="M8" s="1275"/>
      <c r="N8" s="1275"/>
      <c r="O8" s="1275"/>
    </row>
    <row r="9" spans="1:15">
      <c r="B9" s="1061"/>
      <c r="C9" s="650"/>
      <c r="D9" s="1209"/>
      <c r="E9" s="1209"/>
      <c r="F9" s="1209"/>
      <c r="G9" s="1209"/>
    </row>
    <row r="10" spans="1:15">
      <c r="B10" s="1061" t="s">
        <v>2063</v>
      </c>
      <c r="C10" s="650" t="s">
        <v>1305</v>
      </c>
      <c r="D10" s="1209"/>
      <c r="E10" s="1209"/>
      <c r="F10" s="1209"/>
      <c r="G10" s="1209"/>
    </row>
    <row r="11" spans="1:15">
      <c r="B11" s="1061"/>
      <c r="C11" s="650"/>
      <c r="D11" s="1209"/>
      <c r="E11" s="1209"/>
      <c r="F11" s="1209"/>
      <c r="G11" s="1209"/>
    </row>
    <row r="12" spans="1:15">
      <c r="C12" s="1055" t="s">
        <v>1300</v>
      </c>
    </row>
    <row r="14" spans="1:15" ht="13.5" thickBot="1">
      <c r="D14" s="1210" t="s">
        <v>1303</v>
      </c>
      <c r="E14" s="1211"/>
      <c r="F14" s="1211"/>
      <c r="G14" s="1211"/>
      <c r="H14" s="1212"/>
      <c r="I14" s="1559" t="s">
        <v>1301</v>
      </c>
      <c r="J14" s="1559"/>
      <c r="K14" s="1559"/>
      <c r="L14" s="1560"/>
    </row>
    <row r="15" spans="1:15">
      <c r="D15" s="1464"/>
      <c r="E15" s="1465"/>
      <c r="F15" s="1465"/>
      <c r="G15" s="1465"/>
      <c r="I15" s="1465"/>
      <c r="J15" s="1465"/>
      <c r="K15" s="1465"/>
      <c r="L15" s="1561"/>
    </row>
    <row r="16" spans="1:15">
      <c r="D16" s="1455"/>
      <c r="E16" s="1425"/>
      <c r="F16" s="1425"/>
      <c r="G16" s="1425"/>
      <c r="I16" s="1425"/>
      <c r="J16" s="1425"/>
      <c r="K16" s="1425"/>
      <c r="L16" s="1456"/>
    </row>
    <row r="17" spans="2:14">
      <c r="D17" s="1455"/>
      <c r="E17" s="1425"/>
      <c r="F17" s="1425"/>
      <c r="G17" s="1425"/>
      <c r="I17" s="1425"/>
      <c r="J17" s="1425"/>
      <c r="K17" s="1425"/>
      <c r="L17" s="1456"/>
    </row>
    <row r="18" spans="2:14">
      <c r="D18" s="1455"/>
      <c r="E18" s="1425"/>
      <c r="F18" s="1425"/>
      <c r="G18" s="1425"/>
      <c r="I18" s="1425"/>
      <c r="J18" s="1425"/>
      <c r="K18" s="1425"/>
      <c r="L18" s="1456"/>
    </row>
    <row r="19" spans="2:14">
      <c r="D19" s="1455"/>
      <c r="E19" s="1425"/>
      <c r="F19" s="1425"/>
      <c r="G19" s="1425"/>
      <c r="I19" s="1425"/>
      <c r="J19" s="1425"/>
      <c r="K19" s="1425"/>
      <c r="L19" s="1456"/>
    </row>
    <row r="20" spans="2:14">
      <c r="D20" s="1455"/>
      <c r="E20" s="1425"/>
      <c r="F20" s="1425"/>
      <c r="G20" s="1425"/>
      <c r="I20" s="1425"/>
      <c r="J20" s="1425"/>
      <c r="K20" s="1425"/>
      <c r="L20" s="1456"/>
    </row>
    <row r="21" spans="2:14">
      <c r="D21" s="1455"/>
      <c r="E21" s="1425"/>
      <c r="F21" s="1425"/>
      <c r="G21" s="1425"/>
      <c r="H21" s="761"/>
      <c r="I21" s="1425"/>
      <c r="J21" s="1425"/>
      <c r="K21" s="1425"/>
      <c r="L21" s="1456"/>
    </row>
    <row r="22" spans="2:14">
      <c r="B22" s="1061"/>
    </row>
    <row r="23" spans="2:14">
      <c r="B23" s="1061" t="s">
        <v>2064</v>
      </c>
      <c r="C23" s="650" t="s">
        <v>1307</v>
      </c>
      <c r="D23" s="1209"/>
      <c r="E23" s="1209"/>
      <c r="F23" s="1209"/>
      <c r="G23" s="1209"/>
      <c r="H23" s="1209"/>
      <c r="I23" s="1209"/>
      <c r="J23" s="1209"/>
    </row>
    <row r="24" spans="2:14">
      <c r="B24" s="1061"/>
      <c r="C24" s="650"/>
      <c r="D24" s="1209"/>
      <c r="E24" s="1209"/>
      <c r="F24" s="1209"/>
      <c r="G24" s="1209"/>
      <c r="H24" s="1209"/>
      <c r="I24" s="1209"/>
      <c r="J24" s="1209"/>
    </row>
    <row r="25" spans="2:14">
      <c r="D25" s="1055" t="s">
        <v>1322</v>
      </c>
    </row>
    <row r="26" spans="2:14">
      <c r="D26" s="761"/>
      <c r="E26" s="761"/>
      <c r="F26" s="761"/>
      <c r="G26" s="761"/>
      <c r="H26" s="761"/>
      <c r="I26" s="761"/>
      <c r="J26" s="761"/>
      <c r="K26" s="761"/>
      <c r="L26" s="761"/>
    </row>
    <row r="27" spans="2:14">
      <c r="D27" s="780"/>
      <c r="E27" s="780"/>
      <c r="F27" s="780"/>
      <c r="G27" s="780"/>
      <c r="H27" s="780"/>
      <c r="I27" s="780"/>
      <c r="J27" s="780"/>
      <c r="K27" s="780"/>
      <c r="L27" s="780"/>
    </row>
    <row r="29" spans="2:14">
      <c r="D29" s="1055" t="s">
        <v>1290</v>
      </c>
    </row>
    <row r="30" spans="2:14">
      <c r="D30" s="1213"/>
      <c r="E30" s="1213"/>
      <c r="F30" s="1213"/>
      <c r="G30" s="1213"/>
      <c r="H30" s="1213"/>
      <c r="I30" s="1213"/>
      <c r="J30" s="1213"/>
      <c r="K30" s="1213"/>
      <c r="L30" s="1213"/>
      <c r="M30" s="1209"/>
    </row>
    <row r="31" spans="2:14">
      <c r="D31" s="780"/>
      <c r="E31" s="780"/>
      <c r="F31" s="780"/>
      <c r="G31" s="780"/>
      <c r="H31" s="780"/>
      <c r="I31" s="780"/>
      <c r="J31" s="780"/>
      <c r="K31" s="780"/>
      <c r="L31" s="780"/>
    </row>
    <row r="33" spans="2:14">
      <c r="D33" s="1055" t="s">
        <v>1291</v>
      </c>
    </row>
    <row r="34" spans="2:14">
      <c r="D34" s="761"/>
      <c r="E34" s="761"/>
      <c r="F34" s="761"/>
      <c r="G34" s="761"/>
      <c r="H34" s="761"/>
      <c r="I34" s="761"/>
      <c r="J34" s="761"/>
      <c r="K34" s="761"/>
      <c r="L34" s="761"/>
    </row>
    <row r="35" spans="2:14">
      <c r="D35" s="780"/>
      <c r="E35" s="780"/>
      <c r="F35" s="780"/>
      <c r="G35" s="780"/>
      <c r="H35" s="780"/>
      <c r="I35" s="780"/>
      <c r="J35" s="780"/>
      <c r="K35" s="780"/>
      <c r="L35" s="780"/>
    </row>
    <row r="37" spans="2:14">
      <c r="B37" s="1061" t="s">
        <v>2065</v>
      </c>
      <c r="C37" s="650" t="s">
        <v>1306</v>
      </c>
      <c r="D37" s="1209"/>
      <c r="E37" s="1209"/>
      <c r="F37" s="1209"/>
    </row>
    <row r="38" spans="2:14">
      <c r="B38" s="1061"/>
      <c r="C38" s="650"/>
      <c r="D38" s="1209"/>
      <c r="E38" s="1209"/>
      <c r="F38" s="1209"/>
    </row>
    <row r="39" spans="2:14">
      <c r="C39" s="1055" t="s">
        <v>1304</v>
      </c>
    </row>
    <row r="41" spans="2:14" ht="13.5" thickBot="1">
      <c r="D41" s="1558" t="s">
        <v>1419</v>
      </c>
      <c r="E41" s="1559"/>
      <c r="F41" s="1559"/>
      <c r="G41" s="1177"/>
      <c r="H41" s="1559" t="s">
        <v>1302</v>
      </c>
      <c r="I41" s="1559"/>
      <c r="J41" s="1177"/>
      <c r="K41" s="1559" t="s">
        <v>1417</v>
      </c>
      <c r="L41" s="1560"/>
    </row>
    <row r="42" spans="2:14">
      <c r="D42" s="1464"/>
      <c r="E42" s="1465"/>
      <c r="F42" s="1465"/>
      <c r="H42" s="1465"/>
      <c r="I42" s="1465"/>
      <c r="K42" s="1465"/>
      <c r="L42" s="1561"/>
    </row>
    <row r="43" spans="2:14">
      <c r="D43" s="1455"/>
      <c r="E43" s="1425"/>
      <c r="F43" s="1425"/>
      <c r="H43" s="1425"/>
      <c r="I43" s="1425"/>
      <c r="K43" s="1425"/>
      <c r="L43" s="1456"/>
    </row>
    <row r="44" spans="2:14">
      <c r="D44" s="1455"/>
      <c r="E44" s="1425"/>
      <c r="F44" s="1425"/>
      <c r="H44" s="1425"/>
      <c r="I44" s="1425"/>
      <c r="K44" s="1425"/>
      <c r="L44" s="1456"/>
    </row>
    <row r="45" spans="2:14">
      <c r="D45" s="1455"/>
      <c r="E45" s="1425"/>
      <c r="F45" s="1425"/>
      <c r="H45" s="1425"/>
      <c r="I45" s="1425"/>
      <c r="K45" s="1425"/>
      <c r="L45" s="1456"/>
    </row>
    <row r="46" spans="2:14">
      <c r="D46" s="1455"/>
      <c r="E46" s="1425"/>
      <c r="F46" s="1425"/>
      <c r="H46" s="1425"/>
      <c r="I46" s="1425"/>
      <c r="K46" s="1425"/>
      <c r="L46" s="1456"/>
    </row>
    <row r="47" spans="2:14">
      <c r="D47" s="1455"/>
      <c r="E47" s="1425"/>
      <c r="F47" s="1425"/>
      <c r="H47" s="1425"/>
      <c r="I47" s="1425"/>
      <c r="K47" s="1425"/>
      <c r="L47" s="1456"/>
    </row>
    <row r="48" spans="2:14">
      <c r="D48" s="1455"/>
      <c r="E48" s="1425"/>
      <c r="F48" s="1425"/>
      <c r="G48" s="761"/>
      <c r="H48" s="1425"/>
      <c r="I48" s="1425"/>
      <c r="J48" s="761"/>
      <c r="K48" s="1425"/>
      <c r="L48" s="1456"/>
    </row>
    <row r="50" spans="1:15">
      <c r="B50" s="1061" t="s">
        <v>3508</v>
      </c>
      <c r="C50" s="650" t="s">
        <v>1320</v>
      </c>
      <c r="D50" s="1209"/>
      <c r="E50" s="1209"/>
      <c r="F50" s="1209"/>
    </row>
    <row r="51" spans="1:15">
      <c r="B51" s="1061"/>
      <c r="C51" s="650"/>
      <c r="D51" s="1209"/>
      <c r="E51" s="1209"/>
      <c r="F51" s="1209"/>
    </row>
    <row r="52" spans="1:15">
      <c r="C52" s="1055" t="s">
        <v>1321</v>
      </c>
    </row>
    <row r="53" spans="1:15" ht="13.5" thickBot="1">
      <c r="D53" s="1558" t="s">
        <v>1419</v>
      </c>
      <c r="E53" s="1559"/>
      <c r="F53" s="1559"/>
      <c r="G53" s="1177"/>
      <c r="H53" s="1559" t="s">
        <v>1302</v>
      </c>
      <c r="I53" s="1559"/>
      <c r="J53" s="1177"/>
      <c r="K53" s="1559" t="s">
        <v>1418</v>
      </c>
      <c r="L53" s="1560"/>
    </row>
    <row r="54" spans="1:15">
      <c r="D54" s="1464"/>
      <c r="E54" s="1465"/>
      <c r="F54" s="1465"/>
      <c r="H54" s="1465"/>
      <c r="I54" s="1465"/>
      <c r="K54" s="1465"/>
      <c r="L54" s="1561"/>
    </row>
    <row r="55" spans="1:15">
      <c r="D55" s="1455"/>
      <c r="E55" s="1425"/>
      <c r="F55" s="1425"/>
      <c r="H55" s="1425"/>
      <c r="I55" s="1425"/>
      <c r="K55" s="1425"/>
      <c r="L55" s="1456"/>
    </row>
    <row r="56" spans="1:15">
      <c r="D56" s="1455"/>
      <c r="E56" s="1425"/>
      <c r="F56" s="1425"/>
      <c r="H56" s="1425"/>
      <c r="I56" s="1425"/>
      <c r="K56" s="1425"/>
      <c r="L56" s="1456"/>
    </row>
    <row r="57" spans="1:15">
      <c r="D57" s="1455"/>
      <c r="E57" s="1425"/>
      <c r="F57" s="1425"/>
      <c r="H57" s="1425"/>
      <c r="I57" s="1425"/>
      <c r="K57" s="1425"/>
      <c r="L57" s="1456"/>
    </row>
    <row r="58" spans="1:15">
      <c r="D58" s="1455"/>
      <c r="E58" s="1425"/>
      <c r="F58" s="1425"/>
      <c r="H58" s="1425"/>
      <c r="I58" s="1425"/>
      <c r="K58" s="1425"/>
      <c r="L58" s="1456"/>
    </row>
    <row r="59" spans="1:15">
      <c r="D59" s="1455"/>
      <c r="E59" s="1425"/>
      <c r="F59" s="1425"/>
      <c r="H59" s="1425"/>
      <c r="I59" s="1425"/>
      <c r="K59" s="1425"/>
      <c r="L59" s="1456"/>
    </row>
    <row r="60" spans="1:15">
      <c r="D60" s="1455"/>
      <c r="E60" s="1425"/>
      <c r="F60" s="1425"/>
      <c r="H60" s="1425"/>
      <c r="I60" s="1425"/>
      <c r="K60" s="1425"/>
      <c r="L60" s="1456"/>
    </row>
    <row r="61" spans="1:15">
      <c r="D61" s="1455"/>
      <c r="E61" s="1425"/>
      <c r="F61" s="1425"/>
      <c r="G61" s="761"/>
      <c r="H61" s="1425"/>
      <c r="I61" s="1425"/>
      <c r="J61" s="761"/>
      <c r="K61" s="1425"/>
      <c r="L61" s="1456"/>
    </row>
    <row r="63" spans="1:15" ht="15.75">
      <c r="A63" s="1549" t="s">
        <v>2646</v>
      </c>
      <c r="B63" s="1549"/>
      <c r="C63" s="1549"/>
      <c r="D63" s="1549"/>
      <c r="E63" s="1549"/>
      <c r="F63" s="1549"/>
      <c r="G63" s="1549"/>
      <c r="H63" s="1549"/>
      <c r="I63" s="1549"/>
      <c r="J63" s="1549"/>
      <c r="K63" s="1549"/>
      <c r="L63" s="1549"/>
      <c r="M63" s="1549"/>
      <c r="N63" s="1549"/>
      <c r="O63" s="1549"/>
    </row>
  </sheetData>
  <mergeCells count="71">
    <mergeCell ref="D15:G15"/>
    <mergeCell ref="I15:L15"/>
    <mergeCell ref="A1:O1"/>
    <mergeCell ref="A2:O2"/>
    <mergeCell ref="A3:O3"/>
    <mergeCell ref="C8:O8"/>
    <mergeCell ref="I14:L14"/>
    <mergeCell ref="D16:G16"/>
    <mergeCell ref="I16:L16"/>
    <mergeCell ref="D17:G17"/>
    <mergeCell ref="I17:L17"/>
    <mergeCell ref="D18:G18"/>
    <mergeCell ref="I18:L18"/>
    <mergeCell ref="D19:G19"/>
    <mergeCell ref="I19:L19"/>
    <mergeCell ref="D20:G20"/>
    <mergeCell ref="I20:L20"/>
    <mergeCell ref="D21:G21"/>
    <mergeCell ref="I21:L21"/>
    <mergeCell ref="D41:F41"/>
    <mergeCell ref="H41:I41"/>
    <mergeCell ref="K41:L41"/>
    <mergeCell ref="D42:F42"/>
    <mergeCell ref="H42:I42"/>
    <mergeCell ref="K42:L42"/>
    <mergeCell ref="D43:F43"/>
    <mergeCell ref="H43:I43"/>
    <mergeCell ref="K43:L43"/>
    <mergeCell ref="D44:F44"/>
    <mergeCell ref="H44:I44"/>
    <mergeCell ref="K44:L44"/>
    <mergeCell ref="D45:F45"/>
    <mergeCell ref="H45:I45"/>
    <mergeCell ref="K45:L45"/>
    <mergeCell ref="D46:F46"/>
    <mergeCell ref="H46:I46"/>
    <mergeCell ref="K46:L46"/>
    <mergeCell ref="D47:F47"/>
    <mergeCell ref="H47:I47"/>
    <mergeCell ref="K47:L47"/>
    <mergeCell ref="D48:F48"/>
    <mergeCell ref="H48:I48"/>
    <mergeCell ref="K48:L48"/>
    <mergeCell ref="D53:F53"/>
    <mergeCell ref="H53:I53"/>
    <mergeCell ref="K53:L53"/>
    <mergeCell ref="D54:F54"/>
    <mergeCell ref="H54:I54"/>
    <mergeCell ref="K54:L54"/>
    <mergeCell ref="D55:F55"/>
    <mergeCell ref="H55:I55"/>
    <mergeCell ref="K55:L55"/>
    <mergeCell ref="D56:F56"/>
    <mergeCell ref="H56:I56"/>
    <mergeCell ref="K56:L56"/>
    <mergeCell ref="D57:F57"/>
    <mergeCell ref="H57:I57"/>
    <mergeCell ref="K57:L57"/>
    <mergeCell ref="D58:F58"/>
    <mergeCell ref="H58:I58"/>
    <mergeCell ref="K58:L58"/>
    <mergeCell ref="D61:F61"/>
    <mergeCell ref="H61:I61"/>
    <mergeCell ref="K61:L61"/>
    <mergeCell ref="A63:O63"/>
    <mergeCell ref="D59:F59"/>
    <mergeCell ref="H59:I59"/>
    <mergeCell ref="K59:L59"/>
    <mergeCell ref="D60:F60"/>
    <mergeCell ref="H60:I60"/>
    <mergeCell ref="K60:L60"/>
  </mergeCells>
  <printOptions horizontalCentered="1"/>
  <pageMargins left="0.5" right="0.5" top="0.5" bottom="0.5" header="0" footer="0"/>
  <pageSetup scale="73"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31" activePane="bottomRight" state="frozen"/>
      <selection pane="topRight" activeCell="C1" sqref="C1"/>
      <selection pane="bottomLeft" activeCell="A11" sqref="A11"/>
      <selection pane="bottomRight" activeCell="C40" sqref="C40"/>
    </sheetView>
  </sheetViews>
  <sheetFormatPr defaultRowHeight="15"/>
  <cols>
    <col min="1" max="2" width="3.28515625" style="449" customWidth="1"/>
    <col min="3" max="3" width="24.42578125" style="449" customWidth="1"/>
    <col min="4" max="4" width="10.5703125" style="449" customWidth="1"/>
    <col min="5" max="5" width="10.42578125" style="449" customWidth="1"/>
    <col min="6" max="11" width="11" style="449" customWidth="1"/>
    <col min="12" max="12" width="12.85546875" style="449" customWidth="1"/>
    <col min="13" max="13" width="15.85546875" style="449" customWidth="1"/>
    <col min="14" max="16384" width="9.140625" style="449"/>
  </cols>
  <sheetData>
    <row r="1" spans="1:16" ht="18">
      <c r="C1" s="1483" t="str">
        <f>'COVER PAGE'!A9</f>
        <v>LOCAL GOVERNMENT NAME:</v>
      </c>
      <c r="D1" s="1483"/>
      <c r="E1" s="1483"/>
      <c r="F1" s="1483"/>
      <c r="G1" s="1483"/>
      <c r="H1" s="1483"/>
      <c r="I1" s="1483"/>
      <c r="J1" s="1483"/>
      <c r="K1" s="1483"/>
      <c r="L1" s="1483"/>
      <c r="M1" s="1483"/>
      <c r="N1" s="446"/>
      <c r="O1" s="446"/>
      <c r="P1" s="446"/>
    </row>
    <row r="2" spans="1:16" ht="18">
      <c r="C2" s="1483" t="s">
        <v>1110</v>
      </c>
      <c r="D2" s="1483"/>
      <c r="E2" s="1483"/>
      <c r="F2" s="1483"/>
      <c r="G2" s="1483"/>
      <c r="H2" s="1483"/>
      <c r="I2" s="1483"/>
      <c r="J2" s="1483"/>
      <c r="K2" s="1483"/>
      <c r="L2" s="1483"/>
      <c r="M2" s="1483"/>
      <c r="N2" s="446"/>
      <c r="O2" s="446"/>
      <c r="P2" s="446"/>
    </row>
    <row r="3" spans="1:16" ht="19.5" customHeight="1">
      <c r="C3" s="1485" t="str">
        <f>'COVER PAGE'!A30</f>
        <v>FISCAL YEAR ENDING JUNE 30, 2021</v>
      </c>
      <c r="D3" s="1485"/>
      <c r="E3" s="1485"/>
      <c r="F3" s="1485"/>
      <c r="G3" s="1485"/>
      <c r="H3" s="1485"/>
      <c r="I3" s="1485"/>
      <c r="J3" s="1485"/>
      <c r="K3" s="1485"/>
      <c r="L3" s="1485"/>
      <c r="M3" s="1485"/>
      <c r="N3" s="423"/>
      <c r="O3" s="423"/>
      <c r="P3" s="423"/>
    </row>
    <row r="4" spans="1:16" ht="10.5" customHeight="1">
      <c r="C4" s="1056"/>
      <c r="D4" s="1056"/>
      <c r="E4" s="1056"/>
      <c r="F4" s="1056"/>
      <c r="G4" s="1056"/>
      <c r="H4" s="1056"/>
      <c r="I4" s="1056"/>
      <c r="J4" s="1056"/>
      <c r="K4" s="1056"/>
      <c r="L4" s="1056"/>
      <c r="M4" s="1056"/>
      <c r="N4" s="1056"/>
      <c r="O4" s="1056"/>
      <c r="P4" s="1056"/>
    </row>
    <row r="5" spans="1:16" ht="13.5" customHeight="1">
      <c r="A5" s="300" t="s">
        <v>75</v>
      </c>
      <c r="B5" s="300"/>
      <c r="C5" s="301" t="s">
        <v>655</v>
      </c>
      <c r="D5" s="1056"/>
      <c r="E5" s="1056"/>
      <c r="F5" s="1056"/>
      <c r="G5" s="1056"/>
      <c r="H5" s="1056"/>
      <c r="I5" s="1056"/>
      <c r="J5" s="1056"/>
      <c r="K5" s="1056"/>
      <c r="L5" s="1056"/>
      <c r="M5" s="1056"/>
      <c r="N5" s="423"/>
      <c r="O5" s="423"/>
      <c r="P5" s="423"/>
    </row>
    <row r="6" spans="1:16" ht="13.5" customHeight="1">
      <c r="C6" s="1056"/>
      <c r="D6" s="1056"/>
      <c r="E6" s="1056"/>
      <c r="F6" s="1056"/>
      <c r="G6" s="1056"/>
      <c r="H6" s="1056"/>
      <c r="I6" s="1056"/>
      <c r="J6" s="1056"/>
      <c r="K6" s="1056"/>
      <c r="L6" s="1056"/>
      <c r="M6" s="1056"/>
      <c r="N6" s="423"/>
      <c r="O6" s="423"/>
      <c r="P6" s="423"/>
    </row>
    <row r="7" spans="1:16" ht="13.5" customHeight="1">
      <c r="B7" s="1214" t="s">
        <v>2944</v>
      </c>
      <c r="C7" s="1565" t="s">
        <v>3509</v>
      </c>
      <c r="D7" s="1564"/>
      <c r="E7" s="1564"/>
      <c r="F7" s="1564"/>
      <c r="G7" s="1564"/>
      <c r="H7" s="1564"/>
      <c r="I7" s="1564"/>
      <c r="J7" s="1564"/>
      <c r="K7" s="1564"/>
      <c r="L7" s="1564"/>
      <c r="M7" s="1564"/>
      <c r="N7" s="423"/>
      <c r="O7" s="423"/>
      <c r="P7" s="423"/>
    </row>
    <row r="8" spans="1:16" ht="13.5" customHeight="1">
      <c r="B8" s="1214"/>
      <c r="C8" s="1215"/>
      <c r="D8" s="1075"/>
      <c r="E8" s="1075"/>
      <c r="F8" s="1075"/>
      <c r="G8" s="1075"/>
      <c r="H8" s="1075"/>
      <c r="I8" s="1075"/>
      <c r="J8" s="1075"/>
      <c r="K8" s="1075"/>
      <c r="L8" s="1075"/>
      <c r="M8" s="1075"/>
      <c r="N8" s="1056"/>
      <c r="O8" s="1056"/>
      <c r="P8" s="1056"/>
    </row>
    <row r="9" spans="1:16" ht="27.75" customHeight="1">
      <c r="B9" s="1214"/>
      <c r="C9" s="1566" t="s">
        <v>3510</v>
      </c>
      <c r="D9" s="1566"/>
      <c r="E9" s="1566"/>
      <c r="F9" s="1566"/>
      <c r="G9" s="1566"/>
      <c r="H9" s="1566"/>
      <c r="I9" s="1566"/>
      <c r="J9" s="1566"/>
      <c r="K9" s="1566"/>
      <c r="L9" s="1566"/>
      <c r="M9" s="1566"/>
      <c r="N9" s="1056"/>
      <c r="O9" s="1056"/>
      <c r="P9" s="1056"/>
    </row>
    <row r="10" spans="1:16" ht="13.5" customHeight="1">
      <c r="B10" s="1214"/>
      <c r="C10" s="1215"/>
      <c r="D10" s="1075"/>
      <c r="E10" s="1075"/>
      <c r="F10" s="1075"/>
      <c r="G10" s="1075"/>
      <c r="H10" s="1075"/>
      <c r="I10" s="1075"/>
      <c r="J10" s="1075"/>
      <c r="K10" s="1075"/>
      <c r="L10" s="1075"/>
      <c r="M10" s="1075"/>
      <c r="N10" s="1056"/>
      <c r="O10" s="1056"/>
      <c r="P10" s="1056"/>
    </row>
    <row r="11" spans="1:16" ht="14.25" customHeight="1">
      <c r="C11" s="1564" t="s">
        <v>2066</v>
      </c>
      <c r="D11" s="1564"/>
      <c r="E11" s="1564"/>
      <c r="F11" s="1564"/>
      <c r="G11" s="1564"/>
      <c r="H11" s="1564"/>
      <c r="I11" s="1564"/>
      <c r="J11" s="1564"/>
      <c r="K11" s="1564"/>
      <c r="L11" s="1564"/>
      <c r="M11" s="1564"/>
      <c r="N11" s="423"/>
      <c r="O11" s="423"/>
      <c r="P11" s="423"/>
    </row>
    <row r="12" spans="1:16">
      <c r="C12" s="450"/>
      <c r="D12" s="450"/>
      <c r="E12" s="1563" t="s">
        <v>1315</v>
      </c>
      <c r="F12" s="1563"/>
      <c r="G12" s="1563"/>
      <c r="H12" s="1563"/>
      <c r="I12" s="1563"/>
      <c r="J12" s="1563"/>
      <c r="K12" s="1563"/>
      <c r="L12" s="455" t="s">
        <v>1053</v>
      </c>
      <c r="M12" s="455" t="s">
        <v>926</v>
      </c>
    </row>
    <row r="13" spans="1:16">
      <c r="C13" s="451"/>
      <c r="D13" s="450"/>
      <c r="E13" s="455" t="str">
        <f>'GOVERNMENTAL FUNDS - BS(15)'!E7</f>
        <v>Fund #</v>
      </c>
      <c r="F13" s="455" t="str">
        <f>'GOVERNMENTAL FUNDS - BS(15)'!F7</f>
        <v>Fund #</v>
      </c>
      <c r="G13" s="455" t="str">
        <f>'GOVERNMENTAL FUNDS - BS(15)'!G7</f>
        <v>Fund #</v>
      </c>
      <c r="H13" s="455" t="str">
        <f>'GOVERNMENTAL FUNDS - BS(15)'!H7</f>
        <v>Fund #</v>
      </c>
      <c r="I13" s="455" t="str">
        <f>'GOVERNMENTAL FUNDS - BS(15)'!I7</f>
        <v>Fund #</v>
      </c>
      <c r="J13" s="455" t="str">
        <f>'GOVERNMENTAL FUNDS - BS(15)'!J7</f>
        <v>Fund #</v>
      </c>
      <c r="K13" s="455" t="str">
        <f>'GOVERNMENTAL FUNDS - BS(15)'!K7</f>
        <v>Fund #</v>
      </c>
      <c r="L13" s="455" t="s">
        <v>924</v>
      </c>
      <c r="M13" s="455" t="s">
        <v>924</v>
      </c>
    </row>
    <row r="14" spans="1:16" ht="36" customHeight="1">
      <c r="C14" s="452"/>
      <c r="D14" s="453" t="s">
        <v>1052</v>
      </c>
      <c r="E14" s="604" t="str">
        <f>'OPER-MAJOR SP. REVENUE(54-56)'!C3</f>
        <v>Fund Name</v>
      </c>
      <c r="F14" s="589" t="str">
        <f>'OPER-MAJOR SP. REVENUE(54-56)'!G3</f>
        <v>Fund Name</v>
      </c>
      <c r="G14" s="589" t="str">
        <f>'OPER-MAJOR SP. REVENUE(54-56)'!K3</f>
        <v>Fund Name</v>
      </c>
      <c r="H14" s="589" t="str">
        <f>'OPER-MAJOR SP. REVENUE(54-56)'!O3</f>
        <v>Fund Name</v>
      </c>
      <c r="I14" s="589" t="str">
        <f>'OPER-MAJOR SP. REVENUE(54-56)'!S3</f>
        <v>Fund Name</v>
      </c>
      <c r="J14" s="589" t="str">
        <f>'OPER-MAJOR SP. REVENUE(54-56)'!W3</f>
        <v>Fund Name</v>
      </c>
      <c r="K14" s="589" t="str">
        <f>'OPER-MAJOR SP. REVENUE(54-56)'!AA3</f>
        <v>Fund Name</v>
      </c>
      <c r="L14" s="610" t="s">
        <v>1054</v>
      </c>
      <c r="M14" s="610" t="s">
        <v>1054</v>
      </c>
    </row>
    <row r="15" spans="1:16">
      <c r="C15" s="454" t="s">
        <v>1269</v>
      </c>
      <c r="D15" s="461"/>
      <c r="E15" s="461"/>
      <c r="F15" s="461"/>
      <c r="G15" s="461"/>
      <c r="H15" s="461"/>
      <c r="I15" s="461"/>
      <c r="J15" s="461"/>
      <c r="K15" s="461"/>
      <c r="L15" s="461"/>
      <c r="M15" s="461"/>
    </row>
    <row r="16" spans="1:16">
      <c r="C16" s="454" t="s">
        <v>1311</v>
      </c>
      <c r="D16" s="461"/>
      <c r="E16" s="461"/>
      <c r="F16" s="461"/>
      <c r="G16" s="461"/>
      <c r="H16" s="461"/>
      <c r="I16" s="461"/>
      <c r="J16" s="461"/>
      <c r="K16" s="461"/>
      <c r="L16" s="461"/>
      <c r="M16" s="461"/>
    </row>
    <row r="17" spans="1:13">
      <c r="C17" s="451" t="s">
        <v>1274</v>
      </c>
      <c r="D17" s="461"/>
      <c r="E17" s="461"/>
      <c r="F17" s="461"/>
      <c r="G17" s="461"/>
      <c r="H17" s="461"/>
      <c r="I17" s="461"/>
      <c r="J17" s="461"/>
      <c r="K17" s="461"/>
      <c r="L17" s="461"/>
      <c r="M17" s="461">
        <f>SUM(D17:L17)</f>
        <v>0</v>
      </c>
    </row>
    <row r="18" spans="1:13">
      <c r="C18" s="451" t="s">
        <v>1312</v>
      </c>
      <c r="D18" s="461"/>
      <c r="E18" s="461"/>
      <c r="F18" s="461"/>
      <c r="G18" s="461"/>
      <c r="H18" s="461"/>
      <c r="I18" s="461"/>
      <c r="J18" s="461"/>
      <c r="K18" s="461"/>
      <c r="L18" s="461"/>
      <c r="M18" s="461">
        <f>SUM(D18:L18)</f>
        <v>0</v>
      </c>
    </row>
    <row r="19" spans="1:13">
      <c r="C19" s="451" t="s">
        <v>1316</v>
      </c>
      <c r="D19" s="461"/>
      <c r="E19" s="461"/>
      <c r="F19" s="461"/>
      <c r="G19" s="461"/>
      <c r="H19" s="461"/>
      <c r="I19" s="461"/>
      <c r="J19" s="461"/>
      <c r="K19" s="461"/>
      <c r="L19" s="461"/>
      <c r="M19" s="461">
        <f>SUM(D19:L19)</f>
        <v>0</v>
      </c>
    </row>
    <row r="20" spans="1:13">
      <c r="C20" s="451" t="s">
        <v>1313</v>
      </c>
      <c r="D20" s="461"/>
      <c r="E20" s="461"/>
      <c r="F20" s="461"/>
      <c r="G20" s="461"/>
      <c r="H20" s="461"/>
      <c r="I20" s="461"/>
      <c r="J20" s="461"/>
      <c r="K20" s="461"/>
      <c r="L20" s="461"/>
      <c r="M20" s="461">
        <f>SUM(D20:L20)</f>
        <v>0</v>
      </c>
    </row>
    <row r="21" spans="1:13">
      <c r="C21" s="454" t="s">
        <v>1152</v>
      </c>
      <c r="D21" s="461"/>
      <c r="E21" s="461"/>
      <c r="F21" s="461"/>
      <c r="G21" s="461"/>
      <c r="H21" s="461"/>
      <c r="I21" s="461"/>
      <c r="J21" s="461"/>
      <c r="K21" s="461"/>
      <c r="L21" s="461"/>
      <c r="M21" s="461"/>
    </row>
    <row r="22" spans="1:13">
      <c r="C22" s="451" t="s">
        <v>1317</v>
      </c>
      <c r="D22" s="461"/>
      <c r="E22" s="461"/>
      <c r="F22" s="461"/>
      <c r="G22" s="461"/>
      <c r="H22" s="461"/>
      <c r="I22" s="461"/>
      <c r="J22" s="461"/>
      <c r="K22" s="461"/>
      <c r="L22" s="461"/>
      <c r="M22" s="461">
        <f t="shared" ref="M22:M32" si="0">SUM(D22:L22)</f>
        <v>0</v>
      </c>
    </row>
    <row r="23" spans="1:13">
      <c r="C23" s="451" t="s">
        <v>985</v>
      </c>
      <c r="D23" s="461"/>
      <c r="E23" s="461"/>
      <c r="F23" s="461"/>
      <c r="G23" s="461"/>
      <c r="H23" s="461"/>
      <c r="I23" s="461"/>
      <c r="J23" s="461"/>
      <c r="K23" s="461"/>
      <c r="L23" s="461"/>
      <c r="M23" s="461">
        <f t="shared" si="0"/>
        <v>0</v>
      </c>
    </row>
    <row r="24" spans="1:13">
      <c r="C24" s="451" t="s">
        <v>984</v>
      </c>
      <c r="D24" s="461"/>
      <c r="E24" s="461"/>
      <c r="F24" s="461"/>
      <c r="G24" s="461"/>
      <c r="H24" s="461"/>
      <c r="I24" s="461"/>
      <c r="J24" s="461"/>
      <c r="K24" s="461"/>
      <c r="L24" s="461"/>
      <c r="M24" s="461">
        <f t="shared" si="0"/>
        <v>0</v>
      </c>
    </row>
    <row r="25" spans="1:13">
      <c r="C25" s="451" t="s">
        <v>986</v>
      </c>
      <c r="D25" s="461"/>
      <c r="E25" s="461"/>
      <c r="F25" s="461"/>
      <c r="G25" s="461"/>
      <c r="H25" s="461"/>
      <c r="I25" s="461"/>
      <c r="J25" s="461"/>
      <c r="K25" s="461"/>
      <c r="L25" s="461"/>
      <c r="M25" s="461">
        <f t="shared" si="0"/>
        <v>0</v>
      </c>
    </row>
    <row r="26" spans="1:13">
      <c r="C26" s="451" t="s">
        <v>1318</v>
      </c>
      <c r="D26" s="461"/>
      <c r="E26" s="461"/>
      <c r="F26" s="461"/>
      <c r="G26" s="461"/>
      <c r="H26" s="461"/>
      <c r="I26" s="461"/>
      <c r="J26" s="461"/>
      <c r="K26" s="461"/>
      <c r="L26" s="461"/>
      <c r="M26" s="461">
        <f t="shared" si="0"/>
        <v>0</v>
      </c>
    </row>
    <row r="27" spans="1:13">
      <c r="C27" s="451" t="s">
        <v>1319</v>
      </c>
      <c r="D27" s="461"/>
      <c r="E27" s="461"/>
      <c r="F27" s="461"/>
      <c r="G27" s="461"/>
      <c r="H27" s="461"/>
      <c r="I27" s="461"/>
      <c r="J27" s="461"/>
      <c r="K27" s="461"/>
      <c r="L27" s="461"/>
      <c r="M27" s="461">
        <f t="shared" si="0"/>
        <v>0</v>
      </c>
    </row>
    <row r="28" spans="1:13">
      <c r="C28" s="451" t="s">
        <v>2069</v>
      </c>
      <c r="D28" s="461"/>
      <c r="E28" s="461"/>
      <c r="F28" s="461"/>
      <c r="G28" s="461"/>
      <c r="H28" s="461"/>
      <c r="I28" s="461"/>
      <c r="J28" s="461"/>
      <c r="K28" s="461"/>
      <c r="L28" s="461"/>
      <c r="M28" s="461">
        <f t="shared" si="0"/>
        <v>0</v>
      </c>
    </row>
    <row r="29" spans="1:13">
      <c r="C29" s="451" t="s">
        <v>2068</v>
      </c>
      <c r="D29" s="461"/>
      <c r="E29" s="461"/>
      <c r="F29" s="461"/>
      <c r="G29" s="461"/>
      <c r="H29" s="461"/>
      <c r="I29" s="461"/>
      <c r="J29" s="461"/>
      <c r="K29" s="461"/>
      <c r="L29" s="461"/>
      <c r="M29" s="461">
        <f t="shared" si="0"/>
        <v>0</v>
      </c>
    </row>
    <row r="30" spans="1:13">
      <c r="C30" s="451" t="s">
        <v>983</v>
      </c>
      <c r="D30" s="461"/>
      <c r="E30" s="461"/>
      <c r="F30" s="461"/>
      <c r="G30" s="461"/>
      <c r="H30" s="461"/>
      <c r="I30" s="461"/>
      <c r="J30" s="461"/>
      <c r="K30" s="461"/>
      <c r="L30" s="461"/>
      <c r="M30" s="461">
        <f t="shared" si="0"/>
        <v>0</v>
      </c>
    </row>
    <row r="31" spans="1:13">
      <c r="C31" s="451" t="s">
        <v>2067</v>
      </c>
      <c r="D31" s="461"/>
      <c r="E31" s="461"/>
      <c r="F31" s="461"/>
      <c r="G31" s="461"/>
      <c r="H31" s="461"/>
      <c r="I31" s="461"/>
      <c r="J31" s="461"/>
      <c r="K31" s="461"/>
      <c r="L31" s="461"/>
      <c r="M31" s="461">
        <f t="shared" si="0"/>
        <v>0</v>
      </c>
    </row>
    <row r="32" spans="1:13">
      <c r="A32" s="1562" t="s">
        <v>1403</v>
      </c>
      <c r="B32" s="1074"/>
      <c r="C32" s="451" t="s">
        <v>1313</v>
      </c>
      <c r="D32" s="461"/>
      <c r="E32" s="461"/>
      <c r="F32" s="461"/>
      <c r="G32" s="461"/>
      <c r="H32" s="461"/>
      <c r="I32" s="461"/>
      <c r="J32" s="461"/>
      <c r="K32" s="461"/>
      <c r="L32" s="461"/>
      <c r="M32" s="461">
        <f t="shared" si="0"/>
        <v>0</v>
      </c>
    </row>
    <row r="33" spans="1:13" ht="18.75" customHeight="1">
      <c r="A33" s="1562"/>
      <c r="B33" s="1074"/>
      <c r="C33" s="454" t="s">
        <v>1310</v>
      </c>
      <c r="D33" s="461"/>
      <c r="E33" s="461"/>
      <c r="F33" s="461"/>
      <c r="G33" s="461"/>
      <c r="H33" s="461"/>
      <c r="I33" s="461"/>
      <c r="J33" s="461"/>
      <c r="K33" s="461"/>
      <c r="L33" s="461"/>
      <c r="M33" s="461"/>
    </row>
    <row r="34" spans="1:13">
      <c r="A34" s="1562"/>
      <c r="B34" s="1074"/>
      <c r="C34" s="451" t="s">
        <v>1317</v>
      </c>
      <c r="D34" s="461"/>
      <c r="E34" s="461"/>
      <c r="F34" s="461"/>
      <c r="G34" s="461"/>
      <c r="H34" s="461"/>
      <c r="I34" s="461"/>
      <c r="J34" s="461"/>
      <c r="K34" s="461"/>
      <c r="L34" s="461"/>
      <c r="M34" s="461">
        <f t="shared" ref="M34:M44" si="1">SUM(D34:L34)</f>
        <v>0</v>
      </c>
    </row>
    <row r="35" spans="1:13">
      <c r="C35" s="451" t="s">
        <v>985</v>
      </c>
      <c r="D35" s="461"/>
      <c r="E35" s="461"/>
      <c r="F35" s="461"/>
      <c r="G35" s="461"/>
      <c r="H35" s="461"/>
      <c r="I35" s="461"/>
      <c r="J35" s="461"/>
      <c r="K35" s="461"/>
      <c r="L35" s="461"/>
      <c r="M35" s="461">
        <f t="shared" si="1"/>
        <v>0</v>
      </c>
    </row>
    <row r="36" spans="1:13">
      <c r="C36" s="451" t="s">
        <v>984</v>
      </c>
      <c r="D36" s="461"/>
      <c r="E36" s="461"/>
      <c r="F36" s="461"/>
      <c r="G36" s="461"/>
      <c r="H36" s="461"/>
      <c r="I36" s="461"/>
      <c r="J36" s="461"/>
      <c r="K36" s="461"/>
      <c r="L36" s="461"/>
      <c r="M36" s="461">
        <f t="shared" si="1"/>
        <v>0</v>
      </c>
    </row>
    <row r="37" spans="1:13">
      <c r="C37" s="451" t="s">
        <v>986</v>
      </c>
      <c r="D37" s="461"/>
      <c r="E37" s="461"/>
      <c r="F37" s="461"/>
      <c r="G37" s="461"/>
      <c r="H37" s="461"/>
      <c r="I37" s="461"/>
      <c r="J37" s="461"/>
      <c r="K37" s="461"/>
      <c r="L37" s="461"/>
      <c r="M37" s="461">
        <f t="shared" si="1"/>
        <v>0</v>
      </c>
    </row>
    <row r="38" spans="1:13">
      <c r="C38" s="451" t="s">
        <v>1318</v>
      </c>
      <c r="D38" s="461"/>
      <c r="E38" s="461"/>
      <c r="F38" s="461"/>
      <c r="G38" s="461"/>
      <c r="H38" s="461"/>
      <c r="I38" s="461"/>
      <c r="J38" s="461"/>
      <c r="K38" s="461"/>
      <c r="L38" s="461"/>
      <c r="M38" s="461">
        <f t="shared" si="1"/>
        <v>0</v>
      </c>
    </row>
    <row r="39" spans="1:13">
      <c r="C39" s="451" t="s">
        <v>1319</v>
      </c>
      <c r="D39" s="461"/>
      <c r="E39" s="461"/>
      <c r="F39" s="461"/>
      <c r="G39" s="461"/>
      <c r="H39" s="461"/>
      <c r="I39" s="461"/>
      <c r="J39" s="461"/>
      <c r="K39" s="461"/>
      <c r="L39" s="461"/>
      <c r="M39" s="461">
        <f t="shared" si="1"/>
        <v>0</v>
      </c>
    </row>
    <row r="40" spans="1:13">
      <c r="C40" s="451" t="s">
        <v>2069</v>
      </c>
      <c r="D40" s="461"/>
      <c r="E40" s="461"/>
      <c r="F40" s="461"/>
      <c r="G40" s="461"/>
      <c r="H40" s="461"/>
      <c r="I40" s="461"/>
      <c r="J40" s="461"/>
      <c r="K40" s="461"/>
      <c r="L40" s="461"/>
      <c r="M40" s="461">
        <f t="shared" si="1"/>
        <v>0</v>
      </c>
    </row>
    <row r="41" spans="1:13">
      <c r="C41" s="451" t="s">
        <v>2068</v>
      </c>
      <c r="D41" s="461"/>
      <c r="E41" s="461"/>
      <c r="F41" s="461"/>
      <c r="G41" s="461"/>
      <c r="H41" s="461"/>
      <c r="I41" s="461"/>
      <c r="J41" s="461"/>
      <c r="K41" s="461"/>
      <c r="L41" s="461"/>
      <c r="M41" s="461">
        <f t="shared" si="1"/>
        <v>0</v>
      </c>
    </row>
    <row r="42" spans="1:13">
      <c r="C42" s="451" t="s">
        <v>983</v>
      </c>
      <c r="D42" s="461"/>
      <c r="E42" s="461"/>
      <c r="F42" s="461"/>
      <c r="G42" s="461"/>
      <c r="H42" s="461"/>
      <c r="I42" s="461"/>
      <c r="J42" s="461"/>
      <c r="K42" s="461"/>
      <c r="L42" s="461"/>
      <c r="M42" s="461">
        <f t="shared" si="1"/>
        <v>0</v>
      </c>
    </row>
    <row r="43" spans="1:13">
      <c r="C43" s="451" t="s">
        <v>2067</v>
      </c>
      <c r="D43" s="461"/>
      <c r="E43" s="461"/>
      <c r="F43" s="461"/>
      <c r="G43" s="461"/>
      <c r="H43" s="461"/>
      <c r="I43" s="461"/>
      <c r="J43" s="461"/>
      <c r="K43" s="461"/>
      <c r="L43" s="461"/>
      <c r="M43" s="461">
        <f t="shared" si="1"/>
        <v>0</v>
      </c>
    </row>
    <row r="44" spans="1:13">
      <c r="C44" s="451" t="s">
        <v>1313</v>
      </c>
      <c r="D44" s="461"/>
      <c r="E44" s="461"/>
      <c r="F44" s="461"/>
      <c r="G44" s="461"/>
      <c r="H44" s="461"/>
      <c r="I44" s="461"/>
      <c r="J44" s="461"/>
      <c r="K44" s="461"/>
      <c r="L44" s="461"/>
      <c r="M44" s="461">
        <f t="shared" si="1"/>
        <v>0</v>
      </c>
    </row>
    <row r="45" spans="1:13">
      <c r="C45" s="454" t="s">
        <v>1314</v>
      </c>
      <c r="D45" s="461"/>
      <c r="E45" s="461"/>
      <c r="F45" s="461"/>
      <c r="G45" s="461"/>
      <c r="H45" s="461"/>
      <c r="I45" s="461"/>
      <c r="J45" s="461"/>
      <c r="K45" s="461"/>
      <c r="L45" s="461"/>
      <c r="M45" s="461"/>
    </row>
    <row r="46" spans="1:13">
      <c r="C46" s="451" t="s">
        <v>1317</v>
      </c>
      <c r="D46" s="461"/>
      <c r="E46" s="461"/>
      <c r="F46" s="461"/>
      <c r="G46" s="461"/>
      <c r="H46" s="461"/>
      <c r="I46" s="461"/>
      <c r="J46" s="461"/>
      <c r="K46" s="461"/>
      <c r="L46" s="461"/>
      <c r="M46" s="461">
        <f t="shared" ref="M46:M57" si="2">SUM(D46:L46)</f>
        <v>0</v>
      </c>
    </row>
    <row r="47" spans="1:13">
      <c r="C47" s="451" t="s">
        <v>985</v>
      </c>
      <c r="D47" s="461"/>
      <c r="E47" s="461"/>
      <c r="F47" s="461"/>
      <c r="G47" s="461"/>
      <c r="H47" s="461"/>
      <c r="I47" s="461"/>
      <c r="J47" s="461"/>
      <c r="K47" s="461"/>
      <c r="L47" s="461"/>
      <c r="M47" s="461">
        <f t="shared" si="2"/>
        <v>0</v>
      </c>
    </row>
    <row r="48" spans="1:13">
      <c r="C48" s="451" t="s">
        <v>984</v>
      </c>
      <c r="D48" s="461"/>
      <c r="E48" s="461"/>
      <c r="F48" s="461"/>
      <c r="G48" s="461"/>
      <c r="H48" s="461"/>
      <c r="I48" s="461"/>
      <c r="J48" s="461"/>
      <c r="K48" s="461"/>
      <c r="L48" s="461"/>
      <c r="M48" s="461">
        <f t="shared" si="2"/>
        <v>0</v>
      </c>
    </row>
    <row r="49" spans="3:13">
      <c r="C49" s="451" t="s">
        <v>986</v>
      </c>
      <c r="D49" s="461"/>
      <c r="E49" s="461"/>
      <c r="F49" s="461"/>
      <c r="G49" s="461"/>
      <c r="H49" s="461"/>
      <c r="I49" s="461"/>
      <c r="J49" s="461"/>
      <c r="K49" s="461"/>
      <c r="L49" s="461"/>
      <c r="M49" s="461">
        <f t="shared" si="2"/>
        <v>0</v>
      </c>
    </row>
    <row r="50" spans="3:13">
      <c r="C50" s="451" t="s">
        <v>1318</v>
      </c>
      <c r="D50" s="461"/>
      <c r="E50" s="461"/>
      <c r="F50" s="461"/>
      <c r="G50" s="461"/>
      <c r="H50" s="461"/>
      <c r="I50" s="461"/>
      <c r="J50" s="461"/>
      <c r="K50" s="461"/>
      <c r="L50" s="461"/>
      <c r="M50" s="461">
        <f t="shared" si="2"/>
        <v>0</v>
      </c>
    </row>
    <row r="51" spans="3:13">
      <c r="C51" s="451" t="s">
        <v>1319</v>
      </c>
      <c r="D51" s="461"/>
      <c r="E51" s="461"/>
      <c r="F51" s="461"/>
      <c r="G51" s="461"/>
      <c r="H51" s="461"/>
      <c r="I51" s="461"/>
      <c r="J51" s="461"/>
      <c r="K51" s="461"/>
      <c r="L51" s="461"/>
      <c r="M51" s="461">
        <f t="shared" si="2"/>
        <v>0</v>
      </c>
    </row>
    <row r="52" spans="3:13">
      <c r="C52" s="451" t="s">
        <v>2069</v>
      </c>
      <c r="D52" s="461"/>
      <c r="E52" s="461"/>
      <c r="F52" s="461"/>
      <c r="G52" s="461"/>
      <c r="H52" s="461"/>
      <c r="I52" s="461"/>
      <c r="J52" s="461"/>
      <c r="K52" s="461"/>
      <c r="L52" s="461"/>
      <c r="M52" s="461">
        <f t="shared" si="2"/>
        <v>0</v>
      </c>
    </row>
    <row r="53" spans="3:13">
      <c r="C53" s="451" t="s">
        <v>2068</v>
      </c>
      <c r="D53" s="461"/>
      <c r="E53" s="461"/>
      <c r="F53" s="461"/>
      <c r="G53" s="461"/>
      <c r="H53" s="461"/>
      <c r="I53" s="461"/>
      <c r="J53" s="461"/>
      <c r="K53" s="461"/>
      <c r="L53" s="461"/>
      <c r="M53" s="461">
        <f t="shared" si="2"/>
        <v>0</v>
      </c>
    </row>
    <row r="54" spans="3:13">
      <c r="C54" s="451" t="s">
        <v>983</v>
      </c>
      <c r="D54" s="461"/>
      <c r="E54" s="461"/>
      <c r="F54" s="461"/>
      <c r="G54" s="461"/>
      <c r="H54" s="461"/>
      <c r="I54" s="461"/>
      <c r="J54" s="461"/>
      <c r="K54" s="461"/>
      <c r="L54" s="461"/>
      <c r="M54" s="461">
        <f t="shared" si="2"/>
        <v>0</v>
      </c>
    </row>
    <row r="55" spans="3:13">
      <c r="C55" s="451" t="s">
        <v>2067</v>
      </c>
      <c r="D55" s="461"/>
      <c r="E55" s="461"/>
      <c r="F55" s="461"/>
      <c r="G55" s="461"/>
      <c r="H55" s="461"/>
      <c r="I55" s="461"/>
      <c r="J55" s="461"/>
      <c r="K55" s="461"/>
      <c r="L55" s="461"/>
      <c r="M55" s="461">
        <f t="shared" si="2"/>
        <v>0</v>
      </c>
    </row>
    <row r="56" spans="3:13">
      <c r="C56" s="451" t="s">
        <v>1313</v>
      </c>
      <c r="D56" s="461"/>
      <c r="E56" s="461"/>
      <c r="F56" s="461"/>
      <c r="G56" s="461"/>
      <c r="H56" s="461"/>
      <c r="I56" s="461"/>
      <c r="J56" s="461"/>
      <c r="K56" s="461"/>
      <c r="L56" s="461"/>
      <c r="M56" s="461">
        <f t="shared" si="2"/>
        <v>0</v>
      </c>
    </row>
    <row r="57" spans="3:13">
      <c r="C57" s="454" t="s">
        <v>1309</v>
      </c>
      <c r="D57" s="461">
        <f>'GOVERNMENTAL FUNDS - BS(15)'!D71</f>
        <v>0</v>
      </c>
      <c r="E57" s="461">
        <f>'GOVERNMENTAL FUNDS - BS(15)'!E71</f>
        <v>0</v>
      </c>
      <c r="F57" s="461">
        <f>'GOVERNMENTAL FUNDS - BS(15)'!F71</f>
        <v>0</v>
      </c>
      <c r="G57" s="461">
        <f>'GOVERNMENTAL FUNDS - BS(15)'!G71</f>
        <v>0</v>
      </c>
      <c r="H57" s="461">
        <f>'GOVERNMENTAL FUNDS - BS(15)'!H71</f>
        <v>0</v>
      </c>
      <c r="I57" s="461">
        <f>'GOVERNMENTAL FUNDS - BS(15)'!I71</f>
        <v>0</v>
      </c>
      <c r="J57" s="461">
        <f>'GOVERNMENTAL FUNDS - BS(15)'!J71</f>
        <v>0</v>
      </c>
      <c r="K57" s="461">
        <f>'GOVERNMENTAL FUNDS - BS(15)'!K71</f>
        <v>0</v>
      </c>
      <c r="L57" s="461">
        <f>'GOVERNMENTAL FUNDS - BS(15)'!L71</f>
        <v>0</v>
      </c>
      <c r="M57" s="461">
        <f t="shared" si="2"/>
        <v>0</v>
      </c>
    </row>
    <row r="58" spans="3:13" ht="15.75" thickBot="1">
      <c r="C58" s="454" t="s">
        <v>1308</v>
      </c>
      <c r="D58" s="462">
        <f t="shared" ref="D58:M58" si="3">SUM(D16:D57)</f>
        <v>0</v>
      </c>
      <c r="E58" s="462">
        <f t="shared" si="3"/>
        <v>0</v>
      </c>
      <c r="F58" s="462">
        <f t="shared" si="3"/>
        <v>0</v>
      </c>
      <c r="G58" s="462">
        <f t="shared" si="3"/>
        <v>0</v>
      </c>
      <c r="H58" s="462">
        <f t="shared" si="3"/>
        <v>0</v>
      </c>
      <c r="I58" s="462">
        <f t="shared" si="3"/>
        <v>0</v>
      </c>
      <c r="J58" s="462">
        <f t="shared" si="3"/>
        <v>0</v>
      </c>
      <c r="K58" s="462">
        <f t="shared" si="3"/>
        <v>0</v>
      </c>
      <c r="L58" s="462">
        <f t="shared" si="3"/>
        <v>0</v>
      </c>
      <c r="M58" s="462">
        <f t="shared" si="3"/>
        <v>0</v>
      </c>
    </row>
    <row r="59" spans="3:13" ht="15.75" thickTop="1">
      <c r="M59" s="523">
        <f>M58-'GOVERNMENTAL FUNDS - BS(15)'!M72</f>
        <v>0</v>
      </c>
    </row>
    <row r="60" spans="3:13" ht="15.75">
      <c r="G60" s="764" t="s">
        <v>2647</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pageSetUpPr fitToPage="1"/>
  </sheetPr>
  <dimension ref="A1:P53"/>
  <sheetViews>
    <sheetView zoomScaleNormal="100" workbookViewId="0">
      <selection activeCell="A3" sqref="A3"/>
    </sheetView>
  </sheetViews>
  <sheetFormatPr defaultRowHeight="12.75"/>
  <cols>
    <col min="1" max="2" width="3.7109375" style="1055" customWidth="1"/>
    <col min="3" max="9" width="9.140625" style="1055" customWidth="1"/>
    <col min="10" max="16384" width="9.140625" style="1055"/>
  </cols>
  <sheetData>
    <row r="1" spans="1:15" ht="18">
      <c r="A1" s="1151" t="str">
        <f>'TABLE OF CONTENTS'!A1</f>
        <v>LOCAL GOVERNMENT NAME:</v>
      </c>
      <c r="B1" s="900"/>
      <c r="C1" s="900"/>
      <c r="D1" s="900"/>
      <c r="E1" s="900"/>
      <c r="F1" s="900"/>
      <c r="G1" s="900"/>
      <c r="H1" s="900"/>
      <c r="I1" s="900"/>
      <c r="J1" s="900"/>
      <c r="K1" s="900"/>
      <c r="L1" s="900"/>
      <c r="M1" s="900"/>
    </row>
    <row r="2" spans="1:15" ht="18">
      <c r="A2" s="1151" t="s">
        <v>1110</v>
      </c>
      <c r="B2" s="900"/>
      <c r="C2" s="900"/>
      <c r="D2" s="900"/>
      <c r="E2" s="900"/>
      <c r="F2" s="900"/>
      <c r="G2" s="900"/>
      <c r="H2" s="900"/>
      <c r="I2" s="900"/>
      <c r="J2" s="900"/>
      <c r="K2" s="900"/>
      <c r="L2" s="900"/>
      <c r="M2" s="900"/>
    </row>
    <row r="3" spans="1:15" ht="18">
      <c r="A3" s="1149" t="str">
        <f>'TABLE OF CONTENTS'!A4</f>
        <v>FISCAL YEAR ENDING JUNE 30, 2021</v>
      </c>
      <c r="B3" s="900"/>
      <c r="C3" s="900"/>
      <c r="D3" s="900"/>
      <c r="E3" s="900"/>
      <c r="F3" s="900"/>
      <c r="G3" s="900"/>
      <c r="H3" s="900"/>
      <c r="I3" s="900"/>
      <c r="J3" s="900"/>
      <c r="K3" s="900"/>
      <c r="L3" s="900"/>
      <c r="M3" s="900"/>
    </row>
    <row r="4" spans="1:15" ht="12" customHeight="1">
      <c r="A4" s="1149"/>
      <c r="B4" s="900"/>
      <c r="C4" s="900"/>
      <c r="D4" s="900"/>
      <c r="E4" s="900"/>
      <c r="F4" s="900"/>
      <c r="G4" s="900"/>
      <c r="H4" s="900"/>
      <c r="I4" s="900"/>
      <c r="J4" s="900"/>
      <c r="K4" s="900"/>
      <c r="L4" s="900"/>
      <c r="M4" s="900"/>
    </row>
    <row r="5" spans="1:15" ht="15" customHeight="1">
      <c r="A5" s="1179" t="s">
        <v>75</v>
      </c>
      <c r="B5" s="1179"/>
      <c r="C5" s="1172" t="s">
        <v>655</v>
      </c>
      <c r="D5" s="900"/>
      <c r="E5" s="900"/>
      <c r="F5" s="900"/>
      <c r="G5" s="900"/>
      <c r="H5" s="900"/>
      <c r="I5" s="900"/>
      <c r="J5" s="900"/>
      <c r="K5" s="900"/>
      <c r="L5" s="900"/>
      <c r="M5" s="900"/>
    </row>
    <row r="6" spans="1:15" ht="12" customHeight="1">
      <c r="A6" s="1149"/>
      <c r="B6" s="900"/>
      <c r="C6" s="900"/>
      <c r="D6" s="900"/>
      <c r="E6" s="900"/>
      <c r="F6" s="900"/>
      <c r="G6" s="900"/>
      <c r="H6" s="900"/>
      <c r="I6" s="900"/>
      <c r="J6" s="900"/>
      <c r="K6" s="900"/>
      <c r="L6" s="900"/>
      <c r="M6" s="900"/>
    </row>
    <row r="7" spans="1:15" ht="12" customHeight="1">
      <c r="A7" s="1149"/>
      <c r="B7" s="653" t="s">
        <v>3511</v>
      </c>
      <c r="C7" s="784" t="s">
        <v>2531</v>
      </c>
      <c r="D7" s="900"/>
      <c r="E7" s="900"/>
      <c r="F7" s="900"/>
      <c r="G7" s="900"/>
      <c r="H7" s="900"/>
      <c r="I7" s="900"/>
      <c r="J7" s="900"/>
      <c r="K7" s="900"/>
      <c r="L7" s="900"/>
      <c r="M7" s="900"/>
    </row>
    <row r="8" spans="1:15" ht="12" customHeight="1">
      <c r="A8" s="1149"/>
      <c r="B8" s="900"/>
      <c r="C8" s="900"/>
      <c r="D8" s="900"/>
      <c r="E8" s="900"/>
      <c r="F8" s="900"/>
      <c r="G8" s="900"/>
      <c r="H8" s="900"/>
      <c r="I8" s="900"/>
      <c r="J8" s="900"/>
      <c r="K8" s="900"/>
      <c r="L8" s="900"/>
      <c r="M8" s="900"/>
    </row>
    <row r="9" spans="1:15" ht="52.5" customHeight="1">
      <c r="A9" s="1149"/>
      <c r="B9" s="900"/>
      <c r="C9" s="1275" t="s">
        <v>3512</v>
      </c>
      <c r="D9" s="1423"/>
      <c r="E9" s="1423"/>
      <c r="F9" s="1423"/>
      <c r="G9" s="1423"/>
      <c r="H9" s="1423"/>
      <c r="I9" s="1423"/>
      <c r="J9" s="1423"/>
      <c r="K9" s="1423"/>
      <c r="L9" s="1423"/>
      <c r="M9" s="1423"/>
      <c r="N9" s="1275"/>
      <c r="O9" s="1275"/>
    </row>
    <row r="10" spans="1:15" ht="12.75" customHeight="1">
      <c r="A10" s="901"/>
      <c r="B10" s="1061"/>
      <c r="C10" s="1054"/>
    </row>
    <row r="11" spans="1:15" ht="40.5" customHeight="1">
      <c r="A11" s="901"/>
      <c r="B11" s="1061"/>
      <c r="C11" s="1438" t="s">
        <v>2695</v>
      </c>
      <c r="D11" s="1438"/>
      <c r="E11" s="1438"/>
      <c r="F11" s="1438"/>
      <c r="G11" s="1438"/>
      <c r="H11" s="1438"/>
      <c r="I11" s="1438"/>
      <c r="J11" s="1438"/>
      <c r="K11" s="1438"/>
      <c r="L11" s="1438"/>
      <c r="M11" s="1438"/>
      <c r="N11" s="1438"/>
      <c r="O11" s="1438"/>
    </row>
    <row r="12" spans="1:15" ht="12.75" customHeight="1">
      <c r="A12" s="901"/>
      <c r="B12" s="1061"/>
      <c r="C12" s="1054"/>
    </row>
    <row r="13" spans="1:15" ht="65.25" customHeight="1">
      <c r="A13" s="901"/>
      <c r="B13" s="1061"/>
      <c r="C13" s="1567" t="s">
        <v>2663</v>
      </c>
      <c r="D13" s="1567"/>
      <c r="E13" s="1567"/>
      <c r="F13" s="1567"/>
      <c r="G13" s="1567"/>
      <c r="H13" s="1567"/>
      <c r="I13" s="1567"/>
      <c r="J13" s="1567"/>
      <c r="K13" s="1567"/>
      <c r="L13" s="1567"/>
      <c r="M13" s="1567"/>
      <c r="N13" s="1567"/>
      <c r="O13" s="1567"/>
    </row>
    <row r="14" spans="1:15" ht="12.75" customHeight="1">
      <c r="A14" s="901"/>
      <c r="B14" s="1061"/>
      <c r="C14" s="1054"/>
    </row>
    <row r="15" spans="1:15" ht="14.25" customHeight="1">
      <c r="A15" s="901"/>
      <c r="C15" s="1568" t="s">
        <v>2649</v>
      </c>
      <c r="D15" s="1568"/>
      <c r="E15" s="1568"/>
      <c r="F15" s="1568"/>
      <c r="G15" s="1568"/>
      <c r="H15" s="1568"/>
      <c r="I15" s="1568"/>
      <c r="J15" s="1568"/>
      <c r="K15" s="1568"/>
      <c r="L15" s="1568"/>
      <c r="M15" s="1568"/>
    </row>
    <row r="16" spans="1:15" ht="12.75" customHeight="1">
      <c r="A16" s="901"/>
      <c r="C16" s="1438" t="s">
        <v>3513</v>
      </c>
      <c r="D16" s="1438"/>
      <c r="E16" s="1438"/>
      <c r="F16" s="1438"/>
      <c r="G16" s="1438"/>
      <c r="H16" s="1438"/>
      <c r="I16" s="1438"/>
      <c r="J16" s="1438"/>
      <c r="K16" s="1438"/>
      <c r="L16" s="1438"/>
      <c r="M16" s="1438"/>
      <c r="N16" s="1438"/>
      <c r="O16" s="1438"/>
    </row>
    <row r="17" spans="1:15" ht="12.75" customHeight="1">
      <c r="A17" s="901"/>
      <c r="C17" s="1216" t="s">
        <v>2659</v>
      </c>
      <c r="D17" s="787"/>
      <c r="E17" s="787"/>
      <c r="F17" s="787"/>
      <c r="G17" s="787"/>
      <c r="H17" s="787"/>
      <c r="I17" s="787"/>
      <c r="J17" s="787"/>
      <c r="K17" s="787"/>
      <c r="L17" s="787"/>
      <c r="M17" s="866"/>
    </row>
    <row r="18" spans="1:15" ht="12.75" customHeight="1">
      <c r="A18" s="901"/>
      <c r="C18" s="1216" t="s">
        <v>2648</v>
      </c>
      <c r="D18" s="787"/>
      <c r="E18" s="787"/>
      <c r="F18" s="787"/>
      <c r="G18" s="787"/>
      <c r="H18" s="787"/>
      <c r="I18" s="787"/>
      <c r="J18" s="787"/>
      <c r="K18" s="787"/>
      <c r="L18" s="787"/>
      <c r="M18" s="866"/>
    </row>
    <row r="19" spans="1:15" ht="12.75" customHeight="1">
      <c r="A19" s="901"/>
      <c r="C19" s="1054"/>
      <c r="D19" s="1042"/>
      <c r="E19" s="1042"/>
      <c r="F19" s="1042"/>
      <c r="G19" s="1042"/>
      <c r="H19" s="1042"/>
      <c r="I19" s="1042"/>
      <c r="J19" s="1042"/>
      <c r="K19" s="1042"/>
      <c r="L19" s="1042"/>
    </row>
    <row r="20" spans="1:15" ht="12.75" customHeight="1">
      <c r="A20" s="901"/>
      <c r="B20" s="1061">
        <v>1</v>
      </c>
      <c r="C20" s="788" t="s">
        <v>2532</v>
      </c>
      <c r="J20" s="1042"/>
      <c r="K20" s="1042"/>
      <c r="L20" s="1042"/>
    </row>
    <row r="21" spans="1:15" ht="10.5" customHeight="1">
      <c r="A21" s="901"/>
      <c r="B21" s="1061"/>
      <c r="C21" s="1043"/>
      <c r="J21" s="1042"/>
      <c r="K21" s="1042"/>
      <c r="L21" s="1042"/>
    </row>
    <row r="22" spans="1:15" ht="12.75" customHeight="1">
      <c r="A22" s="901"/>
      <c r="B22" s="1061"/>
      <c r="C22" s="1569" t="s">
        <v>2650</v>
      </c>
      <c r="D22" s="1569"/>
      <c r="E22" s="1569"/>
      <c r="F22" s="1569"/>
      <c r="G22" s="1569"/>
      <c r="H22" s="1569"/>
      <c r="I22" s="1569"/>
      <c r="J22" s="1569"/>
      <c r="K22" s="1569"/>
      <c r="L22" s="1569"/>
      <c r="M22" s="1569"/>
    </row>
    <row r="23" spans="1:15" ht="12.75" customHeight="1">
      <c r="A23" s="901"/>
      <c r="B23" s="1061"/>
      <c r="C23" s="1058"/>
      <c r="D23" s="1058"/>
      <c r="E23" s="1058"/>
      <c r="F23" s="1058"/>
      <c r="G23" s="1058"/>
      <c r="H23" s="1058"/>
      <c r="I23" s="1058"/>
      <c r="J23" s="1058"/>
      <c r="K23" s="1058"/>
      <c r="L23" s="1058"/>
      <c r="M23" s="1058"/>
    </row>
    <row r="24" spans="1:15" ht="24.75" customHeight="1">
      <c r="A24" s="901"/>
      <c r="B24" s="1061"/>
      <c r="C24" s="1275" t="s">
        <v>3514</v>
      </c>
      <c r="D24" s="1275"/>
      <c r="E24" s="1275"/>
      <c r="F24" s="1275"/>
      <c r="G24" s="1275"/>
      <c r="H24" s="1275"/>
      <c r="I24" s="1275"/>
      <c r="J24" s="1275"/>
      <c r="K24" s="1275"/>
      <c r="L24" s="1275"/>
      <c r="M24" s="1275"/>
      <c r="N24" s="1275"/>
      <c r="O24" s="1275"/>
    </row>
    <row r="25" spans="1:15" ht="12.75" customHeight="1">
      <c r="A25" s="901"/>
      <c r="B25" s="1061"/>
      <c r="C25" s="1058"/>
      <c r="D25" s="1058"/>
      <c r="E25" s="1058"/>
      <c r="F25" s="1058"/>
      <c r="G25" s="1058"/>
      <c r="H25" s="1058"/>
      <c r="I25" s="1058"/>
      <c r="J25" s="1058"/>
      <c r="K25" s="1058"/>
      <c r="L25" s="1058"/>
      <c r="M25" s="1058"/>
    </row>
    <row r="26" spans="1:15" ht="25.5" customHeight="1">
      <c r="A26" s="901"/>
      <c r="B26" s="1061"/>
      <c r="C26" s="1275" t="s">
        <v>3515</v>
      </c>
      <c r="D26" s="1275"/>
      <c r="E26" s="1275"/>
      <c r="F26" s="1275"/>
      <c r="G26" s="1275"/>
      <c r="H26" s="1275"/>
      <c r="I26" s="1275"/>
      <c r="J26" s="1275"/>
      <c r="K26" s="1275"/>
      <c r="L26" s="1275"/>
      <c r="M26" s="1275"/>
      <c r="N26" s="1275"/>
      <c r="O26" s="1275"/>
    </row>
    <row r="27" spans="1:15" ht="12.75" customHeight="1">
      <c r="A27" s="901"/>
      <c r="B27" s="1061"/>
      <c r="C27" s="1058"/>
      <c r="D27" s="1058"/>
      <c r="E27" s="1058"/>
      <c r="F27" s="1058"/>
      <c r="G27" s="1058"/>
      <c r="H27" s="1058"/>
      <c r="I27" s="1058"/>
      <c r="J27" s="1058"/>
      <c r="K27" s="1058"/>
      <c r="L27" s="1058"/>
      <c r="M27" s="1058"/>
    </row>
    <row r="28" spans="1:15" ht="12.75" customHeight="1">
      <c r="A28" s="901"/>
      <c r="B28" s="1061"/>
      <c r="C28" s="1054" t="s">
        <v>2658</v>
      </c>
      <c r="J28" s="1042"/>
      <c r="K28" s="1042"/>
      <c r="L28" s="1042"/>
    </row>
    <row r="29" spans="1:15" ht="12.75" customHeight="1">
      <c r="A29" s="901"/>
      <c r="B29" s="1061"/>
      <c r="C29" s="1054"/>
      <c r="J29" s="1042"/>
      <c r="K29" s="1042"/>
      <c r="L29" s="1042"/>
    </row>
    <row r="30" spans="1:15" ht="12.75" customHeight="1">
      <c r="A30" s="901"/>
      <c r="B30" s="1061"/>
      <c r="C30" s="1055" t="s">
        <v>2651</v>
      </c>
      <c r="J30" s="1042"/>
      <c r="K30" s="1042"/>
      <c r="L30" s="1042"/>
    </row>
    <row r="31" spans="1:15" ht="12.75" customHeight="1">
      <c r="A31" s="901"/>
      <c r="B31" s="1061"/>
      <c r="C31" s="1054"/>
      <c r="J31" s="1042"/>
      <c r="K31" s="1042"/>
      <c r="L31" s="1042"/>
    </row>
    <row r="32" spans="1:15" ht="12.75" customHeight="1">
      <c r="B32" s="1061"/>
      <c r="C32" s="1054" t="s">
        <v>2533</v>
      </c>
      <c r="E32" s="1054"/>
    </row>
    <row r="33" spans="2:16">
      <c r="B33" s="1061"/>
      <c r="C33" s="1054"/>
    </row>
    <row r="34" spans="2:16">
      <c r="B34" s="1061"/>
      <c r="C34" s="653" t="s">
        <v>2534</v>
      </c>
    </row>
    <row r="35" spans="2:16" ht="27" customHeight="1">
      <c r="B35" s="1061"/>
      <c r="C35" s="1414" t="s">
        <v>3516</v>
      </c>
      <c r="D35" s="1414"/>
      <c r="E35" s="1414"/>
      <c r="F35" s="1414"/>
      <c r="G35" s="1414"/>
      <c r="H35" s="1414"/>
      <c r="I35" s="1414"/>
      <c r="J35" s="1414"/>
      <c r="K35" s="1414"/>
      <c r="L35" s="1414"/>
      <c r="M35" s="1414"/>
      <c r="N35" s="1414"/>
      <c r="O35" s="1414"/>
    </row>
    <row r="36" spans="2:16">
      <c r="B36" s="1061"/>
      <c r="C36" s="653"/>
    </row>
    <row r="37" spans="2:16" ht="26.25" customHeight="1">
      <c r="B37" s="1061"/>
      <c r="C37" s="1414" t="s">
        <v>3517</v>
      </c>
      <c r="D37" s="1414"/>
      <c r="E37" s="1414"/>
      <c r="F37" s="1414"/>
      <c r="G37" s="1414"/>
      <c r="H37" s="1414"/>
      <c r="I37" s="1414"/>
      <c r="J37" s="1414"/>
      <c r="K37" s="1414"/>
      <c r="L37" s="1414"/>
      <c r="M37" s="1414"/>
      <c r="N37" s="1414"/>
      <c r="O37" s="1414"/>
    </row>
    <row r="38" spans="2:16">
      <c r="B38" s="1061"/>
      <c r="C38" s="653"/>
    </row>
    <row r="39" spans="2:16" ht="24.75" customHeight="1">
      <c r="B39" s="1061"/>
      <c r="C39" s="1414" t="s">
        <v>3518</v>
      </c>
      <c r="D39" s="1414"/>
      <c r="E39" s="1414"/>
      <c r="F39" s="1414"/>
      <c r="G39" s="1414"/>
      <c r="H39" s="1414"/>
      <c r="I39" s="1414"/>
      <c r="J39" s="1414"/>
      <c r="K39" s="1414"/>
      <c r="L39" s="1414"/>
      <c r="M39" s="1414"/>
      <c r="N39" s="1414"/>
      <c r="O39" s="1414"/>
    </row>
    <row r="40" spans="2:16">
      <c r="B40" s="1061"/>
      <c r="C40" s="653"/>
    </row>
    <row r="41" spans="2:16">
      <c r="B41" s="1071">
        <v>2</v>
      </c>
      <c r="C41" s="1061" t="s">
        <v>2535</v>
      </c>
    </row>
    <row r="42" spans="2:16" ht="26.25" customHeight="1">
      <c r="B42" s="1071"/>
      <c r="C42" s="1275" t="s">
        <v>3519</v>
      </c>
      <c r="D42" s="1275"/>
      <c r="E42" s="1275"/>
      <c r="F42" s="1275"/>
      <c r="G42" s="1275"/>
      <c r="H42" s="1275"/>
      <c r="I42" s="1275"/>
      <c r="J42" s="1275"/>
      <c r="K42" s="1275"/>
      <c r="L42" s="1275"/>
      <c r="M42" s="1275"/>
      <c r="N42" s="1275"/>
      <c r="O42" s="1275"/>
    </row>
    <row r="43" spans="2:16">
      <c r="B43" s="1071"/>
      <c r="C43" s="1061"/>
    </row>
    <row r="44" spans="2:16">
      <c r="B44" s="1071"/>
      <c r="C44" s="1055" t="s">
        <v>2536</v>
      </c>
    </row>
    <row r="45" spans="2:16">
      <c r="B45" s="1071"/>
    </row>
    <row r="46" spans="2:16">
      <c r="B46" s="1071"/>
      <c r="C46" s="1275" t="s">
        <v>3520</v>
      </c>
      <c r="D46" s="1275"/>
      <c r="E46" s="1275"/>
      <c r="F46" s="1275"/>
      <c r="G46" s="1275"/>
      <c r="H46" s="1275"/>
      <c r="I46" s="1275"/>
      <c r="J46" s="1275"/>
      <c r="K46" s="1275"/>
      <c r="L46" s="1275"/>
      <c r="M46" s="1275"/>
      <c r="N46" s="1275"/>
      <c r="O46" s="1275"/>
    </row>
    <row r="47" spans="2:16">
      <c r="B47" s="1071"/>
    </row>
    <row r="48" spans="2:16">
      <c r="B48" s="1061"/>
      <c r="C48" s="653" t="s">
        <v>2534</v>
      </c>
    </row>
    <row r="49" spans="1:15" ht="25.5" customHeight="1">
      <c r="B49" s="1061"/>
      <c r="C49" s="1414" t="s">
        <v>3521</v>
      </c>
      <c r="D49" s="1414"/>
      <c r="E49" s="1414"/>
      <c r="F49" s="1414"/>
      <c r="G49" s="1414"/>
      <c r="H49" s="1414"/>
      <c r="I49" s="1414"/>
      <c r="J49" s="1414"/>
      <c r="K49" s="1414"/>
      <c r="L49" s="1414"/>
      <c r="M49" s="1414"/>
      <c r="N49" s="1414"/>
      <c r="O49" s="1414"/>
    </row>
    <row r="50" spans="1:15">
      <c r="B50" s="1061"/>
      <c r="C50" s="653"/>
    </row>
    <row r="51" spans="1:15" ht="12.75" customHeight="1">
      <c r="C51" s="1277"/>
      <c r="D51" s="1277"/>
      <c r="E51" s="1277"/>
      <c r="F51" s="1277"/>
      <c r="G51" s="1277"/>
      <c r="H51" s="1277"/>
      <c r="I51" s="1277"/>
      <c r="J51" s="1277"/>
      <c r="K51" s="1277"/>
      <c r="L51" s="1277"/>
      <c r="M51" s="1277"/>
    </row>
    <row r="52" spans="1:15" ht="12.75" customHeight="1">
      <c r="C52" s="1277"/>
      <c r="D52" s="1277"/>
      <c r="E52" s="1277"/>
      <c r="F52" s="1277"/>
      <c r="G52" s="1277"/>
      <c r="H52" s="1277"/>
      <c r="I52" s="1277"/>
      <c r="J52" s="1277"/>
      <c r="K52" s="1277"/>
      <c r="L52" s="1277"/>
      <c r="M52" s="1277"/>
    </row>
    <row r="53" spans="1:15" ht="15.75">
      <c r="A53" s="1410" t="s">
        <v>2491</v>
      </c>
      <c r="B53" s="1410"/>
      <c r="C53" s="1410"/>
      <c r="D53" s="1410"/>
      <c r="E53" s="1410"/>
      <c r="F53" s="1410"/>
      <c r="G53" s="1410"/>
      <c r="H53" s="1410"/>
      <c r="I53" s="1410"/>
      <c r="J53" s="1410"/>
      <c r="K53" s="1410"/>
      <c r="L53" s="1410"/>
      <c r="M53" s="1410"/>
      <c r="N53" s="1410"/>
      <c r="O53" s="1410"/>
    </row>
  </sheetData>
  <mergeCells count="17">
    <mergeCell ref="C42:O42"/>
    <mergeCell ref="C9:O9"/>
    <mergeCell ref="C11:O11"/>
    <mergeCell ref="C13:O13"/>
    <mergeCell ref="C15:M15"/>
    <mergeCell ref="C16:O16"/>
    <mergeCell ref="C22:M22"/>
    <mergeCell ref="C24:O24"/>
    <mergeCell ref="C26:O26"/>
    <mergeCell ref="C35:O35"/>
    <mergeCell ref="C37:O37"/>
    <mergeCell ref="C39:O39"/>
    <mergeCell ref="C46:O46"/>
    <mergeCell ref="C49:O49"/>
    <mergeCell ref="C51:M51"/>
    <mergeCell ref="C52:M52"/>
    <mergeCell ref="A53:O53"/>
  </mergeCells>
  <printOptions horizontalCentered="1" verticalCentered="1"/>
  <pageMargins left="0.25" right="0.25" top="0.5" bottom="0.5" header="0.05" footer="0.05"/>
  <pageSetup scale="82"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topLeftCell="A43" workbookViewId="0">
      <selection activeCell="S74" sqref="S74"/>
    </sheetView>
  </sheetViews>
  <sheetFormatPr defaultRowHeight="12.75"/>
  <cols>
    <col min="1" max="2" width="3.7109375" customWidth="1"/>
  </cols>
  <sheetData>
    <row r="1" spans="1:15" ht="18">
      <c r="A1" s="4" t="str">
        <f>'COVER PAGE'!A9</f>
        <v>LOCAL GOVERNMENT NAME:</v>
      </c>
      <c r="B1" s="2"/>
      <c r="C1" s="2"/>
      <c r="D1" s="2"/>
      <c r="E1" s="2"/>
      <c r="F1" s="2"/>
      <c r="G1" s="2"/>
      <c r="H1" s="2"/>
      <c r="I1" s="2"/>
      <c r="J1" s="2"/>
      <c r="K1" s="2"/>
      <c r="L1" s="2"/>
      <c r="M1" s="2"/>
      <c r="N1" s="2"/>
      <c r="O1" s="2"/>
    </row>
    <row r="2" spans="1:15" ht="18">
      <c r="A2" s="4" t="s">
        <v>1110</v>
      </c>
      <c r="B2" s="2"/>
      <c r="C2" s="2"/>
      <c r="D2" s="2"/>
      <c r="E2" s="2"/>
      <c r="F2" s="2"/>
      <c r="G2" s="2"/>
      <c r="H2" s="2"/>
      <c r="I2" s="2"/>
      <c r="J2" s="2"/>
      <c r="K2" s="2"/>
      <c r="L2" s="2"/>
      <c r="M2" s="2"/>
      <c r="N2" s="2"/>
      <c r="O2" s="2"/>
    </row>
    <row r="3" spans="1:15" ht="18">
      <c r="A3" s="5" t="str">
        <f>'COVER PAGE'!A30</f>
        <v>FISCAL YEAR ENDING JUNE 30, 2021</v>
      </c>
      <c r="B3" s="2"/>
      <c r="C3" s="2"/>
      <c r="D3" s="2"/>
      <c r="E3" s="2"/>
      <c r="F3" s="2"/>
      <c r="G3" s="2"/>
      <c r="H3" s="2"/>
      <c r="I3" s="2"/>
      <c r="J3" s="2"/>
      <c r="K3" s="2"/>
      <c r="L3" s="2"/>
      <c r="M3" s="2"/>
      <c r="N3" s="2"/>
      <c r="O3" s="2"/>
    </row>
    <row r="5" spans="1:15">
      <c r="A5" s="13" t="s">
        <v>64</v>
      </c>
      <c r="C5" s="16" t="s">
        <v>65</v>
      </c>
    </row>
    <row r="6" spans="1:15">
      <c r="B6" s="13" t="s">
        <v>1111</v>
      </c>
      <c r="C6" s="16" t="s">
        <v>535</v>
      </c>
    </row>
    <row r="7" spans="1:15">
      <c r="C7" t="s">
        <v>66</v>
      </c>
    </row>
    <row r="8" spans="1:15" ht="13.5" thickBot="1"/>
    <row r="9" spans="1:15" ht="12" customHeight="1">
      <c r="C9" s="27"/>
      <c r="D9" s="22"/>
      <c r="E9" s="22"/>
      <c r="F9" s="22"/>
      <c r="G9" s="52" t="s">
        <v>67</v>
      </c>
      <c r="H9" s="50"/>
      <c r="I9" s="50"/>
      <c r="J9" s="50"/>
      <c r="K9" s="50"/>
      <c r="L9" s="50"/>
      <c r="M9" s="50"/>
      <c r="N9" s="51"/>
    </row>
    <row r="10" spans="1:15" ht="12" customHeight="1">
      <c r="C10" s="45" t="s">
        <v>391</v>
      </c>
      <c r="D10" s="3"/>
      <c r="E10" s="3"/>
      <c r="F10" s="3"/>
      <c r="G10" s="36" t="s">
        <v>68</v>
      </c>
      <c r="H10" s="37"/>
      <c r="I10" s="37"/>
      <c r="J10" s="42"/>
      <c r="K10" s="36" t="s">
        <v>69</v>
      </c>
      <c r="L10" s="37"/>
      <c r="M10" s="37"/>
      <c r="N10" s="57"/>
    </row>
    <row r="11" spans="1:15" ht="12" customHeight="1">
      <c r="C11" s="44"/>
      <c r="G11" s="640" t="s">
        <v>650</v>
      </c>
      <c r="H11" s="639"/>
      <c r="I11" s="639"/>
      <c r="J11" s="644"/>
      <c r="K11" s="645"/>
      <c r="L11" s="646"/>
      <c r="M11" s="646"/>
      <c r="N11" s="647"/>
    </row>
    <row r="12" spans="1:15" ht="12" customHeight="1">
      <c r="C12" s="46" t="s">
        <v>70</v>
      </c>
      <c r="D12" s="24"/>
      <c r="E12" s="24"/>
      <c r="F12" s="24"/>
      <c r="G12" s="1581"/>
      <c r="H12" s="1587"/>
      <c r="I12" s="1587"/>
      <c r="J12" s="1580"/>
      <c r="K12" s="1581"/>
      <c r="L12" s="1587"/>
      <c r="M12" s="1587"/>
      <c r="N12" s="1582"/>
    </row>
    <row r="13" spans="1:15" ht="12" customHeight="1">
      <c r="C13" s="44"/>
      <c r="G13" s="640" t="s">
        <v>1176</v>
      </c>
      <c r="H13" s="639"/>
      <c r="I13" s="639"/>
      <c r="J13" s="639"/>
      <c r="K13" s="1588"/>
      <c r="L13" s="1589"/>
      <c r="M13" s="1589"/>
      <c r="N13" s="1590"/>
    </row>
    <row r="14" spans="1:15" ht="12" customHeight="1">
      <c r="C14" s="46" t="s">
        <v>71</v>
      </c>
      <c r="D14" s="24"/>
      <c r="E14" s="24"/>
      <c r="F14" s="24"/>
      <c r="G14" s="1581"/>
      <c r="H14" s="1587"/>
      <c r="I14" s="1587"/>
      <c r="J14" s="1580"/>
      <c r="K14" s="1581"/>
      <c r="L14" s="1587"/>
      <c r="M14" s="1587"/>
      <c r="N14" s="1582"/>
    </row>
    <row r="15" spans="1:15" ht="12" customHeight="1">
      <c r="C15" s="44"/>
      <c r="G15" s="640" t="s">
        <v>1177</v>
      </c>
      <c r="H15" s="639"/>
      <c r="I15" s="639"/>
      <c r="J15" s="639"/>
      <c r="K15" s="648"/>
      <c r="L15" s="639"/>
      <c r="M15" s="639"/>
      <c r="N15" s="642"/>
    </row>
    <row r="16" spans="1:15" ht="12" customHeight="1">
      <c r="C16" s="46" t="s">
        <v>72</v>
      </c>
      <c r="D16" s="24"/>
      <c r="E16" s="24"/>
      <c r="F16" s="24"/>
      <c r="G16" s="1581"/>
      <c r="H16" s="1587"/>
      <c r="I16" s="1587"/>
      <c r="J16" s="1580"/>
      <c r="K16" s="1581"/>
      <c r="L16" s="1587"/>
      <c r="M16" s="1587"/>
      <c r="N16" s="1582"/>
    </row>
    <row r="17" spans="2:14" ht="12" customHeight="1">
      <c r="C17" s="44"/>
      <c r="G17" s="640" t="s">
        <v>1178</v>
      </c>
      <c r="H17" s="639"/>
      <c r="I17" s="639"/>
      <c r="J17" s="639"/>
      <c r="K17" s="648"/>
      <c r="L17" s="639"/>
      <c r="M17" s="639"/>
      <c r="N17" s="642"/>
    </row>
    <row r="18" spans="2:14" ht="12" customHeight="1">
      <c r="C18" s="46" t="s">
        <v>73</v>
      </c>
      <c r="D18" s="24"/>
      <c r="E18" s="24"/>
      <c r="F18" s="24"/>
      <c r="G18" s="1581"/>
      <c r="H18" s="1587"/>
      <c r="I18" s="1587"/>
      <c r="J18" s="1580"/>
      <c r="K18" s="1597"/>
      <c r="L18" s="1598"/>
      <c r="M18" s="1598"/>
      <c r="N18" s="1599"/>
    </row>
    <row r="19" spans="2:14" ht="12" customHeight="1">
      <c r="C19" s="44"/>
      <c r="G19" s="640" t="s">
        <v>1179</v>
      </c>
      <c r="H19" s="639"/>
      <c r="I19" s="639"/>
      <c r="J19" s="639"/>
      <c r="K19" s="640" t="s">
        <v>517</v>
      </c>
      <c r="L19" s="639"/>
      <c r="M19" s="639"/>
      <c r="N19" s="642"/>
    </row>
    <row r="20" spans="2:14" ht="12" customHeight="1">
      <c r="C20" s="46" t="s">
        <v>309</v>
      </c>
      <c r="D20" s="24"/>
      <c r="E20" s="24"/>
      <c r="F20" s="24"/>
      <c r="G20" s="1581"/>
      <c r="H20" s="1587"/>
      <c r="I20" s="1587"/>
      <c r="J20" s="1580"/>
      <c r="K20" s="1581"/>
      <c r="L20" s="1587"/>
      <c r="M20" s="1587"/>
      <c r="N20" s="1582"/>
    </row>
    <row r="21" spans="2:14" ht="12" customHeight="1">
      <c r="C21" s="44"/>
      <c r="G21" s="640" t="s">
        <v>1180</v>
      </c>
      <c r="H21" s="639"/>
      <c r="I21" s="639"/>
      <c r="J21" s="639"/>
      <c r="K21" s="640" t="s">
        <v>518</v>
      </c>
      <c r="L21" s="639"/>
      <c r="M21" s="639"/>
      <c r="N21" s="642"/>
    </row>
    <row r="22" spans="2:14" ht="12" customHeight="1" thickBot="1">
      <c r="C22" s="29" t="s">
        <v>1053</v>
      </c>
      <c r="D22" s="1"/>
      <c r="E22" s="1"/>
      <c r="F22" s="1"/>
      <c r="G22" s="1600"/>
      <c r="H22" s="1601"/>
      <c r="I22" s="1601"/>
      <c r="J22" s="1602"/>
      <c r="K22" s="1600"/>
      <c r="L22" s="1601"/>
      <c r="M22" s="1601"/>
      <c r="N22" s="1603"/>
    </row>
    <row r="23" spans="2:14" ht="12.75" customHeight="1" thickBot="1"/>
    <row r="24" spans="2:14">
      <c r="B24" s="49" t="s">
        <v>327</v>
      </c>
      <c r="C24" s="16" t="s">
        <v>310</v>
      </c>
      <c r="L24" s="53" t="s">
        <v>313</v>
      </c>
      <c r="M24" s="54"/>
      <c r="N24" s="55"/>
    </row>
    <row r="25" spans="2:14">
      <c r="C25" t="s">
        <v>311</v>
      </c>
      <c r="L25" s="1570"/>
      <c r="M25" s="1571"/>
      <c r="N25" s="1572"/>
    </row>
    <row r="26" spans="2:14">
      <c r="C26" t="s">
        <v>312</v>
      </c>
      <c r="L26" s="1573"/>
      <c r="M26" s="1574"/>
      <c r="N26" s="1575"/>
    </row>
    <row r="27" spans="2:14" ht="13.5" thickBot="1">
      <c r="L27" s="1576"/>
      <c r="M27" s="1577"/>
      <c r="N27" s="1578"/>
    </row>
    <row r="29" spans="2:14">
      <c r="B29" s="49" t="s">
        <v>318</v>
      </c>
      <c r="C29" s="16" t="s">
        <v>314</v>
      </c>
    </row>
    <row r="30" spans="2:14" ht="13.5" thickBot="1">
      <c r="C30" s="17" t="s">
        <v>315</v>
      </c>
    </row>
    <row r="31" spans="2:14" ht="12" customHeight="1">
      <c r="C31" s="27"/>
      <c r="D31" s="22"/>
      <c r="E31" s="27"/>
      <c r="F31" s="22"/>
      <c r="G31" s="58" t="s">
        <v>551</v>
      </c>
      <c r="H31" s="54"/>
      <c r="I31" s="54"/>
      <c r="J31" s="54"/>
      <c r="K31" s="54"/>
      <c r="L31" s="54"/>
      <c r="M31" s="54"/>
      <c r="N31" s="55"/>
    </row>
    <row r="32" spans="2:14" ht="12" customHeight="1">
      <c r="C32" s="44"/>
      <c r="E32" s="45" t="s">
        <v>1182</v>
      </c>
      <c r="F32" s="2"/>
      <c r="G32" s="36" t="s">
        <v>317</v>
      </c>
      <c r="H32" s="37"/>
      <c r="I32" s="37"/>
      <c r="J32" s="37"/>
      <c r="K32" s="227" t="s">
        <v>1211</v>
      </c>
      <c r="L32" s="226"/>
      <c r="M32" s="445">
        <v>44377</v>
      </c>
      <c r="N32" s="57"/>
    </row>
    <row r="33" spans="3:14" ht="12" customHeight="1">
      <c r="C33" s="1583" t="s">
        <v>391</v>
      </c>
      <c r="D33" s="1293"/>
      <c r="E33" s="524" t="s">
        <v>3296</v>
      </c>
      <c r="F33" s="106"/>
      <c r="G33" s="107" t="s">
        <v>552</v>
      </c>
      <c r="H33" s="37"/>
      <c r="I33" s="36" t="s">
        <v>553</v>
      </c>
      <c r="J33" s="37"/>
      <c r="K33" s="36" t="s">
        <v>554</v>
      </c>
      <c r="L33" s="37"/>
      <c r="M33" s="37" t="s">
        <v>555</v>
      </c>
      <c r="N33" s="57"/>
    </row>
    <row r="34" spans="3:14" ht="12" customHeight="1">
      <c r="C34" s="44"/>
      <c r="E34" s="638" t="s">
        <v>1181</v>
      </c>
      <c r="F34" s="639"/>
      <c r="G34" s="640" t="s">
        <v>1186</v>
      </c>
      <c r="H34" s="639"/>
      <c r="I34" s="640" t="s">
        <v>1187</v>
      </c>
      <c r="J34" s="639"/>
      <c r="K34" s="640" t="s">
        <v>498</v>
      </c>
      <c r="L34" s="639"/>
      <c r="M34" s="641" t="s">
        <v>499</v>
      </c>
      <c r="N34" s="642"/>
    </row>
    <row r="35" spans="3:14" ht="12" customHeight="1">
      <c r="C35" s="46" t="s">
        <v>1167</v>
      </c>
      <c r="D35" s="24"/>
      <c r="E35" s="1579"/>
      <c r="F35" s="1580"/>
      <c r="G35" s="1581"/>
      <c r="H35" s="1580"/>
      <c r="I35" s="1581"/>
      <c r="J35" s="1580"/>
      <c r="K35" s="1581"/>
      <c r="L35" s="1580"/>
      <c r="M35" s="1581"/>
      <c r="N35" s="1582"/>
    </row>
    <row r="36" spans="3:14" ht="12" customHeight="1">
      <c r="C36" s="44"/>
      <c r="E36" s="638" t="s">
        <v>1185</v>
      </c>
      <c r="F36" s="639"/>
      <c r="G36" s="640" t="s">
        <v>500</v>
      </c>
      <c r="H36" s="639"/>
      <c r="I36" s="640" t="s">
        <v>503</v>
      </c>
      <c r="J36" s="639"/>
      <c r="K36" s="640" t="s">
        <v>506</v>
      </c>
      <c r="L36" s="639"/>
      <c r="M36" s="640" t="s">
        <v>509</v>
      </c>
      <c r="N36" s="642"/>
    </row>
    <row r="37" spans="3:14" ht="12" customHeight="1">
      <c r="C37" s="46" t="s">
        <v>1169</v>
      </c>
      <c r="D37" s="24"/>
      <c r="E37" s="1579"/>
      <c r="F37" s="1580"/>
      <c r="G37" s="1581"/>
      <c r="H37" s="1580"/>
      <c r="I37" s="1581"/>
      <c r="J37" s="1580"/>
      <c r="K37" s="1581"/>
      <c r="L37" s="1580"/>
      <c r="M37" s="1581"/>
      <c r="N37" s="1582"/>
    </row>
    <row r="38" spans="3:14" ht="12" customHeight="1">
      <c r="C38" s="44"/>
      <c r="E38" s="643" t="s">
        <v>1184</v>
      </c>
      <c r="F38" s="639"/>
      <c r="G38" s="640" t="s">
        <v>501</v>
      </c>
      <c r="H38" s="639"/>
      <c r="I38" s="640" t="s">
        <v>505</v>
      </c>
      <c r="J38" s="639"/>
      <c r="K38" s="640" t="s">
        <v>507</v>
      </c>
      <c r="L38" s="639"/>
      <c r="M38" s="640" t="s">
        <v>511</v>
      </c>
      <c r="N38" s="642"/>
    </row>
    <row r="39" spans="3:14" ht="12" customHeight="1">
      <c r="C39" s="46" t="s">
        <v>1170</v>
      </c>
      <c r="D39" s="24"/>
      <c r="E39" s="1579"/>
      <c r="F39" s="1580"/>
      <c r="G39" s="1581"/>
      <c r="H39" s="1580"/>
      <c r="I39" s="1581"/>
      <c r="J39" s="1580"/>
      <c r="K39" s="1581"/>
      <c r="L39" s="1580"/>
      <c r="M39" s="1581"/>
      <c r="N39" s="1582"/>
    </row>
    <row r="40" spans="3:14" ht="12" customHeight="1">
      <c r="C40" s="44"/>
      <c r="E40" s="638" t="s">
        <v>1183</v>
      </c>
      <c r="F40" s="639"/>
      <c r="G40" s="640" t="s">
        <v>502</v>
      </c>
      <c r="H40" s="639"/>
      <c r="I40" s="640" t="s">
        <v>504</v>
      </c>
      <c r="J40" s="639"/>
      <c r="K40" s="640" t="s">
        <v>508</v>
      </c>
      <c r="L40" s="639"/>
      <c r="M40" s="640" t="s">
        <v>510</v>
      </c>
      <c r="N40" s="642"/>
    </row>
    <row r="41" spans="3:14" ht="12" customHeight="1">
      <c r="C41" s="46" t="s">
        <v>1171</v>
      </c>
      <c r="D41" s="24"/>
      <c r="E41" s="1579"/>
      <c r="F41" s="1580"/>
      <c r="G41" s="1581"/>
      <c r="H41" s="1580"/>
      <c r="I41" s="1581"/>
      <c r="J41" s="1580"/>
      <c r="K41" s="1581"/>
      <c r="L41" s="1580"/>
      <c r="M41" s="1581"/>
      <c r="N41" s="1582"/>
    </row>
    <row r="42" spans="3:14" ht="12" customHeight="1">
      <c r="C42" s="44"/>
      <c r="E42" s="638" t="s">
        <v>1185</v>
      </c>
      <c r="F42" s="639"/>
      <c r="G42" s="640" t="s">
        <v>500</v>
      </c>
      <c r="H42" s="639"/>
      <c r="I42" s="640" t="s">
        <v>503</v>
      </c>
      <c r="J42" s="639"/>
      <c r="K42" s="640" t="s">
        <v>506</v>
      </c>
      <c r="L42" s="639"/>
      <c r="M42" s="640" t="s">
        <v>509</v>
      </c>
      <c r="N42" s="642"/>
    </row>
    <row r="43" spans="3:14" ht="12" customHeight="1" thickBot="1">
      <c r="C43" s="29" t="s">
        <v>1172</v>
      </c>
      <c r="D43" s="1"/>
      <c r="E43" s="1579"/>
      <c r="F43" s="1580"/>
      <c r="G43" s="1581"/>
      <c r="H43" s="1580"/>
      <c r="I43" s="1581"/>
      <c r="J43" s="1580"/>
      <c r="K43" s="1581"/>
      <c r="L43" s="1580"/>
      <c r="M43" s="1581"/>
      <c r="N43" s="1582"/>
    </row>
    <row r="44" spans="3:14">
      <c r="C44" s="22"/>
    </row>
    <row r="45" spans="3:14" ht="13.5" thickBot="1">
      <c r="C45" s="17" t="s">
        <v>1173</v>
      </c>
    </row>
    <row r="46" spans="3:14" ht="12" customHeight="1">
      <c r="C46" s="53" t="s">
        <v>1174</v>
      </c>
      <c r="D46" s="54"/>
      <c r="E46" s="54"/>
      <c r="F46" s="54"/>
      <c r="G46" s="58" t="s">
        <v>1175</v>
      </c>
      <c r="H46" s="54"/>
      <c r="I46" s="54"/>
      <c r="J46" s="54"/>
      <c r="K46" s="58" t="s">
        <v>960</v>
      </c>
      <c r="L46" s="54"/>
      <c r="M46" s="54"/>
      <c r="N46" s="55"/>
    </row>
    <row r="47" spans="3:14" ht="12" customHeight="1">
      <c r="C47" s="44"/>
      <c r="G47" s="634" t="s">
        <v>512</v>
      </c>
      <c r="H47" s="238"/>
      <c r="I47" s="238"/>
      <c r="J47" s="238"/>
      <c r="K47" s="634" t="s">
        <v>513</v>
      </c>
      <c r="L47" s="238"/>
      <c r="M47" s="238"/>
      <c r="N47" s="323"/>
    </row>
    <row r="48" spans="3:14" ht="12" customHeight="1">
      <c r="C48" s="46" t="s">
        <v>961</v>
      </c>
      <c r="D48" s="24"/>
      <c r="E48" s="24"/>
      <c r="F48" s="24"/>
      <c r="G48" s="1584"/>
      <c r="H48" s="1585"/>
      <c r="I48" s="1585"/>
      <c r="J48" s="1604"/>
      <c r="K48" s="1584"/>
      <c r="L48" s="1585"/>
      <c r="M48" s="1585"/>
      <c r="N48" s="1586"/>
    </row>
    <row r="49" spans="2:15" ht="12" customHeight="1">
      <c r="C49" s="44"/>
      <c r="G49" s="635"/>
      <c r="H49" s="636"/>
      <c r="I49" s="636"/>
      <c r="J49" s="636"/>
      <c r="K49" s="635"/>
      <c r="L49" s="636"/>
      <c r="M49" s="636"/>
      <c r="N49" s="637"/>
    </row>
    <row r="50" spans="2:15" ht="12" customHeight="1">
      <c r="C50" s="46" t="s">
        <v>260</v>
      </c>
      <c r="D50" s="24"/>
      <c r="E50" s="24"/>
      <c r="F50" s="24"/>
      <c r="G50" s="1584"/>
      <c r="H50" s="1585"/>
      <c r="I50" s="1585"/>
      <c r="J50" s="1604"/>
      <c r="K50" s="1584"/>
      <c r="L50" s="1585"/>
      <c r="M50" s="1585"/>
      <c r="N50" s="1586"/>
    </row>
    <row r="51" spans="2:15" ht="12" customHeight="1">
      <c r="C51" s="44"/>
      <c r="G51" s="635"/>
      <c r="H51" s="636"/>
      <c r="I51" s="636"/>
      <c r="J51" s="636"/>
      <c r="K51" s="635"/>
      <c r="L51" s="636"/>
      <c r="M51" s="636"/>
      <c r="N51" s="637"/>
    </row>
    <row r="52" spans="2:15" ht="12" customHeight="1">
      <c r="C52" s="46" t="s">
        <v>962</v>
      </c>
      <c r="D52" s="24"/>
      <c r="E52" s="24"/>
      <c r="F52" s="24"/>
      <c r="G52" s="1584"/>
      <c r="H52" s="1585"/>
      <c r="I52" s="1585"/>
      <c r="J52" s="1604"/>
      <c r="K52" s="1584"/>
      <c r="L52" s="1585"/>
      <c r="M52" s="1585"/>
      <c r="N52" s="1586"/>
    </row>
    <row r="53" spans="2:15" ht="12" customHeight="1">
      <c r="C53" s="44"/>
      <c r="G53" s="1591"/>
      <c r="H53" s="1592"/>
      <c r="I53" s="1592"/>
      <c r="J53" s="1593"/>
      <c r="K53" s="1591"/>
      <c r="L53" s="1592"/>
      <c r="M53" s="1592"/>
      <c r="N53" s="1596"/>
    </row>
    <row r="54" spans="2:15" ht="12" customHeight="1" thickBot="1">
      <c r="C54" s="61" t="s">
        <v>963</v>
      </c>
      <c r="D54" s="1"/>
      <c r="E54" s="1"/>
      <c r="F54" s="1"/>
      <c r="G54" s="1594"/>
      <c r="H54" s="1577"/>
      <c r="I54" s="1577"/>
      <c r="J54" s="1595"/>
      <c r="K54" s="1594"/>
      <c r="L54" s="1577"/>
      <c r="M54" s="1577"/>
      <c r="N54" s="1578"/>
    </row>
    <row r="56" spans="2:15">
      <c r="B56" s="13" t="s">
        <v>75</v>
      </c>
      <c r="C56" s="16" t="s">
        <v>964</v>
      </c>
    </row>
    <row r="57" spans="2:15" ht="13.5" thickBot="1">
      <c r="C57" t="s">
        <v>965</v>
      </c>
    </row>
    <row r="58" spans="2:15" ht="12" customHeight="1">
      <c r="C58" s="53" t="s">
        <v>966</v>
      </c>
      <c r="D58" s="54"/>
      <c r="E58" s="54"/>
      <c r="F58" s="54"/>
      <c r="G58" s="54"/>
      <c r="H58" s="54"/>
      <c r="I58" s="54"/>
      <c r="J58" s="54"/>
      <c r="K58" s="54" t="s">
        <v>967</v>
      </c>
      <c r="L58" s="50"/>
      <c r="M58" s="50"/>
      <c r="N58" s="51"/>
    </row>
    <row r="59" spans="2:15" ht="12" customHeight="1">
      <c r="C59" s="44"/>
      <c r="K59" s="593" t="s">
        <v>514</v>
      </c>
      <c r="L59" s="590"/>
      <c r="M59" s="590"/>
      <c r="N59" s="591"/>
    </row>
    <row r="60" spans="2:15" ht="12" customHeight="1">
      <c r="C60" s="46" t="s">
        <v>968</v>
      </c>
      <c r="D60" s="24"/>
      <c r="E60" s="24"/>
      <c r="F60" s="24"/>
      <c r="G60" s="24"/>
      <c r="H60" s="24"/>
      <c r="I60" s="24"/>
      <c r="J60" s="24"/>
      <c r="K60" s="631">
        <f>'SCHEDULE OF REC. &amp; DISB.'!H6</f>
        <v>0</v>
      </c>
      <c r="L60" s="632"/>
      <c r="M60" s="632"/>
      <c r="N60" s="633"/>
    </row>
    <row r="61" spans="2:15" ht="12" customHeight="1">
      <c r="C61" s="44"/>
      <c r="K61" s="592" t="s">
        <v>514</v>
      </c>
      <c r="L61" s="590"/>
      <c r="M61" s="590"/>
      <c r="N61" s="591"/>
    </row>
    <row r="62" spans="2:15" ht="12" customHeight="1">
      <c r="C62" s="46" t="s">
        <v>969</v>
      </c>
      <c r="D62" s="24"/>
      <c r="E62" s="24"/>
      <c r="F62" s="24"/>
      <c r="G62" s="24"/>
      <c r="H62" s="24"/>
      <c r="I62" s="24"/>
      <c r="J62" s="24"/>
      <c r="K62" s="631">
        <f>'SCHEDULE OF REC. &amp; DISB.'!H61</f>
        <v>0</v>
      </c>
      <c r="L62" s="632"/>
      <c r="M62" s="632"/>
      <c r="N62" s="633"/>
    </row>
    <row r="63" spans="2:15" ht="12" customHeight="1">
      <c r="C63" s="44"/>
      <c r="K63" s="592" t="s">
        <v>515</v>
      </c>
      <c r="L63" s="590"/>
      <c r="M63" s="590"/>
      <c r="N63" s="591"/>
    </row>
    <row r="64" spans="2:15" ht="12" customHeight="1">
      <c r="C64" s="46" t="s">
        <v>971</v>
      </c>
      <c r="D64" s="24"/>
      <c r="E64" s="24"/>
      <c r="F64" s="24"/>
      <c r="G64" s="24"/>
      <c r="H64" s="24"/>
      <c r="I64" s="24"/>
      <c r="J64" s="24"/>
      <c r="K64" s="631">
        <f>'SCHEDULE OF REC. &amp; DISB.'!H69</f>
        <v>0</v>
      </c>
      <c r="L64" s="632"/>
      <c r="M64" s="632"/>
      <c r="N64" s="633"/>
    </row>
    <row r="65" spans="1:15" ht="12" customHeight="1">
      <c r="C65" s="44"/>
      <c r="K65" s="592" t="s">
        <v>516</v>
      </c>
      <c r="L65" s="590"/>
      <c r="M65" s="590"/>
      <c r="N65" s="591"/>
    </row>
    <row r="66" spans="1:15" ht="12" customHeight="1">
      <c r="C66" s="46" t="s">
        <v>972</v>
      </c>
      <c r="D66" s="24"/>
      <c r="E66" s="24"/>
      <c r="F66" s="24"/>
      <c r="G66" s="24"/>
      <c r="H66" s="24"/>
      <c r="I66" s="24"/>
      <c r="J66" s="24"/>
      <c r="K66" s="631">
        <f>'SCHEDULE OF REC. &amp; DISB.'!H75</f>
        <v>0</v>
      </c>
      <c r="L66" s="632"/>
      <c r="M66" s="632"/>
      <c r="N66" s="633"/>
    </row>
    <row r="67" spans="1:15" ht="12" customHeight="1">
      <c r="C67" s="44"/>
      <c r="K67" s="592" t="s">
        <v>514</v>
      </c>
      <c r="L67" s="590"/>
      <c r="M67" s="590"/>
      <c r="N67" s="591"/>
    </row>
    <row r="68" spans="1:15" ht="12" customHeight="1">
      <c r="C68" s="46" t="s">
        <v>973</v>
      </c>
      <c r="D68" s="24"/>
      <c r="E68" s="24"/>
      <c r="F68" s="24"/>
      <c r="G68" s="24"/>
      <c r="H68" s="24"/>
      <c r="I68" s="24"/>
      <c r="J68" s="24"/>
      <c r="K68" s="631">
        <f>'SCHEDULE OF REC. &amp; DISB.'!H84</f>
        <v>0</v>
      </c>
      <c r="L68" s="632"/>
      <c r="M68" s="632"/>
      <c r="N68" s="633"/>
    </row>
    <row r="69" spans="1:15" ht="12" customHeight="1">
      <c r="C69" s="44"/>
      <c r="K69" s="594"/>
      <c r="L69" s="590"/>
      <c r="M69" s="590"/>
      <c r="N69" s="591"/>
    </row>
    <row r="70" spans="1:15" ht="12" customHeight="1">
      <c r="C70" s="46" t="s">
        <v>974</v>
      </c>
      <c r="D70" s="24"/>
      <c r="E70" s="24"/>
      <c r="F70" s="24"/>
      <c r="G70" s="24"/>
      <c r="H70" s="24"/>
      <c r="I70" s="24"/>
      <c r="J70" s="24"/>
      <c r="K70" s="631">
        <f>'SCHEDULE OF REC. &amp; DISB.'!H88</f>
        <v>0</v>
      </c>
      <c r="L70" s="632"/>
      <c r="M70" s="632"/>
      <c r="N70" s="633"/>
    </row>
    <row r="71" spans="1:15" ht="12" customHeight="1">
      <c r="C71" s="44"/>
      <c r="K71" s="594"/>
      <c r="L71" s="590"/>
      <c r="M71" s="590"/>
      <c r="N71" s="591"/>
    </row>
    <row r="72" spans="1:15" ht="12" customHeight="1">
      <c r="C72" s="46" t="s">
        <v>3708</v>
      </c>
      <c r="D72" s="24"/>
      <c r="E72" s="24"/>
      <c r="F72" s="24"/>
      <c r="G72" s="24"/>
      <c r="H72" s="24"/>
      <c r="I72" s="24"/>
      <c r="J72" s="24"/>
      <c r="K72" s="631">
        <f>'SCHEDULE OF REC. &amp; DISB.'!H134</f>
        <v>0</v>
      </c>
      <c r="L72" s="632"/>
      <c r="M72" s="632"/>
      <c r="N72" s="633"/>
    </row>
    <row r="73" spans="1:15" ht="12" customHeight="1">
      <c r="C73" s="44"/>
      <c r="K73" s="594"/>
      <c r="L73" s="590"/>
      <c r="M73" s="590"/>
      <c r="N73" s="591"/>
    </row>
    <row r="74" spans="1:15" ht="12" customHeight="1">
      <c r="C74" s="46" t="s">
        <v>970</v>
      </c>
      <c r="D74" s="24"/>
      <c r="E74" s="24"/>
      <c r="F74" s="24"/>
      <c r="G74" s="24"/>
      <c r="H74" s="24"/>
      <c r="I74" s="24"/>
      <c r="J74" s="24"/>
      <c r="K74" s="631">
        <f>'SCHEDULE OF REC. &amp; DISB.'!H140</f>
        <v>0</v>
      </c>
      <c r="L74" s="632"/>
      <c r="M74" s="632"/>
      <c r="N74" s="633"/>
    </row>
    <row r="75" spans="1:15" ht="13.5" thickBot="1">
      <c r="C75" s="92" t="s">
        <v>403</v>
      </c>
      <c r="D75" s="11"/>
      <c r="E75" s="11"/>
      <c r="F75" s="11"/>
      <c r="G75" s="11"/>
      <c r="H75" s="11"/>
      <c r="I75" s="11"/>
      <c r="J75" s="11"/>
      <c r="K75" s="595">
        <f>SUM(K60:K74)</f>
        <v>0</v>
      </c>
      <c r="L75" s="595"/>
      <c r="M75" s="595"/>
      <c r="N75" s="596"/>
    </row>
    <row r="76" spans="1:15">
      <c r="C76" s="108" t="s">
        <v>877</v>
      </c>
    </row>
    <row r="78" spans="1:15" ht="15.75">
      <c r="A78" s="109" t="s">
        <v>2492</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 ref="G12:J12"/>
    <mergeCell ref="K12:N12"/>
    <mergeCell ref="G14:J14"/>
    <mergeCell ref="K13:N14"/>
    <mergeCell ref="G16:J16"/>
    <mergeCell ref="K16:N16"/>
    <mergeCell ref="K41:L41"/>
    <mergeCell ref="C33:D33"/>
    <mergeCell ref="K50:N50"/>
    <mergeCell ref="E43:F43"/>
    <mergeCell ref="G43:H43"/>
    <mergeCell ref="I43:J43"/>
    <mergeCell ref="K43:L43"/>
    <mergeCell ref="K35:L35"/>
    <mergeCell ref="M35:N35"/>
    <mergeCell ref="M41:N41"/>
    <mergeCell ref="E41:F41"/>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2.75"/>
  <sheetData>
    <row r="1" spans="1:10" ht="60">
      <c r="A1" s="1387" t="s">
        <v>861</v>
      </c>
      <c r="B1" s="1388"/>
      <c r="C1" s="1388"/>
      <c r="D1" s="1388"/>
      <c r="E1" s="1388"/>
      <c r="F1" s="1388"/>
      <c r="G1" s="1388"/>
      <c r="H1" s="1388"/>
      <c r="I1" s="1388"/>
      <c r="J1" s="1388"/>
    </row>
    <row r="6" spans="1:10" ht="60">
      <c r="A6" s="1387" t="s">
        <v>862</v>
      </c>
      <c r="B6" s="1293"/>
      <c r="C6" s="1293"/>
      <c r="D6" s="1293"/>
      <c r="E6" s="1293"/>
      <c r="F6" s="1293"/>
      <c r="G6" s="1293"/>
      <c r="H6" s="1293"/>
      <c r="I6" s="1293"/>
      <c r="J6" s="1293"/>
    </row>
    <row r="11" spans="1:10" ht="60">
      <c r="A11" s="1387" t="s">
        <v>863</v>
      </c>
      <c r="B11" s="1293"/>
      <c r="C11" s="1293"/>
      <c r="D11" s="1293"/>
      <c r="E11" s="1293"/>
      <c r="F11" s="1293"/>
      <c r="G11" s="1293"/>
      <c r="H11" s="1293"/>
      <c r="I11" s="1293"/>
      <c r="J11" s="1293"/>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0"/>
  <sheetViews>
    <sheetView zoomScaleNormal="100" workbookViewId="0">
      <pane xSplit="2" ySplit="12" topLeftCell="C13" activePane="bottomRight" state="frozen"/>
      <selection pane="topRight" activeCell="C1" sqref="C1"/>
      <selection pane="bottomLeft" activeCell="A13" sqref="A13"/>
      <selection pane="bottomRight" activeCell="B8" sqref="B8"/>
    </sheetView>
  </sheetViews>
  <sheetFormatPr defaultColWidth="8.85546875" defaultRowHeight="12.75"/>
  <cols>
    <col min="1" max="1" width="14.7109375" style="238" customWidth="1"/>
    <col min="2" max="2" width="50.7109375" style="238" customWidth="1"/>
    <col min="3" max="6" width="18.7109375" style="238" customWidth="1"/>
    <col min="7" max="16384" width="8.85546875" style="238"/>
  </cols>
  <sheetData>
    <row r="1" spans="1:6" ht="18">
      <c r="A1" s="236" t="str">
        <f>+'GW-STATEMENT NET POSITION(13)'!A1</f>
        <v>LOCAL GOVERNMENT NAME:</v>
      </c>
      <c r="B1" s="253"/>
      <c r="C1" s="253"/>
      <c r="D1" s="253"/>
      <c r="E1" s="253"/>
      <c r="F1" s="253"/>
    </row>
    <row r="2" spans="1:6" ht="18">
      <c r="A2" s="236" t="s">
        <v>1077</v>
      </c>
      <c r="B2" s="253"/>
      <c r="C2" s="253"/>
      <c r="D2" s="253"/>
      <c r="E2" s="253"/>
      <c r="F2" s="253"/>
    </row>
    <row r="3" spans="1:6" ht="18">
      <c r="A3" s="236" t="s">
        <v>1079</v>
      </c>
      <c r="B3" s="253"/>
      <c r="C3" s="253"/>
      <c r="D3" s="253"/>
      <c r="E3" s="253"/>
      <c r="F3" s="253"/>
    </row>
    <row r="4" spans="1:6" ht="18">
      <c r="A4" s="236" t="s">
        <v>1078</v>
      </c>
      <c r="B4" s="253"/>
      <c r="C4" s="253"/>
      <c r="D4" s="253"/>
      <c r="E4" s="253"/>
      <c r="F4" s="253"/>
    </row>
    <row r="5" spans="1:6" ht="18">
      <c r="A5" s="236" t="str">
        <f>+'GW-STATEMENT OF ACTIVITIES(14)'!B3</f>
        <v>FISCAL YEAR ENDING JUNE 30, 2021</v>
      </c>
      <c r="B5" s="253"/>
      <c r="C5" s="253"/>
      <c r="D5" s="253"/>
      <c r="E5" s="253"/>
      <c r="F5" s="253"/>
    </row>
    <row r="6" spans="1:6" ht="18">
      <c r="B6" s="236"/>
      <c r="C6" s="253"/>
      <c r="D6" s="253"/>
      <c r="E6" s="253"/>
      <c r="F6" s="253"/>
    </row>
    <row r="7" spans="1:6" ht="15.75">
      <c r="B7" s="240"/>
      <c r="C7" s="240"/>
      <c r="D7" s="240"/>
      <c r="E7" s="240"/>
      <c r="F7" s="9" t="s">
        <v>1108</v>
      </c>
    </row>
    <row r="8" spans="1:6" ht="16.5" thickBot="1">
      <c r="B8" s="240"/>
      <c r="C8" s="241" t="s">
        <v>865</v>
      </c>
      <c r="D8" s="242"/>
      <c r="E8" s="240"/>
      <c r="F8" s="9" t="s">
        <v>1109</v>
      </c>
    </row>
    <row r="9" spans="1:6" ht="15.75">
      <c r="A9" s="9" t="s">
        <v>156</v>
      </c>
      <c r="B9" s="6"/>
      <c r="C9" s="240"/>
      <c r="D9" s="240"/>
      <c r="E9" s="243" t="s">
        <v>870</v>
      </c>
      <c r="F9" s="9" t="s">
        <v>875</v>
      </c>
    </row>
    <row r="10" spans="1:6" ht="16.5" thickBot="1">
      <c r="A10" s="538" t="s">
        <v>157</v>
      </c>
      <c r="B10" s="538" t="s">
        <v>158</v>
      </c>
      <c r="C10" s="244" t="s">
        <v>866</v>
      </c>
      <c r="D10" s="241" t="s">
        <v>867</v>
      </c>
      <c r="E10" s="244" t="s">
        <v>871</v>
      </c>
      <c r="F10" s="538" t="s">
        <v>876</v>
      </c>
    </row>
    <row r="11" spans="1:6" ht="20.100000000000001" customHeight="1">
      <c r="A11" s="342"/>
      <c r="B11" s="8" t="s">
        <v>187</v>
      </c>
      <c r="C11" s="254"/>
      <c r="D11" s="254"/>
      <c r="E11" s="254"/>
      <c r="F11" s="254"/>
    </row>
    <row r="12" spans="1:6" ht="20.100000000000001" customHeight="1">
      <c r="A12" s="342"/>
      <c r="B12" s="8" t="s">
        <v>114</v>
      </c>
      <c r="C12" s="254"/>
      <c r="D12" s="254"/>
      <c r="E12" s="254"/>
      <c r="F12" s="254"/>
    </row>
    <row r="13" spans="1:6" ht="20.100000000000001" customHeight="1">
      <c r="A13" s="343" t="s">
        <v>166</v>
      </c>
      <c r="B13" s="6" t="s">
        <v>115</v>
      </c>
      <c r="C13" s="246"/>
      <c r="D13" s="246"/>
      <c r="E13" s="246"/>
      <c r="F13" s="254">
        <f>-D13+E13</f>
        <v>0</v>
      </c>
    </row>
    <row r="14" spans="1:6" ht="20.100000000000001" customHeight="1">
      <c r="A14" s="343">
        <v>314140</v>
      </c>
      <c r="B14" s="6" t="s">
        <v>116</v>
      </c>
      <c r="C14" s="246"/>
      <c r="D14" s="246"/>
      <c r="E14" s="246"/>
      <c r="F14" s="254">
        <f>-D14+E14</f>
        <v>0</v>
      </c>
    </row>
    <row r="15" spans="1:6" ht="20.100000000000001" customHeight="1">
      <c r="A15" s="343"/>
      <c r="B15" s="8" t="s">
        <v>188</v>
      </c>
      <c r="C15" s="254"/>
      <c r="D15" s="254"/>
      <c r="E15" s="254"/>
      <c r="F15" s="254"/>
    </row>
    <row r="16" spans="1:6" ht="20.100000000000001" customHeight="1">
      <c r="A16" s="343">
        <v>322010</v>
      </c>
      <c r="B16" s="6" t="s">
        <v>415</v>
      </c>
      <c r="C16" s="246"/>
      <c r="D16" s="246"/>
      <c r="E16" s="246"/>
      <c r="F16" s="254">
        <f>-D16+E16</f>
        <v>0</v>
      </c>
    </row>
    <row r="17" spans="1:6" ht="20.100000000000001" customHeight="1">
      <c r="A17" s="343">
        <v>322020</v>
      </c>
      <c r="B17" s="6" t="s">
        <v>118</v>
      </c>
      <c r="C17" s="246"/>
      <c r="D17" s="246"/>
      <c r="E17" s="246"/>
      <c r="F17" s="254">
        <f>-D17+E17</f>
        <v>0</v>
      </c>
    </row>
    <row r="18" spans="1:6" ht="20.100000000000001" customHeight="1">
      <c r="A18" s="343">
        <v>323010</v>
      </c>
      <c r="B18" s="6" t="s">
        <v>417</v>
      </c>
      <c r="C18" s="246"/>
      <c r="D18" s="246"/>
      <c r="E18" s="246"/>
      <c r="F18" s="254">
        <f>-D18+E18</f>
        <v>0</v>
      </c>
    </row>
    <row r="19" spans="1:6" ht="20.100000000000001" customHeight="1">
      <c r="A19" s="343">
        <v>323030</v>
      </c>
      <c r="B19" s="6" t="s">
        <v>416</v>
      </c>
      <c r="C19" s="246"/>
      <c r="D19" s="246"/>
      <c r="E19" s="246"/>
      <c r="F19" s="254">
        <f>-D19+E19</f>
        <v>0</v>
      </c>
    </row>
    <row r="20" spans="1:6" ht="20.100000000000001" customHeight="1">
      <c r="A20" s="343">
        <v>323050</v>
      </c>
      <c r="B20" s="6" t="s">
        <v>418</v>
      </c>
      <c r="C20" s="246"/>
      <c r="D20" s="246"/>
      <c r="E20" s="246"/>
      <c r="F20" s="254">
        <f>-D20+E20</f>
        <v>0</v>
      </c>
    </row>
    <row r="21" spans="1:6" ht="30" customHeight="1">
      <c r="A21" s="343"/>
      <c r="B21" s="345" t="s">
        <v>423</v>
      </c>
      <c r="C21" s="254"/>
      <c r="D21" s="254"/>
      <c r="E21" s="254"/>
      <c r="F21" s="254"/>
    </row>
    <row r="22" spans="1:6" ht="20.100000000000001" customHeight="1">
      <c r="A22" s="343">
        <v>331000</v>
      </c>
      <c r="B22" s="6" t="s">
        <v>419</v>
      </c>
      <c r="C22" s="246"/>
      <c r="D22" s="246"/>
      <c r="E22" s="246"/>
      <c r="F22" s="254">
        <f t="shared" ref="F22:F27" si="0">-D22+E22</f>
        <v>0</v>
      </c>
    </row>
    <row r="23" spans="1:6" ht="20.100000000000001" customHeight="1">
      <c r="A23" s="343" t="s">
        <v>2029</v>
      </c>
      <c r="B23" s="6" t="s">
        <v>420</v>
      </c>
      <c r="C23" s="246"/>
      <c r="D23" s="246"/>
      <c r="E23" s="246"/>
      <c r="F23" s="254">
        <f t="shared" si="0"/>
        <v>0</v>
      </c>
    </row>
    <row r="24" spans="1:6" ht="18" customHeight="1">
      <c r="A24" s="343">
        <v>334000</v>
      </c>
      <c r="B24" s="6" t="s">
        <v>421</v>
      </c>
      <c r="C24" s="246"/>
      <c r="D24" s="246"/>
      <c r="E24" s="246"/>
      <c r="F24" s="254">
        <f t="shared" si="0"/>
        <v>0</v>
      </c>
    </row>
    <row r="25" spans="1:6" ht="20.100000000000001" customHeight="1">
      <c r="A25" s="343" t="s">
        <v>2030</v>
      </c>
      <c r="B25" s="6" t="s">
        <v>422</v>
      </c>
      <c r="C25" s="246"/>
      <c r="D25" s="246"/>
      <c r="E25" s="246"/>
      <c r="F25" s="254">
        <f t="shared" si="0"/>
        <v>0</v>
      </c>
    </row>
    <row r="26" spans="1:6" ht="20.100000000000001" customHeight="1">
      <c r="A26" s="343">
        <v>337000</v>
      </c>
      <c r="B26" s="6" t="s">
        <v>1012</v>
      </c>
      <c r="C26" s="246"/>
      <c r="D26" s="246"/>
      <c r="E26" s="246"/>
      <c r="F26" s="254">
        <f t="shared" si="0"/>
        <v>0</v>
      </c>
    </row>
    <row r="27" spans="1:6" ht="20.100000000000001" customHeight="1">
      <c r="A27" s="343">
        <v>338000</v>
      </c>
      <c r="B27" s="6" t="s">
        <v>1013</v>
      </c>
      <c r="C27" s="246"/>
      <c r="D27" s="246"/>
      <c r="E27" s="246"/>
      <c r="F27" s="254">
        <f t="shared" si="0"/>
        <v>0</v>
      </c>
    </row>
    <row r="28" spans="1:6" ht="20.100000000000001" customHeight="1">
      <c r="A28" s="343"/>
      <c r="B28" s="8" t="s">
        <v>191</v>
      </c>
      <c r="C28" s="254"/>
      <c r="D28" s="254"/>
      <c r="E28" s="254"/>
      <c r="F28" s="254"/>
    </row>
    <row r="29" spans="1:6" ht="20.100000000000001" customHeight="1">
      <c r="A29" s="343">
        <v>341000</v>
      </c>
      <c r="B29" s="6" t="s">
        <v>424</v>
      </c>
      <c r="C29" s="246"/>
      <c r="D29" s="246"/>
      <c r="E29" s="246"/>
      <c r="F29" s="254">
        <f t="shared" ref="F29:F34" si="1">-D29+E29</f>
        <v>0</v>
      </c>
    </row>
    <row r="30" spans="1:6" ht="20.100000000000001" customHeight="1">
      <c r="A30" s="343">
        <v>342000</v>
      </c>
      <c r="B30" s="6" t="s">
        <v>198</v>
      </c>
      <c r="C30" s="246"/>
      <c r="D30" s="246"/>
      <c r="E30" s="246"/>
      <c r="F30" s="254">
        <f t="shared" si="1"/>
        <v>0</v>
      </c>
    </row>
    <row r="31" spans="1:6" ht="20.100000000000001" customHeight="1">
      <c r="A31" s="343">
        <v>343000</v>
      </c>
      <c r="B31" s="6" t="s">
        <v>199</v>
      </c>
      <c r="C31" s="246"/>
      <c r="D31" s="246"/>
      <c r="E31" s="246"/>
      <c r="F31" s="254">
        <f t="shared" si="1"/>
        <v>0</v>
      </c>
    </row>
    <row r="32" spans="1:6" ht="20.100000000000001" customHeight="1">
      <c r="A32" s="343">
        <v>344000</v>
      </c>
      <c r="B32" s="6" t="s">
        <v>167</v>
      </c>
      <c r="C32" s="246"/>
      <c r="D32" s="246"/>
      <c r="E32" s="246"/>
      <c r="F32" s="254">
        <f t="shared" si="1"/>
        <v>0</v>
      </c>
    </row>
    <row r="33" spans="1:6" ht="20.100000000000001" customHeight="1">
      <c r="A33" s="343">
        <v>345000</v>
      </c>
      <c r="B33" s="6" t="s">
        <v>168</v>
      </c>
      <c r="C33" s="246"/>
      <c r="D33" s="246"/>
      <c r="E33" s="246"/>
      <c r="F33" s="254">
        <f t="shared" si="1"/>
        <v>0</v>
      </c>
    </row>
    <row r="34" spans="1:6" ht="20.100000000000001" customHeight="1">
      <c r="A34" s="343">
        <v>346000</v>
      </c>
      <c r="B34" s="6" t="s">
        <v>202</v>
      </c>
      <c r="C34" s="246"/>
      <c r="D34" s="246"/>
      <c r="E34" s="246"/>
      <c r="F34" s="254">
        <f t="shared" si="1"/>
        <v>0</v>
      </c>
    </row>
    <row r="35" spans="1:6" ht="20.100000000000001" customHeight="1">
      <c r="A35" s="343"/>
      <c r="B35" s="8" t="s">
        <v>192</v>
      </c>
      <c r="C35" s="254"/>
      <c r="D35" s="254"/>
      <c r="E35" s="254"/>
      <c r="F35" s="254"/>
    </row>
    <row r="36" spans="1:6" ht="20.100000000000001" customHeight="1">
      <c r="A36" s="343">
        <v>351010</v>
      </c>
      <c r="B36" s="6" t="s">
        <v>283</v>
      </c>
      <c r="C36" s="246"/>
      <c r="D36" s="246"/>
      <c r="E36" s="246"/>
      <c r="F36" s="254">
        <f>-D36+E36</f>
        <v>0</v>
      </c>
    </row>
    <row r="37" spans="1:6" ht="20.100000000000001" customHeight="1">
      <c r="A37" s="343">
        <v>351020</v>
      </c>
      <c r="B37" s="6" t="s">
        <v>285</v>
      </c>
      <c r="C37" s="246"/>
      <c r="D37" s="246"/>
      <c r="E37" s="246"/>
      <c r="F37" s="254">
        <f>-D37+E37</f>
        <v>0</v>
      </c>
    </row>
    <row r="38" spans="1:6" ht="20.100000000000001" customHeight="1">
      <c r="A38" s="343">
        <v>351030</v>
      </c>
      <c r="B38" s="6" t="s">
        <v>284</v>
      </c>
      <c r="C38" s="246"/>
      <c r="D38" s="246"/>
      <c r="E38" s="246"/>
      <c r="F38" s="254">
        <f>-D38+E38</f>
        <v>0</v>
      </c>
    </row>
    <row r="39" spans="1:6" ht="20.100000000000001" customHeight="1">
      <c r="A39" s="343">
        <v>360000</v>
      </c>
      <c r="B39" s="8" t="s">
        <v>193</v>
      </c>
      <c r="C39" s="246"/>
      <c r="D39" s="246"/>
      <c r="E39" s="246"/>
      <c r="F39" s="254">
        <f>-D39+E39</f>
        <v>0</v>
      </c>
    </row>
    <row r="40" spans="1:6" ht="20.100000000000001" customHeight="1">
      <c r="A40" s="343">
        <v>370000</v>
      </c>
      <c r="B40" s="8" t="s">
        <v>194</v>
      </c>
      <c r="C40" s="246"/>
      <c r="D40" s="246"/>
      <c r="E40" s="246"/>
      <c r="F40" s="254">
        <f>-D40+E40</f>
        <v>0</v>
      </c>
    </row>
    <row r="41" spans="1:6" ht="20.100000000000001" customHeight="1" thickBot="1">
      <c r="A41" s="343"/>
      <c r="B41" s="6"/>
      <c r="C41" s="255"/>
      <c r="D41" s="255"/>
      <c r="E41" s="255"/>
      <c r="F41" s="255"/>
    </row>
    <row r="42" spans="1:6" ht="20.100000000000001" customHeight="1" thickBot="1">
      <c r="A42" s="343"/>
      <c r="B42" s="9" t="s">
        <v>117</v>
      </c>
      <c r="C42" s="256">
        <f>SUM(C11:C41)</f>
        <v>0</v>
      </c>
      <c r="D42" s="256">
        <f>SUM(D11:D41)</f>
        <v>0</v>
      </c>
      <c r="E42" s="256">
        <f>SUM(E11:E41)</f>
        <v>0</v>
      </c>
      <c r="F42" s="256">
        <f>SUM(F11:F41)</f>
        <v>0</v>
      </c>
    </row>
    <row r="43" spans="1:6" ht="20.100000000000001" customHeight="1">
      <c r="A43" s="343"/>
      <c r="B43" s="6"/>
      <c r="C43" s="297"/>
      <c r="D43" s="297"/>
      <c r="E43" s="297"/>
      <c r="F43" s="297"/>
    </row>
    <row r="44" spans="1:6" ht="20.100000000000001" customHeight="1">
      <c r="A44" s="343"/>
      <c r="B44" s="8" t="s">
        <v>196</v>
      </c>
      <c r="C44" s="297"/>
      <c r="D44" s="297"/>
      <c r="E44" s="297"/>
      <c r="F44" s="297"/>
    </row>
    <row r="45" spans="1:6" ht="20.100000000000001" customHeight="1">
      <c r="A45" s="343"/>
      <c r="B45" s="8" t="s">
        <v>197</v>
      </c>
      <c r="C45" s="297"/>
      <c r="D45" s="297"/>
      <c r="E45" s="297"/>
      <c r="F45" s="297"/>
    </row>
    <row r="46" spans="1:6" ht="20.100000000000001" customHeight="1">
      <c r="A46" s="343">
        <v>410000</v>
      </c>
      <c r="B46" s="8" t="s">
        <v>286</v>
      </c>
      <c r="C46" s="297"/>
      <c r="D46" s="297"/>
      <c r="E46" s="297"/>
      <c r="F46" s="297"/>
    </row>
    <row r="47" spans="1:6" ht="20.100000000000001" customHeight="1">
      <c r="A47" s="343">
        <v>410100</v>
      </c>
      <c r="B47" s="8" t="s">
        <v>287</v>
      </c>
      <c r="C47" s="254"/>
      <c r="D47" s="254"/>
      <c r="E47" s="254"/>
      <c r="F47" s="254"/>
    </row>
    <row r="48" spans="1:6" ht="20.100000000000001" customHeight="1">
      <c r="A48" s="554">
        <v>100</v>
      </c>
      <c r="B48" s="6" t="s">
        <v>758</v>
      </c>
      <c r="C48" s="246"/>
      <c r="D48" s="246"/>
      <c r="E48" s="246"/>
      <c r="F48" s="254">
        <f>+D48-E48</f>
        <v>0</v>
      </c>
    </row>
    <row r="49" spans="1:6" ht="20.100000000000001" customHeight="1">
      <c r="A49" s="554" t="s">
        <v>170</v>
      </c>
      <c r="B49" s="6" t="s">
        <v>759</v>
      </c>
      <c r="C49" s="246"/>
      <c r="D49" s="246"/>
      <c r="E49" s="246"/>
      <c r="F49" s="254">
        <f>+D49-E49</f>
        <v>0</v>
      </c>
    </row>
    <row r="50" spans="1:6" ht="20.100000000000001" customHeight="1">
      <c r="A50" s="554">
        <v>900</v>
      </c>
      <c r="B50" s="6" t="s">
        <v>155</v>
      </c>
      <c r="C50" s="246"/>
      <c r="D50" s="246"/>
      <c r="E50" s="246"/>
      <c r="F50" s="254">
        <f>+D50-E50</f>
        <v>0</v>
      </c>
    </row>
    <row r="51" spans="1:6" ht="20.100000000000001" customHeight="1">
      <c r="A51" s="343">
        <v>410200</v>
      </c>
      <c r="B51" s="8" t="s">
        <v>288</v>
      </c>
      <c r="C51" s="254"/>
      <c r="D51" s="254"/>
      <c r="E51" s="254"/>
      <c r="F51" s="254"/>
    </row>
    <row r="52" spans="1:6" ht="20.100000000000001" customHeight="1">
      <c r="A52" s="554">
        <v>100</v>
      </c>
      <c r="B52" s="6" t="s">
        <v>758</v>
      </c>
      <c r="C52" s="246"/>
      <c r="D52" s="246"/>
      <c r="E52" s="246"/>
      <c r="F52" s="254">
        <f>+D52-E52</f>
        <v>0</v>
      </c>
    </row>
    <row r="53" spans="1:6" ht="20.100000000000001" customHeight="1">
      <c r="A53" s="554" t="s">
        <v>170</v>
      </c>
      <c r="B53" s="6" t="s">
        <v>759</v>
      </c>
      <c r="C53" s="246"/>
      <c r="D53" s="246"/>
      <c r="E53" s="246"/>
      <c r="F53" s="254">
        <f>+D53-E53</f>
        <v>0</v>
      </c>
    </row>
    <row r="54" spans="1:6" ht="20.100000000000001" customHeight="1">
      <c r="A54" s="554">
        <v>900</v>
      </c>
      <c r="B54" s="6" t="s">
        <v>155</v>
      </c>
      <c r="C54" s="246"/>
      <c r="D54" s="246"/>
      <c r="E54" s="246"/>
      <c r="F54" s="254">
        <f>+D54-E54</f>
        <v>0</v>
      </c>
    </row>
    <row r="55" spans="1:6" ht="20.100000000000001" customHeight="1">
      <c r="A55" s="343">
        <v>410300</v>
      </c>
      <c r="B55" s="8" t="s">
        <v>289</v>
      </c>
      <c r="C55" s="254"/>
      <c r="D55" s="254"/>
      <c r="E55" s="254"/>
      <c r="F55" s="254"/>
    </row>
    <row r="56" spans="1:6" ht="20.100000000000001" customHeight="1">
      <c r="A56" s="554">
        <v>100</v>
      </c>
      <c r="B56" s="6" t="s">
        <v>758</v>
      </c>
      <c r="C56" s="246"/>
      <c r="D56" s="246"/>
      <c r="E56" s="246"/>
      <c r="F56" s="254">
        <f>+D56-E56</f>
        <v>0</v>
      </c>
    </row>
    <row r="57" spans="1:6" ht="20.100000000000001" customHeight="1">
      <c r="A57" s="554" t="s">
        <v>170</v>
      </c>
      <c r="B57" s="6" t="s">
        <v>759</v>
      </c>
      <c r="C57" s="246"/>
      <c r="D57" s="246"/>
      <c r="E57" s="246"/>
      <c r="F57" s="254">
        <f>+D57-E57</f>
        <v>0</v>
      </c>
    </row>
    <row r="58" spans="1:6" ht="20.100000000000001" customHeight="1">
      <c r="A58" s="554">
        <v>900</v>
      </c>
      <c r="B58" s="6" t="s">
        <v>155</v>
      </c>
      <c r="C58" s="246"/>
      <c r="D58" s="246"/>
      <c r="E58" s="246"/>
      <c r="F58" s="254">
        <f>+D58-E58</f>
        <v>0</v>
      </c>
    </row>
    <row r="59" spans="1:6" ht="20.100000000000001" customHeight="1">
      <c r="A59" s="554"/>
      <c r="B59" s="6"/>
      <c r="C59" s="6"/>
      <c r="D59" s="6"/>
      <c r="E59" s="6"/>
      <c r="F59" s="6"/>
    </row>
    <row r="60" spans="1:6" ht="20.100000000000001" customHeight="1">
      <c r="A60" s="109" t="s">
        <v>1114</v>
      </c>
      <c r="B60" s="327"/>
      <c r="C60" s="327"/>
      <c r="D60" s="327"/>
      <c r="E60" s="327"/>
      <c r="F60" s="327"/>
    </row>
    <row r="61" spans="1:6" ht="20.100000000000001" customHeight="1">
      <c r="A61" s="343">
        <v>410400</v>
      </c>
      <c r="B61" s="8" t="s">
        <v>290</v>
      </c>
      <c r="C61" s="297"/>
      <c r="D61" s="297"/>
      <c r="E61" s="297"/>
      <c r="F61" s="297"/>
    </row>
    <row r="62" spans="1:6" ht="20.100000000000001" customHeight="1">
      <c r="A62" s="554">
        <v>100</v>
      </c>
      <c r="B62" s="6" t="s">
        <v>758</v>
      </c>
      <c r="C62" s="246"/>
      <c r="D62" s="246"/>
      <c r="E62" s="246"/>
      <c r="F62" s="254">
        <f>+D62-E62</f>
        <v>0</v>
      </c>
    </row>
    <row r="63" spans="1:6" ht="20.100000000000001" customHeight="1">
      <c r="A63" s="554" t="s">
        <v>170</v>
      </c>
      <c r="B63" s="6" t="s">
        <v>759</v>
      </c>
      <c r="C63" s="246"/>
      <c r="D63" s="246"/>
      <c r="E63" s="246"/>
      <c r="F63" s="254">
        <f>+D63-E63</f>
        <v>0</v>
      </c>
    </row>
    <row r="64" spans="1:6" ht="20.100000000000001" customHeight="1">
      <c r="A64" s="554">
        <v>900</v>
      </c>
      <c r="B64" s="6" t="s">
        <v>155</v>
      </c>
      <c r="C64" s="246"/>
      <c r="D64" s="246"/>
      <c r="E64" s="246"/>
      <c r="F64" s="254">
        <f>+D64-E64</f>
        <v>0</v>
      </c>
    </row>
    <row r="65" spans="1:6" ht="20.100000000000001" customHeight="1">
      <c r="A65" s="343">
        <v>410500</v>
      </c>
      <c r="B65" s="8" t="s">
        <v>291</v>
      </c>
      <c r="C65" s="254"/>
      <c r="D65" s="254"/>
      <c r="E65" s="254"/>
      <c r="F65" s="254"/>
    </row>
    <row r="66" spans="1:6" ht="20.100000000000001" customHeight="1">
      <c r="A66" s="554">
        <v>100</v>
      </c>
      <c r="B66" s="6" t="s">
        <v>758</v>
      </c>
      <c r="C66" s="246"/>
      <c r="D66" s="246"/>
      <c r="E66" s="246"/>
      <c r="F66" s="254">
        <f>+D66-E66</f>
        <v>0</v>
      </c>
    </row>
    <row r="67" spans="1:6" ht="20.100000000000001" customHeight="1">
      <c r="A67" s="554" t="s">
        <v>170</v>
      </c>
      <c r="B67" s="6" t="s">
        <v>759</v>
      </c>
      <c r="C67" s="246"/>
      <c r="D67" s="246"/>
      <c r="E67" s="246"/>
      <c r="F67" s="254">
        <f>+D67-E67</f>
        <v>0</v>
      </c>
    </row>
    <row r="68" spans="1:6" ht="20.100000000000001" customHeight="1">
      <c r="A68" s="554">
        <v>900</v>
      </c>
      <c r="B68" s="6" t="s">
        <v>155</v>
      </c>
      <c r="C68" s="246"/>
      <c r="D68" s="246"/>
      <c r="E68" s="246"/>
      <c r="F68" s="254">
        <f>+D68-E68</f>
        <v>0</v>
      </c>
    </row>
    <row r="69" spans="1:6" ht="20.100000000000001" customHeight="1">
      <c r="A69" s="343">
        <v>410600</v>
      </c>
      <c r="B69" s="8" t="s">
        <v>292</v>
      </c>
      <c r="C69" s="254"/>
      <c r="D69" s="254"/>
      <c r="E69" s="254"/>
      <c r="F69" s="254"/>
    </row>
    <row r="70" spans="1:6" ht="20.100000000000001" customHeight="1">
      <c r="A70" s="554">
        <v>100</v>
      </c>
      <c r="B70" s="6" t="s">
        <v>758</v>
      </c>
      <c r="C70" s="246"/>
      <c r="D70" s="246"/>
      <c r="E70" s="246"/>
      <c r="F70" s="254">
        <f>+D70-E70</f>
        <v>0</v>
      </c>
    </row>
    <row r="71" spans="1:6" ht="20.100000000000001" customHeight="1">
      <c r="A71" s="554" t="s">
        <v>170</v>
      </c>
      <c r="B71" s="6" t="s">
        <v>759</v>
      </c>
      <c r="C71" s="246"/>
      <c r="D71" s="246"/>
      <c r="E71" s="246"/>
      <c r="F71" s="254">
        <f>+D71-E71</f>
        <v>0</v>
      </c>
    </row>
    <row r="72" spans="1:6" ht="20.100000000000001" customHeight="1">
      <c r="A72" s="554">
        <v>900</v>
      </c>
      <c r="B72" s="6" t="s">
        <v>155</v>
      </c>
      <c r="C72" s="246"/>
      <c r="D72" s="246"/>
      <c r="E72" s="246"/>
      <c r="F72" s="254">
        <f>+D72-E72</f>
        <v>0</v>
      </c>
    </row>
    <row r="73" spans="1:6" ht="20.100000000000001" customHeight="1">
      <c r="A73" s="343">
        <v>410900</v>
      </c>
      <c r="B73" s="8" t="s">
        <v>474</v>
      </c>
      <c r="C73" s="254"/>
      <c r="D73" s="254"/>
      <c r="E73" s="254"/>
      <c r="F73" s="254"/>
    </row>
    <row r="74" spans="1:6" ht="20.100000000000001" customHeight="1">
      <c r="A74" s="554">
        <v>100</v>
      </c>
      <c r="B74" s="6" t="s">
        <v>758</v>
      </c>
      <c r="C74" s="246"/>
      <c r="D74" s="246"/>
      <c r="E74" s="246"/>
      <c r="F74" s="254">
        <f>+D74-E74</f>
        <v>0</v>
      </c>
    </row>
    <row r="75" spans="1:6" ht="20.100000000000001" customHeight="1">
      <c r="A75" s="554" t="s">
        <v>170</v>
      </c>
      <c r="B75" s="6" t="s">
        <v>759</v>
      </c>
      <c r="C75" s="246"/>
      <c r="D75" s="246"/>
      <c r="E75" s="246"/>
      <c r="F75" s="254">
        <f>+D75-E75</f>
        <v>0</v>
      </c>
    </row>
    <row r="76" spans="1:6" ht="20.100000000000001" customHeight="1">
      <c r="A76" s="554">
        <v>900</v>
      </c>
      <c r="B76" s="6" t="s">
        <v>155</v>
      </c>
      <c r="C76" s="246"/>
      <c r="D76" s="246"/>
      <c r="E76" s="246"/>
      <c r="F76" s="254">
        <f>+D76-E76</f>
        <v>0</v>
      </c>
    </row>
    <row r="77" spans="1:6" ht="20.100000000000001" customHeight="1">
      <c r="A77" s="717">
        <v>411000</v>
      </c>
      <c r="B77" s="8" t="s">
        <v>2088</v>
      </c>
      <c r="C77" s="254"/>
      <c r="D77" s="254"/>
      <c r="E77" s="254"/>
      <c r="F77" s="254"/>
    </row>
    <row r="78" spans="1:6" ht="20.100000000000001" customHeight="1">
      <c r="A78" s="716">
        <v>100</v>
      </c>
      <c r="B78" s="6" t="s">
        <v>758</v>
      </c>
      <c r="C78" s="246"/>
      <c r="D78" s="246"/>
      <c r="E78" s="246"/>
      <c r="F78" s="254">
        <f>+D78-E78</f>
        <v>0</v>
      </c>
    </row>
    <row r="79" spans="1:6" ht="20.100000000000001" customHeight="1">
      <c r="A79" s="716" t="s">
        <v>170</v>
      </c>
      <c r="B79" s="6" t="s">
        <v>759</v>
      </c>
      <c r="C79" s="246"/>
      <c r="D79" s="246"/>
      <c r="E79" s="246"/>
      <c r="F79" s="254">
        <f>+D79-E79</f>
        <v>0</v>
      </c>
    </row>
    <row r="80" spans="1:6" ht="20.100000000000001" customHeight="1">
      <c r="A80" s="716">
        <v>900</v>
      </c>
      <c r="B80" s="6" t="s">
        <v>155</v>
      </c>
      <c r="C80" s="246"/>
      <c r="D80" s="246"/>
      <c r="E80" s="246"/>
      <c r="F80" s="254">
        <f>+D80-E80</f>
        <v>0</v>
      </c>
    </row>
    <row r="81" spans="1:6" ht="20.100000000000001" customHeight="1">
      <c r="A81" s="343">
        <v>411100</v>
      </c>
      <c r="B81" s="8" t="s">
        <v>293</v>
      </c>
      <c r="C81" s="254"/>
      <c r="D81" s="254"/>
      <c r="E81" s="254"/>
      <c r="F81" s="254"/>
    </row>
    <row r="82" spans="1:6" ht="20.100000000000001" customHeight="1">
      <c r="A82" s="554">
        <v>100</v>
      </c>
      <c r="B82" s="6" t="s">
        <v>758</v>
      </c>
      <c r="C82" s="246"/>
      <c r="D82" s="246"/>
      <c r="E82" s="246"/>
      <c r="F82" s="254">
        <f>+D82-E82</f>
        <v>0</v>
      </c>
    </row>
    <row r="83" spans="1:6" ht="20.100000000000001" customHeight="1">
      <c r="A83" s="554" t="s">
        <v>170</v>
      </c>
      <c r="B83" s="6" t="s">
        <v>759</v>
      </c>
      <c r="C83" s="246"/>
      <c r="D83" s="246"/>
      <c r="E83" s="246"/>
      <c r="F83" s="254">
        <f>+D83-E83</f>
        <v>0</v>
      </c>
    </row>
    <row r="84" spans="1:6" ht="20.100000000000001" customHeight="1">
      <c r="A84" s="554">
        <v>900</v>
      </c>
      <c r="B84" s="6" t="s">
        <v>155</v>
      </c>
      <c r="C84" s="246"/>
      <c r="D84" s="246"/>
      <c r="E84" s="246"/>
      <c r="F84" s="254">
        <f>+D84-E84</f>
        <v>0</v>
      </c>
    </row>
    <row r="85" spans="1:6" ht="20.100000000000001" customHeight="1">
      <c r="A85" s="343">
        <v>411200</v>
      </c>
      <c r="B85" s="8" t="s">
        <v>294</v>
      </c>
      <c r="C85" s="254"/>
      <c r="D85" s="254"/>
      <c r="E85" s="254"/>
      <c r="F85" s="254"/>
    </row>
    <row r="86" spans="1:6" ht="20.100000000000001" customHeight="1">
      <c r="A86" s="554">
        <v>100</v>
      </c>
      <c r="B86" s="6" t="s">
        <v>758</v>
      </c>
      <c r="C86" s="246"/>
      <c r="D86" s="246"/>
      <c r="E86" s="246"/>
      <c r="F86" s="254">
        <f>+D86-E86</f>
        <v>0</v>
      </c>
    </row>
    <row r="87" spans="1:6" ht="20.100000000000001" customHeight="1">
      <c r="A87" s="554" t="s">
        <v>170</v>
      </c>
      <c r="B87" s="6" t="s">
        <v>759</v>
      </c>
      <c r="C87" s="246"/>
      <c r="D87" s="246"/>
      <c r="E87" s="246"/>
      <c r="F87" s="254">
        <f>+D87-E87</f>
        <v>0</v>
      </c>
    </row>
    <row r="88" spans="1:6" ht="20.100000000000001" customHeight="1">
      <c r="A88" s="554">
        <v>900</v>
      </c>
      <c r="B88" s="6" t="s">
        <v>155</v>
      </c>
      <c r="C88" s="246"/>
      <c r="D88" s="246"/>
      <c r="E88" s="246"/>
      <c r="F88" s="254">
        <f>+D88-E88</f>
        <v>0</v>
      </c>
    </row>
    <row r="89" spans="1:6" ht="20.100000000000001" customHeight="1">
      <c r="A89" s="343">
        <v>411600</v>
      </c>
      <c r="B89" s="8" t="s">
        <v>757</v>
      </c>
      <c r="C89" s="254"/>
      <c r="D89" s="254"/>
      <c r="E89" s="254"/>
      <c r="F89" s="254"/>
    </row>
    <row r="90" spans="1:6" ht="20.100000000000001" customHeight="1">
      <c r="A90" s="554">
        <v>100</v>
      </c>
      <c r="B90" s="6" t="s">
        <v>758</v>
      </c>
      <c r="C90" s="246"/>
      <c r="D90" s="246"/>
      <c r="E90" s="246"/>
      <c r="F90" s="254">
        <f>+D90-E90</f>
        <v>0</v>
      </c>
    </row>
    <row r="91" spans="1:6" ht="20.100000000000001" customHeight="1">
      <c r="A91" s="554" t="s">
        <v>170</v>
      </c>
      <c r="B91" s="6" t="s">
        <v>759</v>
      </c>
      <c r="C91" s="246"/>
      <c r="D91" s="246"/>
      <c r="E91" s="246"/>
      <c r="F91" s="254">
        <f>+D91-E91</f>
        <v>0</v>
      </c>
    </row>
    <row r="92" spans="1:6" ht="20.100000000000001" customHeight="1">
      <c r="A92" s="554">
        <v>900</v>
      </c>
      <c r="B92" s="6" t="s">
        <v>155</v>
      </c>
      <c r="C92" s="246"/>
      <c r="D92" s="246"/>
      <c r="E92" s="246"/>
      <c r="F92" s="254">
        <f>+D92-E92</f>
        <v>0</v>
      </c>
    </row>
    <row r="93" spans="1:6" ht="20.100000000000001" customHeight="1">
      <c r="A93" s="717">
        <v>411800</v>
      </c>
      <c r="B93" s="8" t="s">
        <v>2089</v>
      </c>
      <c r="C93" s="254"/>
      <c r="D93" s="254"/>
      <c r="E93" s="254"/>
      <c r="F93" s="254"/>
    </row>
    <row r="94" spans="1:6" ht="20.100000000000001" customHeight="1">
      <c r="A94" s="716">
        <v>100</v>
      </c>
      <c r="B94" s="6" t="s">
        <v>758</v>
      </c>
      <c r="C94" s="246"/>
      <c r="D94" s="246"/>
      <c r="E94" s="246"/>
      <c r="F94" s="254">
        <f>+D94-E94</f>
        <v>0</v>
      </c>
    </row>
    <row r="95" spans="1:6" ht="20.100000000000001" customHeight="1">
      <c r="A95" s="716" t="s">
        <v>170</v>
      </c>
      <c r="B95" s="6" t="s">
        <v>759</v>
      </c>
      <c r="C95" s="246"/>
      <c r="D95" s="246"/>
      <c r="E95" s="246"/>
      <c r="F95" s="254">
        <f>+D95-E95</f>
        <v>0</v>
      </c>
    </row>
    <row r="96" spans="1:6" ht="20.100000000000001" customHeight="1">
      <c r="A96" s="716">
        <v>900</v>
      </c>
      <c r="B96" s="6" t="s">
        <v>155</v>
      </c>
      <c r="C96" s="246"/>
      <c r="D96" s="246"/>
      <c r="E96" s="246"/>
      <c r="F96" s="254">
        <f>+D96-E96</f>
        <v>0</v>
      </c>
    </row>
    <row r="97" spans="1:6" ht="20.100000000000001" customHeight="1">
      <c r="A97" s="343">
        <v>420000</v>
      </c>
      <c r="B97" s="8" t="s">
        <v>761</v>
      </c>
      <c r="C97" s="254"/>
      <c r="D97" s="254"/>
      <c r="E97" s="254"/>
      <c r="F97" s="254"/>
    </row>
    <row r="98" spans="1:6" ht="20.100000000000001" customHeight="1">
      <c r="A98" s="343">
        <v>420100</v>
      </c>
      <c r="B98" s="8" t="s">
        <v>762</v>
      </c>
      <c r="C98" s="254"/>
      <c r="D98" s="254"/>
      <c r="E98" s="254"/>
      <c r="F98" s="254"/>
    </row>
    <row r="99" spans="1:6" ht="20.100000000000001" customHeight="1">
      <c r="A99" s="554">
        <v>100</v>
      </c>
      <c r="B99" s="6" t="s">
        <v>758</v>
      </c>
      <c r="C99" s="246"/>
      <c r="D99" s="246"/>
      <c r="E99" s="246"/>
      <c r="F99" s="254">
        <f>+D99-E99</f>
        <v>0</v>
      </c>
    </row>
    <row r="100" spans="1:6" ht="20.100000000000001" customHeight="1">
      <c r="A100" s="554" t="s">
        <v>170</v>
      </c>
      <c r="B100" s="6" t="s">
        <v>759</v>
      </c>
      <c r="C100" s="246"/>
      <c r="D100" s="246"/>
      <c r="E100" s="246"/>
      <c r="F100" s="254">
        <f>+D100-E100</f>
        <v>0</v>
      </c>
    </row>
    <row r="101" spans="1:6" ht="20.100000000000001" customHeight="1">
      <c r="A101" s="554">
        <v>900</v>
      </c>
      <c r="B101" s="6" t="s">
        <v>155</v>
      </c>
      <c r="C101" s="246"/>
      <c r="D101" s="246"/>
      <c r="E101" s="246"/>
      <c r="F101" s="254">
        <f>+D101-E101</f>
        <v>0</v>
      </c>
    </row>
    <row r="102" spans="1:6" ht="20.100000000000001" customHeight="1">
      <c r="A102" s="343">
        <v>420200</v>
      </c>
      <c r="B102" s="8" t="s">
        <v>763</v>
      </c>
      <c r="C102" s="254"/>
      <c r="D102" s="254"/>
      <c r="E102" s="254"/>
      <c r="F102" s="254"/>
    </row>
    <row r="103" spans="1:6" ht="20.100000000000001" customHeight="1">
      <c r="A103" s="554">
        <v>100</v>
      </c>
      <c r="B103" s="6" t="s">
        <v>758</v>
      </c>
      <c r="C103" s="246"/>
      <c r="D103" s="246"/>
      <c r="E103" s="246"/>
      <c r="F103" s="254">
        <f>+D103-E103</f>
        <v>0</v>
      </c>
    </row>
    <row r="104" spans="1:6" ht="20.100000000000001" customHeight="1">
      <c r="A104" s="554" t="s">
        <v>170</v>
      </c>
      <c r="B104" s="6" t="s">
        <v>759</v>
      </c>
      <c r="C104" s="246"/>
      <c r="D104" s="246"/>
      <c r="E104" s="246"/>
      <c r="F104" s="254">
        <f>+D104-E104</f>
        <v>0</v>
      </c>
    </row>
    <row r="105" spans="1:6" ht="20.100000000000001" customHeight="1">
      <c r="A105" s="554">
        <v>900</v>
      </c>
      <c r="B105" s="6" t="s">
        <v>155</v>
      </c>
      <c r="C105" s="246"/>
      <c r="D105" s="246"/>
      <c r="E105" s="246"/>
      <c r="F105" s="254">
        <f>+D105-E105</f>
        <v>0</v>
      </c>
    </row>
    <row r="106" spans="1:6" ht="20.100000000000001" customHeight="1">
      <c r="A106" s="343">
        <v>420300</v>
      </c>
      <c r="B106" s="8" t="s">
        <v>764</v>
      </c>
      <c r="C106" s="254"/>
      <c r="D106" s="254"/>
      <c r="E106" s="254"/>
      <c r="F106" s="254"/>
    </row>
    <row r="107" spans="1:6" ht="20.100000000000001" customHeight="1">
      <c r="A107" s="554">
        <v>100</v>
      </c>
      <c r="B107" s="6" t="s">
        <v>758</v>
      </c>
      <c r="C107" s="246"/>
      <c r="D107" s="246"/>
      <c r="E107" s="246"/>
      <c r="F107" s="254">
        <f>+D107-E107</f>
        <v>0</v>
      </c>
    </row>
    <row r="108" spans="1:6" ht="20.100000000000001" customHeight="1">
      <c r="A108" s="554" t="s">
        <v>170</v>
      </c>
      <c r="B108" s="6" t="s">
        <v>759</v>
      </c>
      <c r="C108" s="246"/>
      <c r="D108" s="246"/>
      <c r="E108" s="246"/>
      <c r="F108" s="254">
        <f>+D108-E108</f>
        <v>0</v>
      </c>
    </row>
    <row r="109" spans="1:6" ht="20.100000000000001" customHeight="1">
      <c r="A109" s="554">
        <v>900</v>
      </c>
      <c r="B109" s="6" t="s">
        <v>155</v>
      </c>
      <c r="C109" s="246"/>
      <c r="D109" s="246"/>
      <c r="E109" s="246"/>
      <c r="F109" s="254">
        <f>+D109-E109</f>
        <v>0</v>
      </c>
    </row>
    <row r="110" spans="1:6" ht="20.100000000000001" customHeight="1">
      <c r="A110" s="554"/>
      <c r="B110" s="6"/>
      <c r="C110" s="254"/>
      <c r="D110" s="254"/>
      <c r="E110" s="254"/>
      <c r="F110" s="254"/>
    </row>
    <row r="111" spans="1:6" ht="20.100000000000001" customHeight="1">
      <c r="A111" s="1534" t="s">
        <v>1115</v>
      </c>
      <c r="B111" s="1534"/>
      <c r="C111" s="1534"/>
      <c r="D111" s="1534"/>
      <c r="E111" s="1534"/>
      <c r="F111" s="1534"/>
    </row>
    <row r="112" spans="1:6" ht="20.100000000000001" customHeight="1">
      <c r="A112" s="343">
        <v>420400</v>
      </c>
      <c r="B112" s="8" t="s">
        <v>765</v>
      </c>
      <c r="C112" s="254"/>
      <c r="D112" s="254"/>
      <c r="E112" s="254"/>
      <c r="F112" s="254"/>
    </row>
    <row r="113" spans="1:6" ht="20.100000000000001" customHeight="1">
      <c r="A113" s="554">
        <v>100</v>
      </c>
      <c r="B113" s="6" t="s">
        <v>758</v>
      </c>
      <c r="C113" s="246"/>
      <c r="D113" s="246"/>
      <c r="E113" s="246"/>
      <c r="F113" s="254">
        <f>+D113-E113</f>
        <v>0</v>
      </c>
    </row>
    <row r="114" spans="1:6" ht="20.100000000000001" customHeight="1">
      <c r="A114" s="554" t="s">
        <v>170</v>
      </c>
      <c r="B114" s="6" t="s">
        <v>759</v>
      </c>
      <c r="C114" s="246"/>
      <c r="D114" s="246"/>
      <c r="E114" s="246"/>
      <c r="F114" s="254">
        <f>+D114-E114</f>
        <v>0</v>
      </c>
    </row>
    <row r="115" spans="1:6" ht="20.100000000000001" customHeight="1">
      <c r="A115" s="554">
        <v>900</v>
      </c>
      <c r="B115" s="6" t="s">
        <v>155</v>
      </c>
      <c r="C115" s="246"/>
      <c r="D115" s="246"/>
      <c r="E115" s="246"/>
      <c r="F115" s="254">
        <f>+D115-E115</f>
        <v>0</v>
      </c>
    </row>
    <row r="116" spans="1:6" ht="20.100000000000001" customHeight="1">
      <c r="A116" s="343">
        <v>420500</v>
      </c>
      <c r="B116" s="8" t="s">
        <v>766</v>
      </c>
      <c r="C116" s="254"/>
      <c r="D116" s="254"/>
      <c r="E116" s="254"/>
      <c r="F116" s="254"/>
    </row>
    <row r="117" spans="1:6" ht="20.100000000000001" customHeight="1">
      <c r="A117" s="554">
        <v>100</v>
      </c>
      <c r="B117" s="6" t="s">
        <v>758</v>
      </c>
      <c r="C117" s="246"/>
      <c r="D117" s="246"/>
      <c r="E117" s="246"/>
      <c r="F117" s="254">
        <f>+D117-E117</f>
        <v>0</v>
      </c>
    </row>
    <row r="118" spans="1:6" ht="20.100000000000001" customHeight="1">
      <c r="A118" s="554" t="s">
        <v>170</v>
      </c>
      <c r="B118" s="6" t="s">
        <v>759</v>
      </c>
      <c r="C118" s="246"/>
      <c r="D118" s="246"/>
      <c r="E118" s="246"/>
      <c r="F118" s="254">
        <f>+D118-E118</f>
        <v>0</v>
      </c>
    </row>
    <row r="119" spans="1:6" ht="20.100000000000001" customHeight="1">
      <c r="A119" s="554">
        <v>900</v>
      </c>
      <c r="B119" s="6" t="s">
        <v>155</v>
      </c>
      <c r="C119" s="246"/>
      <c r="D119" s="246"/>
      <c r="E119" s="246"/>
      <c r="F119" s="254">
        <f>+D119-E119</f>
        <v>0</v>
      </c>
    </row>
    <row r="120" spans="1:6" ht="20.100000000000001" customHeight="1">
      <c r="A120" s="343">
        <v>420600</v>
      </c>
      <c r="B120" s="8" t="s">
        <v>295</v>
      </c>
      <c r="C120" s="297"/>
      <c r="D120" s="297"/>
      <c r="E120" s="297"/>
      <c r="F120" s="297"/>
    </row>
    <row r="121" spans="1:6" ht="20.100000000000001" customHeight="1">
      <c r="A121" s="554">
        <v>100</v>
      </c>
      <c r="B121" s="6" t="s">
        <v>758</v>
      </c>
      <c r="C121" s="246"/>
      <c r="D121" s="246"/>
      <c r="E121" s="246"/>
      <c r="F121" s="254">
        <f>+D121-E121</f>
        <v>0</v>
      </c>
    </row>
    <row r="122" spans="1:6" ht="20.100000000000001" customHeight="1">
      <c r="A122" s="554" t="s">
        <v>170</v>
      </c>
      <c r="B122" s="6" t="s">
        <v>759</v>
      </c>
      <c r="C122" s="246"/>
      <c r="D122" s="246"/>
      <c r="E122" s="246"/>
      <c r="F122" s="254">
        <f>+D122-E122</f>
        <v>0</v>
      </c>
    </row>
    <row r="123" spans="1:6" ht="20.100000000000001" customHeight="1">
      <c r="A123" s="554">
        <v>900</v>
      </c>
      <c r="B123" s="6" t="s">
        <v>155</v>
      </c>
      <c r="C123" s="246"/>
      <c r="D123" s="246"/>
      <c r="E123" s="246"/>
      <c r="F123" s="254">
        <f>+D123-E123</f>
        <v>0</v>
      </c>
    </row>
    <row r="124" spans="1:6" ht="20.100000000000001" customHeight="1">
      <c r="A124" s="343">
        <v>420700</v>
      </c>
      <c r="B124" s="8" t="s">
        <v>296</v>
      </c>
      <c r="C124" s="254"/>
      <c r="D124" s="254"/>
      <c r="E124" s="254"/>
      <c r="F124" s="254"/>
    </row>
    <row r="125" spans="1:6" ht="20.100000000000001" customHeight="1">
      <c r="A125" s="554">
        <v>100</v>
      </c>
      <c r="B125" s="6" t="s">
        <v>758</v>
      </c>
      <c r="C125" s="246"/>
      <c r="D125" s="246"/>
      <c r="E125" s="246"/>
      <c r="F125" s="254">
        <f>+D125-E125</f>
        <v>0</v>
      </c>
    </row>
    <row r="126" spans="1:6" ht="20.100000000000001" customHeight="1">
      <c r="A126" s="554" t="s">
        <v>170</v>
      </c>
      <c r="B126" s="6" t="s">
        <v>759</v>
      </c>
      <c r="C126" s="246"/>
      <c r="D126" s="246"/>
      <c r="E126" s="246"/>
      <c r="F126" s="254">
        <f>+D126-E126</f>
        <v>0</v>
      </c>
    </row>
    <row r="127" spans="1:6" ht="20.100000000000001" customHeight="1">
      <c r="A127" s="554">
        <v>900</v>
      </c>
      <c r="B127" s="6" t="s">
        <v>155</v>
      </c>
      <c r="C127" s="246"/>
      <c r="D127" s="246"/>
      <c r="E127" s="246"/>
      <c r="F127" s="254">
        <f>+D127-E127</f>
        <v>0</v>
      </c>
    </row>
    <row r="128" spans="1:6" ht="20.100000000000001" customHeight="1">
      <c r="A128" s="343">
        <v>430000</v>
      </c>
      <c r="B128" s="8" t="s">
        <v>297</v>
      </c>
      <c r="C128" s="254"/>
      <c r="D128" s="254"/>
      <c r="E128" s="254"/>
      <c r="F128" s="254"/>
    </row>
    <row r="129" spans="1:6" ht="20.100000000000001" customHeight="1">
      <c r="A129" s="343">
        <v>430100</v>
      </c>
      <c r="B129" s="8" t="s">
        <v>298</v>
      </c>
      <c r="C129" s="254"/>
      <c r="D129" s="254"/>
      <c r="E129" s="254"/>
      <c r="F129" s="254"/>
    </row>
    <row r="130" spans="1:6" ht="20.100000000000001" customHeight="1">
      <c r="A130" s="554">
        <v>100</v>
      </c>
      <c r="B130" s="6" t="s">
        <v>758</v>
      </c>
      <c r="C130" s="246"/>
      <c r="D130" s="246"/>
      <c r="E130" s="246"/>
      <c r="F130" s="254">
        <f>+D130-E130</f>
        <v>0</v>
      </c>
    </row>
    <row r="131" spans="1:6" ht="20.100000000000001" customHeight="1">
      <c r="A131" s="554" t="s">
        <v>170</v>
      </c>
      <c r="B131" s="6" t="s">
        <v>759</v>
      </c>
      <c r="C131" s="246"/>
      <c r="D131" s="246"/>
      <c r="E131" s="246"/>
      <c r="F131" s="254">
        <f>+D131-E131</f>
        <v>0</v>
      </c>
    </row>
    <row r="132" spans="1:6" ht="20.100000000000001" customHeight="1">
      <c r="A132" s="554">
        <v>900</v>
      </c>
      <c r="B132" s="6" t="s">
        <v>155</v>
      </c>
      <c r="C132" s="246"/>
      <c r="D132" s="246"/>
      <c r="E132" s="246"/>
      <c r="F132" s="254">
        <f>+D132-E132</f>
        <v>0</v>
      </c>
    </row>
    <row r="133" spans="1:6" ht="20.100000000000001" customHeight="1">
      <c r="A133" s="343">
        <v>430200</v>
      </c>
      <c r="B133" s="8" t="s">
        <v>299</v>
      </c>
      <c r="C133" s="254"/>
      <c r="D133" s="254"/>
      <c r="E133" s="254"/>
      <c r="F133" s="254"/>
    </row>
    <row r="134" spans="1:6" ht="20.100000000000001" customHeight="1">
      <c r="A134" s="554">
        <v>100</v>
      </c>
      <c r="B134" s="6" t="s">
        <v>758</v>
      </c>
      <c r="C134" s="246"/>
      <c r="D134" s="246"/>
      <c r="E134" s="246"/>
      <c r="F134" s="254">
        <f>+D134-E134</f>
        <v>0</v>
      </c>
    </row>
    <row r="135" spans="1:6" ht="20.100000000000001" customHeight="1">
      <c r="A135" s="554" t="s">
        <v>170</v>
      </c>
      <c r="B135" s="6" t="s">
        <v>759</v>
      </c>
      <c r="C135" s="246"/>
      <c r="D135" s="246"/>
      <c r="E135" s="246"/>
      <c r="F135" s="254">
        <f>+D135-E135</f>
        <v>0</v>
      </c>
    </row>
    <row r="136" spans="1:6" ht="20.100000000000001" customHeight="1">
      <c r="A136" s="554">
        <v>900</v>
      </c>
      <c r="B136" s="6" t="s">
        <v>155</v>
      </c>
      <c r="C136" s="246"/>
      <c r="D136" s="246"/>
      <c r="E136" s="246"/>
      <c r="F136" s="254">
        <f>+D136-E136</f>
        <v>0</v>
      </c>
    </row>
    <row r="137" spans="1:6" ht="20.100000000000001" customHeight="1">
      <c r="A137" s="343">
        <v>430300</v>
      </c>
      <c r="B137" s="8" t="s">
        <v>300</v>
      </c>
      <c r="C137" s="254"/>
      <c r="D137" s="254"/>
      <c r="E137" s="254"/>
      <c r="F137" s="254"/>
    </row>
    <row r="138" spans="1:6" ht="20.100000000000001" customHeight="1">
      <c r="A138" s="554">
        <v>100</v>
      </c>
      <c r="B138" s="6" t="s">
        <v>758</v>
      </c>
      <c r="C138" s="246"/>
      <c r="D138" s="246"/>
      <c r="E138" s="246"/>
      <c r="F138" s="254">
        <f>+D138-E138</f>
        <v>0</v>
      </c>
    </row>
    <row r="139" spans="1:6" ht="20.100000000000001" customHeight="1">
      <c r="A139" s="554" t="s">
        <v>170</v>
      </c>
      <c r="B139" s="6" t="s">
        <v>759</v>
      </c>
      <c r="C139" s="246"/>
      <c r="D139" s="246"/>
      <c r="E139" s="246"/>
      <c r="F139" s="254">
        <f>+D139-E139</f>
        <v>0</v>
      </c>
    </row>
    <row r="140" spans="1:6" ht="20.100000000000001" customHeight="1">
      <c r="A140" s="554">
        <v>900</v>
      </c>
      <c r="B140" s="6" t="s">
        <v>155</v>
      </c>
      <c r="C140" s="246"/>
      <c r="D140" s="246"/>
      <c r="E140" s="246"/>
      <c r="F140" s="254">
        <f>+D140-E140</f>
        <v>0</v>
      </c>
    </row>
    <row r="141" spans="1:6" ht="20.100000000000001" customHeight="1">
      <c r="A141" s="343">
        <v>430400</v>
      </c>
      <c r="B141" s="8" t="s">
        <v>301</v>
      </c>
      <c r="C141" s="254"/>
      <c r="D141" s="254"/>
      <c r="E141" s="254"/>
      <c r="F141" s="254"/>
    </row>
    <row r="142" spans="1:6" ht="20.100000000000001" customHeight="1">
      <c r="A142" s="554">
        <v>100</v>
      </c>
      <c r="B142" s="6" t="s">
        <v>758</v>
      </c>
      <c r="C142" s="246"/>
      <c r="D142" s="246"/>
      <c r="E142" s="246"/>
      <c r="F142" s="254">
        <f>+D142-E142</f>
        <v>0</v>
      </c>
    </row>
    <row r="143" spans="1:6" ht="20.100000000000001" customHeight="1">
      <c r="A143" s="554" t="s">
        <v>170</v>
      </c>
      <c r="B143" s="6" t="s">
        <v>759</v>
      </c>
      <c r="C143" s="246"/>
      <c r="D143" s="246"/>
      <c r="E143" s="246"/>
      <c r="F143" s="254">
        <f>+D143-E143</f>
        <v>0</v>
      </c>
    </row>
    <row r="144" spans="1:6" ht="20.100000000000001" customHeight="1">
      <c r="A144" s="554">
        <v>900</v>
      </c>
      <c r="B144" s="6" t="s">
        <v>155</v>
      </c>
      <c r="C144" s="246"/>
      <c r="D144" s="246"/>
      <c r="E144" s="246"/>
      <c r="F144" s="254">
        <f>+D144-E144</f>
        <v>0</v>
      </c>
    </row>
    <row r="145" spans="1:6" ht="20.100000000000001" customHeight="1">
      <c r="A145" s="343">
        <v>430500</v>
      </c>
      <c r="B145" s="8" t="s">
        <v>302</v>
      </c>
      <c r="C145" s="254"/>
      <c r="D145" s="254"/>
      <c r="E145" s="254"/>
      <c r="F145" s="254"/>
    </row>
    <row r="146" spans="1:6" ht="20.100000000000001" customHeight="1">
      <c r="A146" s="554">
        <v>100</v>
      </c>
      <c r="B146" s="6" t="s">
        <v>758</v>
      </c>
      <c r="C146" s="246"/>
      <c r="D146" s="246"/>
      <c r="E146" s="246"/>
      <c r="F146" s="254">
        <f>+D146-E146</f>
        <v>0</v>
      </c>
    </row>
    <row r="147" spans="1:6" ht="20.100000000000001" customHeight="1">
      <c r="A147" s="554" t="s">
        <v>170</v>
      </c>
      <c r="B147" s="6" t="s">
        <v>759</v>
      </c>
      <c r="C147" s="246"/>
      <c r="D147" s="246"/>
      <c r="E147" s="246"/>
      <c r="F147" s="254">
        <f>+D147-E147</f>
        <v>0</v>
      </c>
    </row>
    <row r="148" spans="1:6" ht="20.100000000000001" customHeight="1">
      <c r="A148" s="554">
        <v>900</v>
      </c>
      <c r="B148" s="6" t="s">
        <v>155</v>
      </c>
      <c r="C148" s="246"/>
      <c r="D148" s="246"/>
      <c r="E148" s="246"/>
      <c r="F148" s="254">
        <f>+D148-E148</f>
        <v>0</v>
      </c>
    </row>
    <row r="149" spans="1:6" ht="20.100000000000001" customHeight="1">
      <c r="A149" s="343">
        <v>430600</v>
      </c>
      <c r="B149" s="8" t="s">
        <v>303</v>
      </c>
      <c r="C149" s="254"/>
      <c r="D149" s="254"/>
      <c r="E149" s="254"/>
      <c r="F149" s="254"/>
    </row>
    <row r="150" spans="1:6" ht="20.100000000000001" customHeight="1">
      <c r="A150" s="554">
        <v>100</v>
      </c>
      <c r="B150" s="6" t="s">
        <v>758</v>
      </c>
      <c r="C150" s="246"/>
      <c r="D150" s="246"/>
      <c r="E150" s="246"/>
      <c r="F150" s="254">
        <f>+D150-E150</f>
        <v>0</v>
      </c>
    </row>
    <row r="151" spans="1:6" ht="20.100000000000001" customHeight="1">
      <c r="A151" s="554" t="s">
        <v>170</v>
      </c>
      <c r="B151" s="6" t="s">
        <v>759</v>
      </c>
      <c r="C151" s="246"/>
      <c r="D151" s="246"/>
      <c r="E151" s="246"/>
      <c r="F151" s="254">
        <f>+D151-E151</f>
        <v>0</v>
      </c>
    </row>
    <row r="152" spans="1:6" ht="20.100000000000001" customHeight="1">
      <c r="A152" s="554">
        <v>900</v>
      </c>
      <c r="B152" s="6" t="s">
        <v>155</v>
      </c>
      <c r="C152" s="246"/>
      <c r="D152" s="246"/>
      <c r="E152" s="246"/>
      <c r="F152" s="254">
        <f>+D152-E152</f>
        <v>0</v>
      </c>
    </row>
    <row r="153" spans="1:6" ht="20.100000000000001" customHeight="1">
      <c r="A153" s="343">
        <v>430800</v>
      </c>
      <c r="B153" s="8" t="s">
        <v>304</v>
      </c>
      <c r="C153" s="254"/>
      <c r="D153" s="254"/>
      <c r="E153" s="254"/>
      <c r="F153" s="254"/>
    </row>
    <row r="154" spans="1:6" ht="20.100000000000001" customHeight="1">
      <c r="A154" s="554">
        <v>100</v>
      </c>
      <c r="B154" s="6" t="s">
        <v>758</v>
      </c>
      <c r="C154" s="246"/>
      <c r="D154" s="246"/>
      <c r="E154" s="246"/>
      <c r="F154" s="254">
        <f>+D154-E154</f>
        <v>0</v>
      </c>
    </row>
    <row r="155" spans="1:6" ht="20.100000000000001" customHeight="1">
      <c r="A155" s="554" t="s">
        <v>170</v>
      </c>
      <c r="B155" s="6" t="s">
        <v>759</v>
      </c>
      <c r="C155" s="246"/>
      <c r="D155" s="246"/>
      <c r="E155" s="246"/>
      <c r="F155" s="254">
        <f>+D155-E155</f>
        <v>0</v>
      </c>
    </row>
    <row r="156" spans="1:6" ht="20.100000000000001" customHeight="1">
      <c r="A156" s="554">
        <v>900</v>
      </c>
      <c r="B156" s="6" t="s">
        <v>155</v>
      </c>
      <c r="C156" s="246"/>
      <c r="D156" s="246"/>
      <c r="E156" s="246"/>
      <c r="F156" s="254">
        <f>+D156-E156</f>
        <v>0</v>
      </c>
    </row>
    <row r="157" spans="1:6" ht="20.100000000000001" customHeight="1">
      <c r="A157" s="343">
        <v>430900</v>
      </c>
      <c r="B157" s="8" t="s">
        <v>536</v>
      </c>
      <c r="C157" s="254"/>
      <c r="D157" s="254"/>
      <c r="E157" s="254"/>
      <c r="F157" s="254"/>
    </row>
    <row r="158" spans="1:6" ht="20.100000000000001" customHeight="1">
      <c r="A158" s="554">
        <v>100</v>
      </c>
      <c r="B158" s="6" t="s">
        <v>758</v>
      </c>
      <c r="C158" s="246"/>
      <c r="D158" s="246"/>
      <c r="E158" s="246"/>
      <c r="F158" s="254">
        <f>+D158-E158</f>
        <v>0</v>
      </c>
    </row>
    <row r="159" spans="1:6" ht="20.100000000000001" customHeight="1">
      <c r="A159" s="554" t="s">
        <v>170</v>
      </c>
      <c r="B159" s="6" t="s">
        <v>759</v>
      </c>
      <c r="C159" s="246"/>
      <c r="D159" s="246"/>
      <c r="E159" s="246"/>
      <c r="F159" s="254">
        <f>+D159-E159</f>
        <v>0</v>
      </c>
    </row>
    <row r="160" spans="1:6" ht="20.100000000000001" customHeight="1">
      <c r="A160" s="554">
        <v>900</v>
      </c>
      <c r="B160" s="6" t="s">
        <v>155</v>
      </c>
      <c r="C160" s="246"/>
      <c r="D160" s="246"/>
      <c r="E160" s="246"/>
      <c r="F160" s="254">
        <f>+D160-E160</f>
        <v>0</v>
      </c>
    </row>
    <row r="161" spans="1:6" ht="20.100000000000001" customHeight="1">
      <c r="A161" s="343">
        <v>431100</v>
      </c>
      <c r="B161" s="8" t="s">
        <v>305</v>
      </c>
      <c r="C161" s="254"/>
      <c r="D161" s="254"/>
      <c r="E161" s="254"/>
      <c r="F161" s="254"/>
    </row>
    <row r="162" spans="1:6" ht="20.100000000000001" customHeight="1">
      <c r="A162" s="554">
        <v>100</v>
      </c>
      <c r="B162" s="6" t="s">
        <v>758</v>
      </c>
      <c r="C162" s="246"/>
      <c r="D162" s="246"/>
      <c r="E162" s="246"/>
      <c r="F162" s="254">
        <f>+D162-E162</f>
        <v>0</v>
      </c>
    </row>
    <row r="163" spans="1:6" ht="20.100000000000001" customHeight="1">
      <c r="A163" s="554" t="s">
        <v>170</v>
      </c>
      <c r="B163" s="6" t="s">
        <v>759</v>
      </c>
      <c r="C163" s="246"/>
      <c r="D163" s="246"/>
      <c r="E163" s="246"/>
      <c r="F163" s="254">
        <f>+D163-E163</f>
        <v>0</v>
      </c>
    </row>
    <row r="164" spans="1:6" ht="20.100000000000001" customHeight="1">
      <c r="A164" s="554">
        <v>900</v>
      </c>
      <c r="B164" s="6" t="s">
        <v>155</v>
      </c>
      <c r="C164" s="246"/>
      <c r="D164" s="246"/>
      <c r="E164" s="246"/>
      <c r="F164" s="254">
        <f>+D164-E164</f>
        <v>0</v>
      </c>
    </row>
    <row r="165" spans="1:6" ht="20.100000000000001" customHeight="1">
      <c r="A165" s="554"/>
      <c r="B165" s="6"/>
      <c r="C165" s="254"/>
      <c r="D165" s="254"/>
      <c r="E165" s="254"/>
      <c r="F165" s="254"/>
    </row>
    <row r="166" spans="1:6" ht="20.100000000000001" customHeight="1">
      <c r="A166" s="1534" t="s">
        <v>1116</v>
      </c>
      <c r="B166" s="1534"/>
      <c r="C166" s="1534"/>
      <c r="D166" s="1534"/>
      <c r="E166" s="1534"/>
      <c r="F166" s="1534"/>
    </row>
    <row r="167" spans="1:6" ht="20.100000000000001" customHeight="1">
      <c r="A167" s="343">
        <v>431300</v>
      </c>
      <c r="B167" s="8" t="s">
        <v>306</v>
      </c>
      <c r="C167" s="254"/>
      <c r="D167" s="254"/>
      <c r="E167" s="254"/>
      <c r="F167" s="254"/>
    </row>
    <row r="168" spans="1:6" ht="20.100000000000001" customHeight="1">
      <c r="A168" s="554">
        <v>100</v>
      </c>
      <c r="B168" s="6" t="s">
        <v>758</v>
      </c>
      <c r="C168" s="246"/>
      <c r="D168" s="246"/>
      <c r="E168" s="246"/>
      <c r="F168" s="254">
        <f>+D168-E168</f>
        <v>0</v>
      </c>
    </row>
    <row r="169" spans="1:6" ht="20.100000000000001" customHeight="1">
      <c r="A169" s="554" t="s">
        <v>170</v>
      </c>
      <c r="B169" s="6" t="s">
        <v>759</v>
      </c>
      <c r="C169" s="246"/>
      <c r="D169" s="246"/>
      <c r="E169" s="246"/>
      <c r="F169" s="254">
        <f>+D169-E169</f>
        <v>0</v>
      </c>
    </row>
    <row r="170" spans="1:6" ht="20.100000000000001" customHeight="1">
      <c r="A170" s="554">
        <v>900</v>
      </c>
      <c r="B170" s="6" t="s">
        <v>155</v>
      </c>
      <c r="C170" s="246"/>
      <c r="D170" s="246"/>
      <c r="E170" s="246"/>
      <c r="F170" s="254">
        <f>+D170-E170</f>
        <v>0</v>
      </c>
    </row>
    <row r="171" spans="1:6" ht="20.100000000000001" customHeight="1">
      <c r="A171" s="343">
        <v>440000</v>
      </c>
      <c r="B171" s="8" t="s">
        <v>307</v>
      </c>
      <c r="C171" s="297"/>
      <c r="D171" s="297"/>
      <c r="E171" s="297"/>
      <c r="F171" s="297"/>
    </row>
    <row r="172" spans="1:6" ht="20.100000000000001" customHeight="1">
      <c r="A172" s="343">
        <v>440100</v>
      </c>
      <c r="B172" s="8" t="s">
        <v>171</v>
      </c>
      <c r="C172" s="297"/>
      <c r="D172" s="297"/>
      <c r="E172" s="297"/>
      <c r="F172" s="297"/>
    </row>
    <row r="173" spans="1:6" ht="20.100000000000001" customHeight="1">
      <c r="A173" s="554">
        <v>100</v>
      </c>
      <c r="B173" s="6" t="s">
        <v>758</v>
      </c>
      <c r="C173" s="246"/>
      <c r="D173" s="246"/>
      <c r="E173" s="246"/>
      <c r="F173" s="254">
        <f>+D173-E173</f>
        <v>0</v>
      </c>
    </row>
    <row r="174" spans="1:6" ht="20.100000000000001" customHeight="1">
      <c r="A174" s="554" t="s">
        <v>170</v>
      </c>
      <c r="B174" s="6" t="s">
        <v>759</v>
      </c>
      <c r="C174" s="246"/>
      <c r="D174" s="246"/>
      <c r="E174" s="246"/>
      <c r="F174" s="254">
        <f>+D174-E174</f>
        <v>0</v>
      </c>
    </row>
    <row r="175" spans="1:6" ht="20.100000000000001" customHeight="1">
      <c r="A175" s="554">
        <v>900</v>
      </c>
      <c r="B175" s="6" t="s">
        <v>155</v>
      </c>
      <c r="C175" s="246"/>
      <c r="D175" s="246"/>
      <c r="E175" s="246"/>
      <c r="F175" s="254">
        <f>+D175-E175</f>
        <v>0</v>
      </c>
    </row>
    <row r="176" spans="1:6" ht="20.100000000000001" customHeight="1">
      <c r="A176" s="343">
        <v>440200</v>
      </c>
      <c r="B176" s="8" t="s">
        <v>769</v>
      </c>
      <c r="C176" s="254"/>
      <c r="D176" s="254"/>
      <c r="E176" s="254"/>
      <c r="F176" s="254"/>
    </row>
    <row r="177" spans="1:6" ht="20.100000000000001" customHeight="1">
      <c r="A177" s="554">
        <v>100</v>
      </c>
      <c r="B177" s="6" t="s">
        <v>758</v>
      </c>
      <c r="C177" s="246"/>
      <c r="D177" s="246"/>
      <c r="E177" s="246"/>
      <c r="F177" s="254">
        <f>+D177-E177</f>
        <v>0</v>
      </c>
    </row>
    <row r="178" spans="1:6" ht="20.100000000000001" customHeight="1">
      <c r="A178" s="554" t="s">
        <v>170</v>
      </c>
      <c r="B178" s="6" t="s">
        <v>759</v>
      </c>
      <c r="C178" s="246"/>
      <c r="D178" s="246"/>
      <c r="E178" s="246"/>
      <c r="F178" s="254">
        <f>+D178-E178</f>
        <v>0</v>
      </c>
    </row>
    <row r="179" spans="1:6" ht="20.100000000000001" customHeight="1">
      <c r="A179" s="554">
        <v>900</v>
      </c>
      <c r="B179" s="6" t="s">
        <v>155</v>
      </c>
      <c r="C179" s="246"/>
      <c r="D179" s="246"/>
      <c r="E179" s="246"/>
      <c r="F179" s="254">
        <f>+D179-E179</f>
        <v>0</v>
      </c>
    </row>
    <row r="180" spans="1:6" ht="20.100000000000001" customHeight="1">
      <c r="A180" s="343">
        <v>440300</v>
      </c>
      <c r="B180" s="8" t="s">
        <v>770</v>
      </c>
      <c r="C180" s="254"/>
      <c r="D180" s="254"/>
      <c r="E180" s="254"/>
      <c r="F180" s="254"/>
    </row>
    <row r="181" spans="1:6" ht="20.100000000000001" customHeight="1">
      <c r="A181" s="554">
        <v>100</v>
      </c>
      <c r="B181" s="6" t="s">
        <v>758</v>
      </c>
      <c r="C181" s="246"/>
      <c r="D181" s="246"/>
      <c r="E181" s="246"/>
      <c r="F181" s="254">
        <f>+D181-E181</f>
        <v>0</v>
      </c>
    </row>
    <row r="182" spans="1:6" ht="20.100000000000001" customHeight="1">
      <c r="A182" s="554" t="s">
        <v>170</v>
      </c>
      <c r="B182" s="6" t="s">
        <v>759</v>
      </c>
      <c r="C182" s="246"/>
      <c r="D182" s="246"/>
      <c r="E182" s="246"/>
      <c r="F182" s="254">
        <f>+D182-E182</f>
        <v>0</v>
      </c>
    </row>
    <row r="183" spans="1:6" ht="20.100000000000001" customHeight="1">
      <c r="A183" s="554">
        <v>900</v>
      </c>
      <c r="B183" s="6" t="s">
        <v>155</v>
      </c>
      <c r="C183" s="246"/>
      <c r="D183" s="246"/>
      <c r="E183" s="246"/>
      <c r="F183" s="254">
        <f>+D183-E183</f>
        <v>0</v>
      </c>
    </row>
    <row r="184" spans="1:6" ht="20.100000000000001" customHeight="1">
      <c r="A184" s="343">
        <v>440400</v>
      </c>
      <c r="B184" s="8" t="s">
        <v>771</v>
      </c>
      <c r="C184" s="254"/>
      <c r="D184" s="254"/>
      <c r="E184" s="254"/>
      <c r="F184" s="254"/>
    </row>
    <row r="185" spans="1:6" ht="20.100000000000001" customHeight="1">
      <c r="A185" s="554">
        <v>100</v>
      </c>
      <c r="B185" s="6" t="s">
        <v>758</v>
      </c>
      <c r="C185" s="246"/>
      <c r="D185" s="246"/>
      <c r="E185" s="246"/>
      <c r="F185" s="254">
        <f>+D185-E185</f>
        <v>0</v>
      </c>
    </row>
    <row r="186" spans="1:6" ht="20.100000000000001" customHeight="1">
      <c r="A186" s="554" t="s">
        <v>170</v>
      </c>
      <c r="B186" s="6" t="s">
        <v>759</v>
      </c>
      <c r="C186" s="246"/>
      <c r="D186" s="246"/>
      <c r="E186" s="246"/>
      <c r="F186" s="254">
        <f>+D186-E186</f>
        <v>0</v>
      </c>
    </row>
    <row r="187" spans="1:6" ht="20.100000000000001" customHeight="1">
      <c r="A187" s="554">
        <v>900</v>
      </c>
      <c r="B187" s="6" t="s">
        <v>155</v>
      </c>
      <c r="C187" s="246"/>
      <c r="D187" s="246"/>
      <c r="E187" s="246"/>
      <c r="F187" s="254">
        <f>+D187-E187</f>
        <v>0</v>
      </c>
    </row>
    <row r="188" spans="1:6" ht="20.100000000000001" customHeight="1">
      <c r="A188" s="343">
        <v>440600</v>
      </c>
      <c r="B188" s="8" t="s">
        <v>556</v>
      </c>
      <c r="C188" s="254"/>
      <c r="D188" s="254"/>
      <c r="E188" s="254"/>
      <c r="F188" s="254"/>
    </row>
    <row r="189" spans="1:6" ht="20.100000000000001" customHeight="1">
      <c r="A189" s="554">
        <v>100</v>
      </c>
      <c r="B189" s="6" t="s">
        <v>758</v>
      </c>
      <c r="C189" s="246"/>
      <c r="D189" s="246"/>
      <c r="E189" s="246"/>
      <c r="F189" s="254">
        <f>+D189-E189</f>
        <v>0</v>
      </c>
    </row>
    <row r="190" spans="1:6" ht="20.100000000000001" customHeight="1">
      <c r="A190" s="554" t="s">
        <v>170</v>
      </c>
      <c r="B190" s="6" t="s">
        <v>759</v>
      </c>
      <c r="C190" s="246"/>
      <c r="D190" s="246"/>
      <c r="E190" s="246"/>
      <c r="F190" s="254">
        <f>+D190-E190</f>
        <v>0</v>
      </c>
    </row>
    <row r="191" spans="1:6" ht="20.100000000000001" customHeight="1">
      <c r="A191" s="554">
        <v>900</v>
      </c>
      <c r="B191" s="6" t="s">
        <v>155</v>
      </c>
      <c r="C191" s="246"/>
      <c r="D191" s="246"/>
      <c r="E191" s="246"/>
      <c r="F191" s="254">
        <f>+D191-E191</f>
        <v>0</v>
      </c>
    </row>
    <row r="192" spans="1:6" ht="20.100000000000001" customHeight="1">
      <c r="A192" s="343">
        <v>440700</v>
      </c>
      <c r="B192" s="8" t="s">
        <v>772</v>
      </c>
      <c r="C192" s="254"/>
      <c r="D192" s="254"/>
      <c r="E192" s="254"/>
      <c r="F192" s="254"/>
    </row>
    <row r="193" spans="1:6" ht="20.100000000000001" customHeight="1">
      <c r="A193" s="554">
        <v>100</v>
      </c>
      <c r="B193" s="6" t="s">
        <v>758</v>
      </c>
      <c r="C193" s="246"/>
      <c r="D193" s="246"/>
      <c r="E193" s="246"/>
      <c r="F193" s="254">
        <f>+D193-E193</f>
        <v>0</v>
      </c>
    </row>
    <row r="194" spans="1:6" ht="20.100000000000001" customHeight="1">
      <c r="A194" s="554" t="s">
        <v>170</v>
      </c>
      <c r="B194" s="6" t="s">
        <v>759</v>
      </c>
      <c r="C194" s="246"/>
      <c r="D194" s="246"/>
      <c r="E194" s="246"/>
      <c r="F194" s="254">
        <f>+D194-E194</f>
        <v>0</v>
      </c>
    </row>
    <row r="195" spans="1:6" ht="20.100000000000001" customHeight="1">
      <c r="A195" s="554">
        <v>900</v>
      </c>
      <c r="B195" s="6" t="s">
        <v>155</v>
      </c>
      <c r="C195" s="246"/>
      <c r="D195" s="246"/>
      <c r="E195" s="246"/>
      <c r="F195" s="254">
        <f>+D195-E195</f>
        <v>0</v>
      </c>
    </row>
    <row r="196" spans="1:6" ht="20.100000000000001" customHeight="1">
      <c r="A196" s="343">
        <v>450000</v>
      </c>
      <c r="B196" s="8" t="s">
        <v>773</v>
      </c>
      <c r="C196" s="254"/>
      <c r="D196" s="254"/>
      <c r="E196" s="254"/>
      <c r="F196" s="254"/>
    </row>
    <row r="197" spans="1:6" ht="20.100000000000001" customHeight="1">
      <c r="A197" s="343">
        <v>450100</v>
      </c>
      <c r="B197" s="8" t="s">
        <v>774</v>
      </c>
      <c r="C197" s="254"/>
      <c r="D197" s="254"/>
      <c r="E197" s="254"/>
      <c r="F197" s="254"/>
    </row>
    <row r="198" spans="1:6" ht="20.100000000000001" customHeight="1">
      <c r="A198" s="554">
        <v>100</v>
      </c>
      <c r="B198" s="6" t="s">
        <v>758</v>
      </c>
      <c r="C198" s="246"/>
      <c r="D198" s="246"/>
      <c r="E198" s="246"/>
      <c r="F198" s="254">
        <f>+D198-E198</f>
        <v>0</v>
      </c>
    </row>
    <row r="199" spans="1:6" ht="20.100000000000001" customHeight="1">
      <c r="A199" s="554" t="s">
        <v>170</v>
      </c>
      <c r="B199" s="6" t="s">
        <v>759</v>
      </c>
      <c r="C199" s="246"/>
      <c r="D199" s="246"/>
      <c r="E199" s="246"/>
      <c r="F199" s="254">
        <f>+D199-E199</f>
        <v>0</v>
      </c>
    </row>
    <row r="200" spans="1:6" ht="20.100000000000001" customHeight="1">
      <c r="A200" s="554">
        <v>900</v>
      </c>
      <c r="B200" s="6" t="s">
        <v>155</v>
      </c>
      <c r="C200" s="246"/>
      <c r="D200" s="246"/>
      <c r="E200" s="246"/>
      <c r="F200" s="254">
        <f>+D200-E200</f>
        <v>0</v>
      </c>
    </row>
    <row r="201" spans="1:6" ht="20.100000000000001" customHeight="1">
      <c r="A201" s="343">
        <v>450200</v>
      </c>
      <c r="B201" s="8" t="s">
        <v>775</v>
      </c>
      <c r="C201" s="254"/>
      <c r="D201" s="254"/>
      <c r="E201" s="254"/>
      <c r="F201" s="254"/>
    </row>
    <row r="202" spans="1:6" ht="20.100000000000001" customHeight="1">
      <c r="A202" s="554">
        <v>100</v>
      </c>
      <c r="B202" s="6" t="s">
        <v>758</v>
      </c>
      <c r="C202" s="246"/>
      <c r="D202" s="246"/>
      <c r="E202" s="246"/>
      <c r="F202" s="254">
        <f>+D202-E202</f>
        <v>0</v>
      </c>
    </row>
    <row r="203" spans="1:6" ht="20.100000000000001" customHeight="1">
      <c r="A203" s="554" t="s">
        <v>170</v>
      </c>
      <c r="B203" s="6" t="s">
        <v>759</v>
      </c>
      <c r="C203" s="246"/>
      <c r="D203" s="246"/>
      <c r="E203" s="246"/>
      <c r="F203" s="254">
        <f>+D203-E203</f>
        <v>0</v>
      </c>
    </row>
    <row r="204" spans="1:6" ht="20.100000000000001" customHeight="1">
      <c r="A204" s="554">
        <v>900</v>
      </c>
      <c r="B204" s="6" t="s">
        <v>155</v>
      </c>
      <c r="C204" s="246"/>
      <c r="D204" s="246"/>
      <c r="E204" s="246"/>
      <c r="F204" s="254">
        <f>+D204-E204</f>
        <v>0</v>
      </c>
    </row>
    <row r="205" spans="1:6" ht="20.100000000000001" customHeight="1">
      <c r="A205" s="343">
        <v>450300</v>
      </c>
      <c r="B205" s="8" t="s">
        <v>776</v>
      </c>
      <c r="C205" s="254"/>
      <c r="D205" s="254"/>
      <c r="E205" s="254"/>
      <c r="F205" s="254"/>
    </row>
    <row r="206" spans="1:6" ht="20.100000000000001" customHeight="1">
      <c r="A206" s="554">
        <v>100</v>
      </c>
      <c r="B206" s="6" t="s">
        <v>758</v>
      </c>
      <c r="C206" s="246"/>
      <c r="D206" s="246"/>
      <c r="E206" s="246"/>
      <c r="F206" s="254">
        <f>+D206-E206</f>
        <v>0</v>
      </c>
    </row>
    <row r="207" spans="1:6" ht="20.100000000000001" customHeight="1">
      <c r="A207" s="554" t="s">
        <v>170</v>
      </c>
      <c r="B207" s="6" t="s">
        <v>759</v>
      </c>
      <c r="C207" s="246"/>
      <c r="D207" s="246"/>
      <c r="E207" s="246"/>
      <c r="F207" s="254">
        <f>+D207-E207</f>
        <v>0</v>
      </c>
    </row>
    <row r="208" spans="1:6" ht="20.100000000000001" customHeight="1">
      <c r="A208" s="554">
        <v>900</v>
      </c>
      <c r="B208" s="6" t="s">
        <v>155</v>
      </c>
      <c r="C208" s="246"/>
      <c r="D208" s="246"/>
      <c r="E208" s="246"/>
      <c r="F208" s="254">
        <f>+D208-E208</f>
        <v>0</v>
      </c>
    </row>
    <row r="209" spans="1:6" ht="20.100000000000001" customHeight="1">
      <c r="A209" s="554"/>
      <c r="B209" s="6"/>
      <c r="C209" s="254"/>
      <c r="D209" s="254"/>
      <c r="E209" s="254"/>
      <c r="F209" s="254"/>
    </row>
    <row r="210" spans="1:6" ht="20.100000000000001" customHeight="1">
      <c r="A210" s="343">
        <v>450400</v>
      </c>
      <c r="B210" s="8" t="s">
        <v>777</v>
      </c>
      <c r="C210" s="254"/>
      <c r="D210" s="254"/>
      <c r="E210" s="254"/>
      <c r="F210" s="254"/>
    </row>
    <row r="211" spans="1:6" ht="20.100000000000001" customHeight="1">
      <c r="A211" s="554">
        <v>100</v>
      </c>
      <c r="B211" s="6" t="s">
        <v>758</v>
      </c>
      <c r="C211" s="246"/>
      <c r="D211" s="246"/>
      <c r="E211" s="246"/>
      <c r="F211" s="254">
        <f>+D211-E211</f>
        <v>0</v>
      </c>
    </row>
    <row r="212" spans="1:6" ht="20.100000000000001" customHeight="1">
      <c r="A212" s="554" t="s">
        <v>170</v>
      </c>
      <c r="B212" s="6" t="s">
        <v>759</v>
      </c>
      <c r="C212" s="246"/>
      <c r="D212" s="246"/>
      <c r="E212" s="246"/>
      <c r="F212" s="254">
        <f>+D212-E212</f>
        <v>0</v>
      </c>
    </row>
    <row r="213" spans="1:6" ht="20.100000000000001" customHeight="1">
      <c r="A213" s="554">
        <v>900</v>
      </c>
      <c r="B213" s="6" t="s">
        <v>155</v>
      </c>
      <c r="C213" s="246"/>
      <c r="D213" s="246"/>
      <c r="E213" s="246"/>
      <c r="F213" s="254">
        <f>+D213-E213</f>
        <v>0</v>
      </c>
    </row>
    <row r="214" spans="1:6" ht="20.100000000000001" customHeight="1">
      <c r="A214" s="554"/>
      <c r="B214" s="6"/>
      <c r="C214" s="297"/>
      <c r="D214" s="297"/>
      <c r="E214" s="297"/>
      <c r="F214" s="297"/>
    </row>
    <row r="215" spans="1:6" ht="20.100000000000001" customHeight="1">
      <c r="A215" s="109" t="s">
        <v>1117</v>
      </c>
      <c r="B215" s="327"/>
      <c r="C215" s="327"/>
      <c r="D215" s="327"/>
      <c r="E215" s="327"/>
      <c r="F215" s="327"/>
    </row>
    <row r="216" spans="1:6" ht="20.100000000000001" customHeight="1">
      <c r="A216" s="554"/>
      <c r="B216" s="6"/>
      <c r="C216" s="6"/>
      <c r="D216" s="6"/>
      <c r="E216" s="6"/>
      <c r="F216" s="6"/>
    </row>
    <row r="217" spans="1:6" ht="20.100000000000001" customHeight="1">
      <c r="A217" s="343">
        <v>460000</v>
      </c>
      <c r="B217" s="8" t="s">
        <v>760</v>
      </c>
      <c r="C217" s="297"/>
      <c r="D217" s="297"/>
      <c r="E217" s="297"/>
      <c r="F217" s="297"/>
    </row>
    <row r="218" spans="1:6" ht="20.100000000000001" customHeight="1">
      <c r="A218" s="343">
        <v>460100</v>
      </c>
      <c r="B218" s="8" t="s">
        <v>778</v>
      </c>
      <c r="C218" s="297"/>
      <c r="D218" s="297"/>
      <c r="E218" s="297"/>
      <c r="F218" s="297"/>
    </row>
    <row r="219" spans="1:6" ht="20.100000000000001" customHeight="1">
      <c r="A219" s="554">
        <v>100</v>
      </c>
      <c r="B219" s="6" t="s">
        <v>758</v>
      </c>
      <c r="C219" s="246"/>
      <c r="D219" s="246"/>
      <c r="E219" s="246"/>
      <c r="F219" s="254">
        <f>+D219-E219</f>
        <v>0</v>
      </c>
    </row>
    <row r="220" spans="1:6" ht="20.100000000000001" customHeight="1">
      <c r="A220" s="554" t="s">
        <v>170</v>
      </c>
      <c r="B220" s="6" t="s">
        <v>759</v>
      </c>
      <c r="C220" s="246"/>
      <c r="D220" s="246"/>
      <c r="E220" s="246"/>
      <c r="F220" s="254">
        <f>+D220-E220</f>
        <v>0</v>
      </c>
    </row>
    <row r="221" spans="1:6" ht="20.100000000000001" customHeight="1">
      <c r="A221" s="554">
        <v>900</v>
      </c>
      <c r="B221" s="6" t="s">
        <v>155</v>
      </c>
      <c r="C221" s="246"/>
      <c r="D221" s="246"/>
      <c r="E221" s="246"/>
      <c r="F221" s="254">
        <f>+D221-E221</f>
        <v>0</v>
      </c>
    </row>
    <row r="222" spans="1:6" ht="20.100000000000001" customHeight="1">
      <c r="A222" s="343">
        <v>460200</v>
      </c>
      <c r="B222" s="8" t="s">
        <v>779</v>
      </c>
      <c r="C222" s="254"/>
      <c r="D222" s="254"/>
      <c r="E222" s="254"/>
      <c r="F222" s="254"/>
    </row>
    <row r="223" spans="1:6" ht="20.100000000000001" customHeight="1">
      <c r="A223" s="554">
        <v>100</v>
      </c>
      <c r="B223" s="6" t="s">
        <v>758</v>
      </c>
      <c r="C223" s="246"/>
      <c r="D223" s="246"/>
      <c r="E223" s="246"/>
      <c r="F223" s="254">
        <f>+D223-E223</f>
        <v>0</v>
      </c>
    </row>
    <row r="224" spans="1:6" ht="20.100000000000001" customHeight="1">
      <c r="A224" s="554" t="s">
        <v>170</v>
      </c>
      <c r="B224" s="6" t="s">
        <v>759</v>
      </c>
      <c r="C224" s="246"/>
      <c r="D224" s="246"/>
      <c r="E224" s="246"/>
      <c r="F224" s="254">
        <f>+D224-E224</f>
        <v>0</v>
      </c>
    </row>
    <row r="225" spans="1:6" ht="20.100000000000001" customHeight="1">
      <c r="A225" s="554">
        <v>900</v>
      </c>
      <c r="B225" s="6" t="s">
        <v>155</v>
      </c>
      <c r="C225" s="246"/>
      <c r="D225" s="246"/>
      <c r="E225" s="246"/>
      <c r="F225" s="254">
        <f>+D225-E225</f>
        <v>0</v>
      </c>
    </row>
    <row r="226" spans="1:6" ht="20.100000000000001" customHeight="1">
      <c r="A226" s="343">
        <v>460300</v>
      </c>
      <c r="B226" s="8" t="s">
        <v>780</v>
      </c>
      <c r="C226" s="254"/>
      <c r="D226" s="254"/>
      <c r="E226" s="254"/>
      <c r="F226" s="254"/>
    </row>
    <row r="227" spans="1:6" ht="20.100000000000001" customHeight="1">
      <c r="A227" s="554">
        <v>100</v>
      </c>
      <c r="B227" s="6" t="s">
        <v>758</v>
      </c>
      <c r="C227" s="246"/>
      <c r="D227" s="246"/>
      <c r="E227" s="246"/>
      <c r="F227" s="254">
        <f>+D227-E227</f>
        <v>0</v>
      </c>
    </row>
    <row r="228" spans="1:6" ht="20.100000000000001" customHeight="1">
      <c r="A228" s="554" t="s">
        <v>170</v>
      </c>
      <c r="B228" s="6" t="s">
        <v>759</v>
      </c>
      <c r="C228" s="246"/>
      <c r="D228" s="246"/>
      <c r="E228" s="246"/>
      <c r="F228" s="254">
        <f>+D228-E228</f>
        <v>0</v>
      </c>
    </row>
    <row r="229" spans="1:6" ht="20.100000000000001" customHeight="1">
      <c r="A229" s="554">
        <v>900</v>
      </c>
      <c r="B229" s="6" t="s">
        <v>155</v>
      </c>
      <c r="C229" s="246"/>
      <c r="D229" s="246"/>
      <c r="E229" s="246"/>
      <c r="F229" s="254">
        <f>+D229-E229</f>
        <v>0</v>
      </c>
    </row>
    <row r="230" spans="1:6" ht="20.100000000000001" customHeight="1">
      <c r="A230" s="343">
        <v>460400</v>
      </c>
      <c r="B230" s="8" t="s">
        <v>781</v>
      </c>
      <c r="C230" s="254"/>
      <c r="D230" s="254"/>
      <c r="E230" s="254"/>
      <c r="F230" s="254"/>
    </row>
    <row r="231" spans="1:6" ht="20.100000000000001" customHeight="1">
      <c r="A231" s="554">
        <v>100</v>
      </c>
      <c r="B231" s="6" t="s">
        <v>758</v>
      </c>
      <c r="C231" s="246"/>
      <c r="D231" s="246"/>
      <c r="E231" s="246"/>
      <c r="F231" s="254">
        <f>+D231-E231</f>
        <v>0</v>
      </c>
    </row>
    <row r="232" spans="1:6" ht="20.100000000000001" customHeight="1">
      <c r="A232" s="554" t="s">
        <v>170</v>
      </c>
      <c r="B232" s="6" t="s">
        <v>759</v>
      </c>
      <c r="C232" s="246"/>
      <c r="D232" s="246"/>
      <c r="E232" s="246"/>
      <c r="F232" s="254">
        <f>+D232-E232</f>
        <v>0</v>
      </c>
    </row>
    <row r="233" spans="1:6" ht="20.100000000000001" customHeight="1">
      <c r="A233" s="554">
        <v>900</v>
      </c>
      <c r="B233" s="6" t="s">
        <v>155</v>
      </c>
      <c r="C233" s="246"/>
      <c r="D233" s="246"/>
      <c r="E233" s="246"/>
      <c r="F233" s="254">
        <f>+D233-E233</f>
        <v>0</v>
      </c>
    </row>
    <row r="234" spans="1:6" ht="20.100000000000001" customHeight="1">
      <c r="A234" s="343">
        <v>460440</v>
      </c>
      <c r="B234" s="8" t="s">
        <v>782</v>
      </c>
      <c r="C234" s="254"/>
      <c r="D234" s="254"/>
      <c r="E234" s="254"/>
      <c r="F234" s="254"/>
    </row>
    <row r="235" spans="1:6" ht="20.100000000000001" customHeight="1">
      <c r="A235" s="554">
        <v>100</v>
      </c>
      <c r="B235" s="6" t="s">
        <v>758</v>
      </c>
      <c r="C235" s="246"/>
      <c r="D235" s="246"/>
      <c r="E235" s="246"/>
      <c r="F235" s="254">
        <f>+D235-E235</f>
        <v>0</v>
      </c>
    </row>
    <row r="236" spans="1:6" ht="20.100000000000001" customHeight="1">
      <c r="A236" s="554" t="s">
        <v>170</v>
      </c>
      <c r="B236" s="6" t="s">
        <v>759</v>
      </c>
      <c r="C236" s="246"/>
      <c r="D236" s="246"/>
      <c r="E236" s="246"/>
      <c r="F236" s="254">
        <f>+D236-E236</f>
        <v>0</v>
      </c>
    </row>
    <row r="237" spans="1:6" ht="20.100000000000001" customHeight="1">
      <c r="A237" s="554">
        <v>900</v>
      </c>
      <c r="B237" s="6" t="s">
        <v>155</v>
      </c>
      <c r="C237" s="246"/>
      <c r="D237" s="246"/>
      <c r="E237" s="246"/>
      <c r="F237" s="254">
        <f>+D237-E237</f>
        <v>0</v>
      </c>
    </row>
    <row r="238" spans="1:6" ht="20.100000000000001" customHeight="1">
      <c r="A238" s="343">
        <v>460450</v>
      </c>
      <c r="B238" s="8" t="s">
        <v>55</v>
      </c>
      <c r="C238" s="254"/>
      <c r="D238" s="254"/>
      <c r="E238" s="254"/>
      <c r="F238" s="254"/>
    </row>
    <row r="239" spans="1:6" ht="20.100000000000001" customHeight="1">
      <c r="A239" s="554">
        <v>100</v>
      </c>
      <c r="B239" s="6" t="s">
        <v>758</v>
      </c>
      <c r="C239" s="246"/>
      <c r="D239" s="246"/>
      <c r="E239" s="246"/>
      <c r="F239" s="254">
        <f>+D239-E239</f>
        <v>0</v>
      </c>
    </row>
    <row r="240" spans="1:6" ht="20.100000000000001" customHeight="1">
      <c r="A240" s="554" t="s">
        <v>170</v>
      </c>
      <c r="B240" s="6" t="s">
        <v>759</v>
      </c>
      <c r="C240" s="246"/>
      <c r="D240" s="246"/>
      <c r="E240" s="246"/>
      <c r="F240" s="254">
        <f>+D240-E240</f>
        <v>0</v>
      </c>
    </row>
    <row r="241" spans="1:6" ht="20.100000000000001" customHeight="1">
      <c r="A241" s="554">
        <v>900</v>
      </c>
      <c r="B241" s="6" t="s">
        <v>155</v>
      </c>
      <c r="C241" s="246"/>
      <c r="D241" s="246"/>
      <c r="E241" s="246"/>
      <c r="F241" s="254">
        <f>+D241-E241</f>
        <v>0</v>
      </c>
    </row>
    <row r="242" spans="1:6" ht="20.100000000000001" customHeight="1">
      <c r="A242" s="343">
        <v>470000</v>
      </c>
      <c r="B242" s="8" t="s">
        <v>56</v>
      </c>
      <c r="C242" s="254"/>
      <c r="D242" s="254"/>
      <c r="E242" s="254"/>
      <c r="F242" s="254"/>
    </row>
    <row r="243" spans="1:6" ht="20.100000000000001" customHeight="1">
      <c r="A243" s="343">
        <v>470100</v>
      </c>
      <c r="B243" s="8" t="s">
        <v>57</v>
      </c>
      <c r="C243" s="254"/>
      <c r="D243" s="254"/>
      <c r="E243" s="254"/>
      <c r="F243" s="254"/>
    </row>
    <row r="244" spans="1:6" ht="20.100000000000001" customHeight="1">
      <c r="A244" s="554">
        <v>100</v>
      </c>
      <c r="B244" s="6" t="s">
        <v>758</v>
      </c>
      <c r="C244" s="246"/>
      <c r="D244" s="246"/>
      <c r="E244" s="246"/>
      <c r="F244" s="254">
        <f>+D244-E244</f>
        <v>0</v>
      </c>
    </row>
    <row r="245" spans="1:6" ht="20.100000000000001" customHeight="1">
      <c r="A245" s="554" t="s">
        <v>170</v>
      </c>
      <c r="B245" s="6" t="s">
        <v>759</v>
      </c>
      <c r="C245" s="246"/>
      <c r="D245" s="246"/>
      <c r="E245" s="246"/>
      <c r="F245" s="254">
        <f>+D245-E245</f>
        <v>0</v>
      </c>
    </row>
    <row r="246" spans="1:6" ht="20.100000000000001" customHeight="1">
      <c r="A246" s="554">
        <v>900</v>
      </c>
      <c r="B246" s="6" t="s">
        <v>155</v>
      </c>
      <c r="C246" s="246"/>
      <c r="D246" s="246"/>
      <c r="E246" s="246"/>
      <c r="F246" s="254">
        <f>+D246-E246</f>
        <v>0</v>
      </c>
    </row>
    <row r="247" spans="1:6" ht="20.100000000000001" customHeight="1">
      <c r="A247" s="343">
        <v>470200</v>
      </c>
      <c r="B247" s="8" t="s">
        <v>58</v>
      </c>
      <c r="C247" s="254"/>
      <c r="D247" s="254"/>
      <c r="E247" s="254"/>
      <c r="F247" s="254"/>
    </row>
    <row r="248" spans="1:6" ht="20.100000000000001" customHeight="1">
      <c r="A248" s="554">
        <v>100</v>
      </c>
      <c r="B248" s="6" t="s">
        <v>758</v>
      </c>
      <c r="C248" s="246"/>
      <c r="D248" s="246"/>
      <c r="E248" s="246"/>
      <c r="F248" s="254">
        <f>+D248-E248</f>
        <v>0</v>
      </c>
    </row>
    <row r="249" spans="1:6" ht="20.100000000000001" customHeight="1">
      <c r="A249" s="554" t="s">
        <v>170</v>
      </c>
      <c r="B249" s="6" t="s">
        <v>759</v>
      </c>
      <c r="C249" s="246"/>
      <c r="D249" s="246"/>
      <c r="E249" s="246"/>
      <c r="F249" s="254">
        <f>+D249-E249</f>
        <v>0</v>
      </c>
    </row>
    <row r="250" spans="1:6" ht="20.100000000000001" customHeight="1">
      <c r="A250" s="554">
        <v>900</v>
      </c>
      <c r="B250" s="6" t="s">
        <v>155</v>
      </c>
      <c r="C250" s="246"/>
      <c r="D250" s="246"/>
      <c r="E250" s="246"/>
      <c r="F250" s="254">
        <f>+D250-E250</f>
        <v>0</v>
      </c>
    </row>
    <row r="251" spans="1:6" ht="20.100000000000001" customHeight="1">
      <c r="A251" s="343">
        <v>470300</v>
      </c>
      <c r="B251" s="8" t="s">
        <v>59</v>
      </c>
      <c r="C251" s="254"/>
      <c r="D251" s="254"/>
      <c r="E251" s="254"/>
      <c r="F251" s="254"/>
    </row>
    <row r="252" spans="1:6" ht="20.100000000000001" customHeight="1">
      <c r="A252" s="554">
        <v>100</v>
      </c>
      <c r="B252" s="6" t="s">
        <v>758</v>
      </c>
      <c r="C252" s="246"/>
      <c r="D252" s="246"/>
      <c r="E252" s="246"/>
      <c r="F252" s="254">
        <f>+D252-E252</f>
        <v>0</v>
      </c>
    </row>
    <row r="253" spans="1:6" ht="20.100000000000001" customHeight="1">
      <c r="A253" s="554" t="s">
        <v>170</v>
      </c>
      <c r="B253" s="6" t="s">
        <v>759</v>
      </c>
      <c r="C253" s="246"/>
      <c r="D253" s="246"/>
      <c r="E253" s="246"/>
      <c r="F253" s="254">
        <f>+D253-E253</f>
        <v>0</v>
      </c>
    </row>
    <row r="254" spans="1:6" ht="20.100000000000001" customHeight="1">
      <c r="A254" s="554">
        <v>900</v>
      </c>
      <c r="B254" s="6" t="s">
        <v>155</v>
      </c>
      <c r="C254" s="246"/>
      <c r="D254" s="246"/>
      <c r="E254" s="246"/>
      <c r="F254" s="254">
        <f>+D254-E254</f>
        <v>0</v>
      </c>
    </row>
    <row r="255" spans="1:6" ht="20.100000000000001" customHeight="1">
      <c r="A255" s="343">
        <v>470400</v>
      </c>
      <c r="B255" s="8" t="s">
        <v>60</v>
      </c>
      <c r="C255" s="254"/>
      <c r="D255" s="254"/>
      <c r="E255" s="254"/>
      <c r="F255" s="254"/>
    </row>
    <row r="256" spans="1:6" ht="20.100000000000001" customHeight="1">
      <c r="A256" s="554">
        <v>100</v>
      </c>
      <c r="B256" s="6" t="s">
        <v>758</v>
      </c>
      <c r="C256" s="246"/>
      <c r="D256" s="246"/>
      <c r="E256" s="246"/>
      <c r="F256" s="254">
        <f>+D256-E256</f>
        <v>0</v>
      </c>
    </row>
    <row r="257" spans="1:6" ht="20.100000000000001" customHeight="1">
      <c r="A257" s="554" t="s">
        <v>170</v>
      </c>
      <c r="B257" s="6" t="s">
        <v>759</v>
      </c>
      <c r="C257" s="246"/>
      <c r="D257" s="246"/>
      <c r="E257" s="246"/>
      <c r="F257" s="254">
        <f>+D257-E257</f>
        <v>0</v>
      </c>
    </row>
    <row r="258" spans="1:6" ht="20.100000000000001" customHeight="1">
      <c r="A258" s="554">
        <v>900</v>
      </c>
      <c r="B258" s="6" t="s">
        <v>155</v>
      </c>
      <c r="C258" s="246"/>
      <c r="D258" s="246"/>
      <c r="E258" s="246"/>
      <c r="F258" s="254">
        <f>+D258-E258</f>
        <v>0</v>
      </c>
    </row>
    <row r="259" spans="1:6" ht="20.100000000000001" customHeight="1">
      <c r="A259" s="554"/>
      <c r="B259" s="6"/>
      <c r="C259" s="297"/>
      <c r="D259" s="297"/>
      <c r="E259" s="297"/>
      <c r="F259" s="297"/>
    </row>
    <row r="260" spans="1:6" ht="20.100000000000001" customHeight="1">
      <c r="A260" s="109" t="s">
        <v>1118</v>
      </c>
      <c r="B260" s="327"/>
      <c r="C260" s="327"/>
      <c r="D260" s="327"/>
      <c r="E260" s="327"/>
      <c r="F260" s="327"/>
    </row>
    <row r="261" spans="1:6" ht="20.100000000000001" customHeight="1">
      <c r="A261" s="554"/>
      <c r="B261" s="6"/>
      <c r="C261" s="6"/>
      <c r="D261" s="6"/>
      <c r="E261" s="6"/>
      <c r="F261" s="6"/>
    </row>
    <row r="262" spans="1:6" ht="20.100000000000001" customHeight="1">
      <c r="A262" s="343">
        <v>480000</v>
      </c>
      <c r="B262" s="8" t="s">
        <v>61</v>
      </c>
      <c r="C262" s="297"/>
      <c r="D262" s="297"/>
      <c r="E262" s="297"/>
      <c r="F262" s="297"/>
    </row>
    <row r="263" spans="1:6" ht="20.100000000000001" customHeight="1">
      <c r="A263" s="343">
        <v>480100</v>
      </c>
      <c r="B263" s="8" t="s">
        <v>62</v>
      </c>
      <c r="C263" s="297"/>
      <c r="D263" s="297"/>
      <c r="E263" s="297"/>
      <c r="F263" s="297"/>
    </row>
    <row r="264" spans="1:6" ht="20.100000000000001" customHeight="1">
      <c r="A264" s="554">
        <v>100</v>
      </c>
      <c r="B264" s="6" t="s">
        <v>758</v>
      </c>
      <c r="C264" s="246"/>
      <c r="D264" s="246"/>
      <c r="E264" s="246"/>
      <c r="F264" s="254">
        <f>+D264-E264</f>
        <v>0</v>
      </c>
    </row>
    <row r="265" spans="1:6" ht="20.100000000000001" customHeight="1">
      <c r="A265" s="554" t="s">
        <v>170</v>
      </c>
      <c r="B265" s="6" t="s">
        <v>759</v>
      </c>
      <c r="C265" s="246"/>
      <c r="D265" s="246"/>
      <c r="E265" s="246"/>
      <c r="F265" s="254">
        <f>+D265-E265</f>
        <v>0</v>
      </c>
    </row>
    <row r="266" spans="1:6" ht="20.100000000000001" customHeight="1">
      <c r="A266" s="554">
        <v>900</v>
      </c>
      <c r="B266" s="6" t="s">
        <v>155</v>
      </c>
      <c r="C266" s="246"/>
      <c r="D266" s="246"/>
      <c r="E266" s="246"/>
      <c r="F266" s="254">
        <f>+D266-E266</f>
        <v>0</v>
      </c>
    </row>
    <row r="267" spans="1:6" ht="20.100000000000001" customHeight="1">
      <c r="A267" s="343">
        <v>480200</v>
      </c>
      <c r="B267" s="8" t="s">
        <v>63</v>
      </c>
      <c r="C267" s="254"/>
      <c r="D267" s="254"/>
      <c r="E267" s="254"/>
      <c r="F267" s="254"/>
    </row>
    <row r="268" spans="1:6" ht="20.100000000000001" customHeight="1">
      <c r="A268" s="554">
        <v>100</v>
      </c>
      <c r="B268" s="6" t="s">
        <v>758</v>
      </c>
      <c r="C268" s="246"/>
      <c r="D268" s="246"/>
      <c r="E268" s="246"/>
      <c r="F268" s="254">
        <f>+D268-E268</f>
        <v>0</v>
      </c>
    </row>
    <row r="269" spans="1:6" ht="20.100000000000001" customHeight="1">
      <c r="A269" s="554" t="s">
        <v>170</v>
      </c>
      <c r="B269" s="6" t="s">
        <v>759</v>
      </c>
      <c r="C269" s="246"/>
      <c r="D269" s="246"/>
      <c r="E269" s="246"/>
      <c r="F269" s="254">
        <f>+D269-E269</f>
        <v>0</v>
      </c>
    </row>
    <row r="270" spans="1:6" ht="20.100000000000001" customHeight="1">
      <c r="A270" s="554">
        <v>900</v>
      </c>
      <c r="B270" s="6" t="s">
        <v>155</v>
      </c>
      <c r="C270" s="246"/>
      <c r="D270" s="246"/>
      <c r="E270" s="246"/>
      <c r="F270" s="254">
        <f>+D270-E270</f>
        <v>0</v>
      </c>
    </row>
    <row r="271" spans="1:6" ht="20.100000000000001" customHeight="1">
      <c r="A271" s="343">
        <v>480300</v>
      </c>
      <c r="B271" s="8" t="s">
        <v>1017</v>
      </c>
      <c r="C271" s="254"/>
      <c r="D271" s="254"/>
      <c r="E271" s="254"/>
      <c r="F271" s="254"/>
    </row>
    <row r="272" spans="1:6" ht="20.100000000000001" customHeight="1">
      <c r="A272" s="554">
        <v>100</v>
      </c>
      <c r="B272" s="6" t="s">
        <v>758</v>
      </c>
      <c r="C272" s="246"/>
      <c r="D272" s="246"/>
      <c r="E272" s="246"/>
      <c r="F272" s="254">
        <f>+D272-E272</f>
        <v>0</v>
      </c>
    </row>
    <row r="273" spans="1:6" ht="20.100000000000001" customHeight="1">
      <c r="A273" s="554" t="s">
        <v>170</v>
      </c>
      <c r="B273" s="6" t="s">
        <v>759</v>
      </c>
      <c r="C273" s="246"/>
      <c r="D273" s="246"/>
      <c r="E273" s="246"/>
      <c r="F273" s="254">
        <f>+D273-E273</f>
        <v>0</v>
      </c>
    </row>
    <row r="274" spans="1:6" ht="20.100000000000001" customHeight="1">
      <c r="A274" s="554">
        <v>900</v>
      </c>
      <c r="B274" s="6" t="s">
        <v>155</v>
      </c>
      <c r="C274" s="246"/>
      <c r="D274" s="246"/>
      <c r="E274" s="246"/>
      <c r="F274" s="254">
        <f>+D274-E274</f>
        <v>0</v>
      </c>
    </row>
    <row r="275" spans="1:6" ht="20.100000000000001" customHeight="1">
      <c r="A275" s="343">
        <v>490000</v>
      </c>
      <c r="B275" s="8" t="s">
        <v>205</v>
      </c>
      <c r="C275" s="254"/>
      <c r="D275" s="254"/>
      <c r="E275" s="254"/>
      <c r="F275" s="254"/>
    </row>
    <row r="276" spans="1:6" ht="20.100000000000001" customHeight="1">
      <c r="A276" s="554">
        <v>610</v>
      </c>
      <c r="B276" s="6" t="s">
        <v>206</v>
      </c>
      <c r="C276" s="246"/>
      <c r="D276" s="246"/>
      <c r="E276" s="246"/>
      <c r="F276" s="254">
        <f>+D276-E276</f>
        <v>0</v>
      </c>
    </row>
    <row r="277" spans="1:6" ht="20.100000000000001" customHeight="1">
      <c r="A277" s="554">
        <v>620</v>
      </c>
      <c r="B277" s="6" t="s">
        <v>207</v>
      </c>
      <c r="C277" s="246"/>
      <c r="D277" s="246"/>
      <c r="E277" s="246"/>
      <c r="F277" s="254">
        <f>+D277-E277</f>
        <v>0</v>
      </c>
    </row>
    <row r="278" spans="1:6" ht="20.100000000000001" customHeight="1" thickBot="1">
      <c r="A278" s="343">
        <v>510000</v>
      </c>
      <c r="B278" s="8" t="s">
        <v>193</v>
      </c>
      <c r="C278" s="248"/>
      <c r="D278" s="248"/>
      <c r="E278" s="248"/>
      <c r="F278" s="255">
        <f>+D278-E278</f>
        <v>0</v>
      </c>
    </row>
    <row r="279" spans="1:6" ht="20.100000000000001" customHeight="1" thickBot="1">
      <c r="A279" s="343"/>
      <c r="B279" s="9" t="s">
        <v>1018</v>
      </c>
      <c r="C279" s="255">
        <f>SUM(C45:C278)</f>
        <v>0</v>
      </c>
      <c r="D279" s="255">
        <f>SUM(D45:D278)</f>
        <v>0</v>
      </c>
      <c r="E279" s="255">
        <f>SUM(E45:E278)</f>
        <v>0</v>
      </c>
      <c r="F279" s="255">
        <f>SUM(F45:F278)</f>
        <v>0</v>
      </c>
    </row>
    <row r="280" spans="1:6" ht="20.100000000000001" customHeight="1" thickBot="1">
      <c r="A280" s="343"/>
      <c r="B280" s="8" t="s">
        <v>733</v>
      </c>
      <c r="C280" s="255">
        <f>+C42-C279</f>
        <v>0</v>
      </c>
      <c r="D280" s="255">
        <f>+D42-D279</f>
        <v>0</v>
      </c>
      <c r="E280" s="255">
        <f>+E42-E279</f>
        <v>0</v>
      </c>
      <c r="F280" s="255">
        <f>+F42+F279</f>
        <v>0</v>
      </c>
    </row>
    <row r="281" spans="1:6" ht="20.100000000000001" customHeight="1">
      <c r="A281" s="343"/>
      <c r="B281" s="8" t="s">
        <v>1020</v>
      </c>
      <c r="C281" s="254"/>
      <c r="D281" s="254"/>
      <c r="E281" s="254"/>
      <c r="F281" s="254"/>
    </row>
    <row r="282" spans="1:6" ht="20.100000000000001" customHeight="1">
      <c r="A282" s="343" t="s">
        <v>165</v>
      </c>
      <c r="B282" s="6" t="s">
        <v>169</v>
      </c>
      <c r="C282" s="246"/>
      <c r="D282" s="246"/>
      <c r="E282" s="246"/>
      <c r="F282" s="254">
        <f t="shared" ref="F282:F292" si="2">-D282+E282</f>
        <v>0</v>
      </c>
    </row>
    <row r="283" spans="1:6" ht="20.100000000000001" customHeight="1">
      <c r="A283" s="343" t="s">
        <v>165</v>
      </c>
      <c r="B283" s="6" t="s">
        <v>409</v>
      </c>
      <c r="C283" s="246"/>
      <c r="D283" s="246"/>
      <c r="E283" s="246"/>
      <c r="F283" s="254">
        <f t="shared" si="2"/>
        <v>0</v>
      </c>
    </row>
    <row r="284" spans="1:6" ht="20.100000000000001" customHeight="1">
      <c r="A284" s="343">
        <v>381050</v>
      </c>
      <c r="B284" s="6" t="s">
        <v>1022</v>
      </c>
      <c r="C284" s="246"/>
      <c r="D284" s="246"/>
      <c r="E284" s="246"/>
      <c r="F284" s="254">
        <f t="shared" si="2"/>
        <v>0</v>
      </c>
    </row>
    <row r="285" spans="1:6" ht="20.100000000000001" customHeight="1">
      <c r="A285" s="343">
        <v>381070</v>
      </c>
      <c r="B285" s="6" t="s">
        <v>469</v>
      </c>
      <c r="C285" s="246"/>
      <c r="D285" s="246"/>
      <c r="E285" s="246"/>
      <c r="F285" s="254">
        <f t="shared" si="2"/>
        <v>0</v>
      </c>
    </row>
    <row r="286" spans="1:6" ht="20.100000000000001" customHeight="1">
      <c r="A286" s="343">
        <v>382010</v>
      </c>
      <c r="B286" s="6" t="s">
        <v>1021</v>
      </c>
      <c r="C286" s="246"/>
      <c r="D286" s="246"/>
      <c r="E286" s="246"/>
      <c r="F286" s="254">
        <f t="shared" si="2"/>
        <v>0</v>
      </c>
    </row>
    <row r="287" spans="1:6" ht="20.100000000000001" customHeight="1">
      <c r="A287" s="343">
        <v>383000</v>
      </c>
      <c r="B287" s="6" t="s">
        <v>1023</v>
      </c>
      <c r="C287" s="246"/>
      <c r="D287" s="246"/>
      <c r="E287" s="246"/>
      <c r="F287" s="254">
        <f t="shared" si="2"/>
        <v>0</v>
      </c>
    </row>
    <row r="288" spans="1:6" ht="20.100000000000001" customHeight="1">
      <c r="A288" s="343">
        <v>520000</v>
      </c>
      <c r="B288" s="6" t="s">
        <v>1453</v>
      </c>
      <c r="C288" s="246"/>
      <c r="D288" s="246"/>
      <c r="E288" s="246"/>
      <c r="F288" s="254">
        <f t="shared" si="2"/>
        <v>0</v>
      </c>
    </row>
    <row r="289" spans="1:6" ht="20.100000000000001" customHeight="1">
      <c r="A289" s="343">
        <v>384000</v>
      </c>
      <c r="B289" s="6" t="s">
        <v>1424</v>
      </c>
      <c r="C289" s="246"/>
      <c r="D289" s="246"/>
      <c r="E289" s="246"/>
      <c r="F289" s="254">
        <f t="shared" si="2"/>
        <v>0</v>
      </c>
    </row>
    <row r="290" spans="1:6" ht="20.100000000000001" customHeight="1">
      <c r="A290" s="343">
        <v>385000</v>
      </c>
      <c r="B290" s="6" t="s">
        <v>1421</v>
      </c>
      <c r="C290" s="246"/>
      <c r="D290" s="246"/>
      <c r="E290" s="246"/>
      <c r="F290" s="254">
        <f t="shared" si="2"/>
        <v>0</v>
      </c>
    </row>
    <row r="291" spans="1:6" ht="20.100000000000001" customHeight="1">
      <c r="A291" s="343">
        <v>524000</v>
      </c>
      <c r="B291" s="6" t="s">
        <v>1425</v>
      </c>
      <c r="C291" s="246"/>
      <c r="D291" s="246"/>
      <c r="E291" s="246"/>
      <c r="F291" s="254">
        <f t="shared" si="2"/>
        <v>0</v>
      </c>
    </row>
    <row r="292" spans="1:6" ht="20.100000000000001" customHeight="1" thickBot="1">
      <c r="A292" s="343">
        <v>525000</v>
      </c>
      <c r="B292" s="6" t="s">
        <v>1426</v>
      </c>
      <c r="C292" s="248"/>
      <c r="D292" s="248"/>
      <c r="E292" s="248"/>
      <c r="F292" s="255">
        <f t="shared" si="2"/>
        <v>0</v>
      </c>
    </row>
    <row r="293" spans="1:6" ht="20.100000000000001" customHeight="1" thickBot="1">
      <c r="A293" s="343"/>
      <c r="B293" s="9" t="s">
        <v>216</v>
      </c>
      <c r="C293" s="255">
        <f>SUM(C282:C292)</f>
        <v>0</v>
      </c>
      <c r="D293" s="255">
        <f>SUM(D282:D292)</f>
        <v>0</v>
      </c>
      <c r="E293" s="255">
        <f>SUM(E282:E292)</f>
        <v>0</v>
      </c>
      <c r="F293" s="255">
        <f>SUM(F282:F292)</f>
        <v>0</v>
      </c>
    </row>
    <row r="294" spans="1:6" ht="20.100000000000001" customHeight="1">
      <c r="A294" s="343"/>
      <c r="B294" s="9" t="s">
        <v>154</v>
      </c>
      <c r="C294" s="280">
        <f>+C280+C293</f>
        <v>0</v>
      </c>
      <c r="D294" s="280">
        <f>+D280+D293</f>
        <v>0</v>
      </c>
      <c r="E294" s="280">
        <f>+E280+E293</f>
        <v>0</v>
      </c>
      <c r="F294" s="280">
        <f>+F280+F293</f>
        <v>0</v>
      </c>
    </row>
    <row r="295" spans="1:6" ht="32.1" customHeight="1">
      <c r="A295" s="277"/>
      <c r="B295" s="295" t="str">
        <f>+'GOVERMENTAL FUNDS-OPERATING(16)'!C54</f>
        <v>Fund balances - July 1, 2020 as previously reported</v>
      </c>
      <c r="C295" s="254"/>
      <c r="D295" s="254"/>
      <c r="E295" s="246"/>
      <c r="F295" s="254"/>
    </row>
    <row r="296" spans="1:6" ht="20.100000000000001" customHeight="1" thickBot="1">
      <c r="A296" s="277"/>
      <c r="B296" s="8" t="s">
        <v>603</v>
      </c>
      <c r="C296" s="254"/>
      <c r="D296" s="254"/>
      <c r="E296" s="248"/>
      <c r="F296" s="254"/>
    </row>
    <row r="297" spans="1:6" ht="20.100000000000001" customHeight="1" thickBot="1">
      <c r="A297" s="277"/>
      <c r="B297" s="295" t="str">
        <f>+'GOVERMENTAL FUNDS-OPERATING(16)'!C56</f>
        <v>Fund balances - July 1, 2020 as restated</v>
      </c>
      <c r="C297" s="254"/>
      <c r="D297" s="254"/>
      <c r="E297" s="254">
        <f>+E295+E296</f>
        <v>0</v>
      </c>
      <c r="F297" s="254"/>
    </row>
    <row r="298" spans="1:6" ht="20.100000000000001" customHeight="1" thickBot="1">
      <c r="A298" s="277"/>
      <c r="B298" s="245" t="str">
        <f>+'GOVERMENTAL FUNDS-OPERATING(16)'!C57</f>
        <v>Fund balances - June 30, 2021</v>
      </c>
      <c r="C298" s="254"/>
      <c r="D298" s="254"/>
      <c r="E298" s="257">
        <f>+E294+E297</f>
        <v>0</v>
      </c>
      <c r="F298" s="254"/>
    </row>
    <row r="299" spans="1:6" ht="20.100000000000001" customHeight="1" thickTop="1">
      <c r="B299" s="240"/>
    </row>
    <row r="300" spans="1:6" ht="20.100000000000001" customHeight="1">
      <c r="B300" s="240"/>
      <c r="C300" s="240"/>
      <c r="D300" s="240"/>
      <c r="E300" s="246"/>
      <c r="F300" s="240"/>
    </row>
    <row r="301" spans="1:6" ht="20.100000000000001" customHeight="1">
      <c r="B301" s="240"/>
      <c r="C301" s="240"/>
      <c r="D301" s="240"/>
      <c r="E301" s="240"/>
      <c r="F301" s="240"/>
    </row>
    <row r="302" spans="1:6" ht="20.100000000000001" customHeight="1">
      <c r="B302" s="240"/>
      <c r="C302" s="240"/>
      <c r="D302" s="240"/>
      <c r="E302" s="240"/>
      <c r="F302" s="240"/>
    </row>
    <row r="303" spans="1:6" ht="20.100000000000001" customHeight="1">
      <c r="B303" s="240"/>
      <c r="C303" s="240"/>
      <c r="D303" s="240"/>
      <c r="E303" s="240"/>
      <c r="F303" s="240"/>
    </row>
    <row r="304" spans="1:6" ht="20.100000000000001" customHeight="1">
      <c r="B304" s="240"/>
      <c r="C304" s="240"/>
      <c r="D304" s="240"/>
      <c r="E304" s="240"/>
      <c r="F304" s="240"/>
    </row>
    <row r="305" spans="1:6" ht="20.100000000000001" customHeight="1">
      <c r="B305" s="240"/>
      <c r="C305" s="240"/>
      <c r="D305" s="240"/>
      <c r="E305" s="240"/>
      <c r="F305" s="240"/>
    </row>
    <row r="306" spans="1:6" ht="20.100000000000001" customHeight="1">
      <c r="B306" s="240"/>
      <c r="C306" s="240"/>
      <c r="D306" s="240"/>
      <c r="E306" s="240"/>
      <c r="F306" s="240"/>
    </row>
    <row r="307" spans="1:6" ht="20.100000000000001" customHeight="1">
      <c r="B307" s="240"/>
      <c r="C307" s="240"/>
      <c r="D307" s="240"/>
      <c r="E307" s="240"/>
      <c r="F307" s="240"/>
    </row>
    <row r="308" spans="1:6" ht="20.100000000000001" customHeight="1">
      <c r="B308" s="240"/>
      <c r="C308" s="240"/>
      <c r="D308" s="240"/>
      <c r="E308" s="240"/>
      <c r="F308" s="240"/>
    </row>
    <row r="309" spans="1:6" ht="20.100000000000001" customHeight="1">
      <c r="B309" s="240"/>
      <c r="C309" s="240"/>
      <c r="D309" s="240"/>
      <c r="E309" s="240"/>
      <c r="F309" s="240"/>
    </row>
    <row r="310" spans="1:6" ht="20.100000000000001" customHeight="1">
      <c r="B310" s="240"/>
      <c r="C310" s="240"/>
      <c r="D310" s="240"/>
      <c r="E310" s="240"/>
      <c r="F310" s="240"/>
    </row>
    <row r="311" spans="1:6" ht="20.100000000000001" customHeight="1">
      <c r="B311" s="240"/>
      <c r="C311" s="240"/>
      <c r="D311" s="240"/>
      <c r="E311" s="240"/>
      <c r="F311" s="240"/>
    </row>
    <row r="312" spans="1:6" ht="20.100000000000001" customHeight="1">
      <c r="B312" s="240"/>
      <c r="C312" s="240"/>
      <c r="D312" s="240"/>
      <c r="E312" s="240"/>
      <c r="F312" s="240"/>
    </row>
    <row r="313" spans="1:6" ht="20.100000000000001" customHeight="1">
      <c r="A313" s="251" t="s">
        <v>1119</v>
      </c>
      <c r="B313" s="259"/>
      <c r="C313" s="259"/>
      <c r="D313" s="259"/>
      <c r="E313" s="259"/>
      <c r="F313" s="259"/>
    </row>
    <row r="314" spans="1:6" ht="20.100000000000001" customHeight="1">
      <c r="B314" s="240"/>
      <c r="C314" s="240"/>
      <c r="D314" s="240"/>
      <c r="E314" s="240"/>
      <c r="F314" s="240"/>
    </row>
    <row r="315" spans="1:6" ht="20.100000000000001" customHeight="1">
      <c r="B315" s="240"/>
      <c r="C315" s="240"/>
      <c r="D315" s="240"/>
      <c r="E315" s="240"/>
      <c r="F315" s="240"/>
    </row>
    <row r="316" spans="1:6" ht="20.100000000000001" customHeight="1">
      <c r="B316" s="240"/>
      <c r="C316" s="240"/>
      <c r="D316" s="240"/>
      <c r="E316" s="240"/>
      <c r="F316" s="240"/>
    </row>
    <row r="317" spans="1:6" ht="20.100000000000001" customHeight="1">
      <c r="B317" s="240"/>
      <c r="C317" s="240"/>
      <c r="D317" s="240"/>
      <c r="E317" s="240"/>
      <c r="F317" s="240"/>
    </row>
    <row r="318" spans="1:6" ht="20.100000000000001" customHeight="1">
      <c r="B318" s="240"/>
      <c r="C318" s="240"/>
      <c r="D318" s="240"/>
      <c r="E318" s="240"/>
      <c r="F318" s="240"/>
    </row>
    <row r="319" spans="1:6" ht="20.100000000000001" customHeight="1">
      <c r="B319" s="240"/>
      <c r="C319" s="240"/>
      <c r="D319" s="240"/>
      <c r="E319" s="240"/>
      <c r="F319" s="240"/>
    </row>
    <row r="320" spans="1:6" ht="20.100000000000001" customHeight="1">
      <c r="B320" s="240"/>
      <c r="C320" s="240"/>
      <c r="D320" s="240"/>
      <c r="E320" s="240"/>
      <c r="F320" s="240"/>
    </row>
    <row r="321" spans="2:6" ht="20.100000000000001" customHeight="1">
      <c r="B321" s="240"/>
      <c r="C321" s="240"/>
      <c r="D321" s="240"/>
      <c r="E321" s="240"/>
      <c r="F321" s="240"/>
    </row>
    <row r="322" spans="2:6" ht="20.100000000000001" customHeight="1">
      <c r="B322" s="240"/>
      <c r="C322" s="240"/>
      <c r="D322" s="240"/>
      <c r="E322" s="240"/>
      <c r="F322" s="240"/>
    </row>
    <row r="323" spans="2:6" ht="20.100000000000001" customHeight="1">
      <c r="B323" s="240"/>
      <c r="C323" s="240"/>
      <c r="D323" s="240"/>
      <c r="E323" s="240"/>
      <c r="F323" s="240"/>
    </row>
    <row r="324" spans="2:6" ht="20.100000000000001" customHeight="1">
      <c r="B324" s="240"/>
      <c r="C324" s="240"/>
      <c r="D324" s="240"/>
      <c r="E324" s="240"/>
      <c r="F324" s="240"/>
    </row>
    <row r="325" spans="2:6" ht="20.100000000000001" customHeight="1">
      <c r="B325" s="240"/>
      <c r="C325" s="240"/>
      <c r="D325" s="240"/>
      <c r="E325" s="240"/>
      <c r="F325" s="240"/>
    </row>
    <row r="326" spans="2:6" ht="20.100000000000001" customHeight="1">
      <c r="B326" s="240"/>
      <c r="C326" s="240"/>
      <c r="D326" s="240"/>
      <c r="E326" s="240"/>
      <c r="F326" s="240"/>
    </row>
    <row r="327" spans="2:6" ht="15">
      <c r="B327" s="240"/>
      <c r="C327" s="240"/>
      <c r="D327" s="240"/>
      <c r="E327" s="240"/>
      <c r="F327" s="240"/>
    </row>
    <row r="328" spans="2:6" ht="15">
      <c r="B328" s="240"/>
      <c r="C328" s="240"/>
      <c r="D328" s="240"/>
      <c r="E328" s="240"/>
      <c r="F328" s="240"/>
    </row>
    <row r="329" spans="2:6" ht="15">
      <c r="B329" s="240"/>
      <c r="C329" s="240"/>
      <c r="D329" s="240"/>
      <c r="E329" s="240"/>
      <c r="F329" s="240"/>
    </row>
    <row r="330" spans="2:6" ht="15">
      <c r="B330" s="240"/>
      <c r="C330" s="240"/>
      <c r="D330" s="240"/>
      <c r="E330" s="240"/>
      <c r="F330" s="240"/>
    </row>
    <row r="331" spans="2:6" ht="15">
      <c r="B331" s="240"/>
      <c r="C331" s="240"/>
      <c r="D331" s="240"/>
      <c r="E331" s="240"/>
      <c r="F331" s="240"/>
    </row>
    <row r="332" spans="2:6" ht="15">
      <c r="B332" s="240"/>
      <c r="C332" s="240"/>
      <c r="D332" s="240"/>
      <c r="E332" s="240"/>
      <c r="F332" s="240"/>
    </row>
    <row r="333" spans="2:6" ht="15">
      <c r="B333" s="240"/>
      <c r="C333" s="240"/>
      <c r="D333" s="240"/>
      <c r="E333" s="240"/>
      <c r="F333" s="240"/>
    </row>
    <row r="334" spans="2:6" ht="15">
      <c r="B334" s="240"/>
      <c r="C334" s="240"/>
      <c r="D334" s="240"/>
      <c r="E334" s="240"/>
      <c r="F334" s="240"/>
    </row>
    <row r="335" spans="2:6" ht="15">
      <c r="B335" s="240"/>
      <c r="C335" s="240"/>
      <c r="D335" s="240"/>
      <c r="E335" s="240"/>
      <c r="F335" s="240"/>
    </row>
    <row r="336" spans="2:6" ht="15">
      <c r="B336" s="240"/>
      <c r="C336" s="240"/>
      <c r="D336" s="240"/>
      <c r="E336" s="240"/>
      <c r="F336" s="240"/>
    </row>
    <row r="337" spans="2:6" ht="15">
      <c r="B337" s="240"/>
      <c r="C337" s="240"/>
      <c r="D337" s="240"/>
      <c r="E337" s="240"/>
      <c r="F337" s="240"/>
    </row>
    <row r="338" spans="2:6" ht="15">
      <c r="B338" s="240"/>
      <c r="C338" s="240"/>
      <c r="D338" s="240"/>
      <c r="E338" s="240"/>
      <c r="F338" s="240"/>
    </row>
    <row r="339" spans="2:6" ht="15">
      <c r="B339" s="240"/>
      <c r="C339" s="240"/>
      <c r="D339" s="240"/>
      <c r="E339" s="240"/>
      <c r="F339" s="240"/>
    </row>
    <row r="340" spans="2:6" ht="15">
      <c r="B340" s="240"/>
      <c r="C340" s="240"/>
      <c r="D340" s="240"/>
      <c r="E340" s="240"/>
      <c r="F340" s="240"/>
    </row>
    <row r="341" spans="2:6" ht="15">
      <c r="B341" s="240"/>
      <c r="C341" s="240"/>
      <c r="D341" s="240"/>
      <c r="E341" s="240"/>
      <c r="F341" s="240"/>
    </row>
    <row r="342" spans="2:6" ht="15">
      <c r="B342" s="240"/>
      <c r="C342" s="240"/>
      <c r="D342" s="240"/>
      <c r="E342" s="240"/>
      <c r="F342" s="240"/>
    </row>
    <row r="343" spans="2:6" ht="15">
      <c r="B343" s="240"/>
      <c r="C343" s="240"/>
      <c r="D343" s="240"/>
      <c r="E343" s="240"/>
      <c r="F343" s="240"/>
    </row>
    <row r="344" spans="2:6" ht="15">
      <c r="B344" s="240"/>
      <c r="C344" s="240"/>
      <c r="D344" s="240"/>
      <c r="E344" s="240"/>
      <c r="F344" s="240"/>
    </row>
    <row r="345" spans="2:6" ht="15">
      <c r="B345" s="240"/>
      <c r="C345" s="240"/>
      <c r="D345" s="240"/>
      <c r="E345" s="240"/>
      <c r="F345" s="240"/>
    </row>
    <row r="346" spans="2:6" ht="15">
      <c r="B346" s="240"/>
      <c r="C346" s="240"/>
      <c r="D346" s="240"/>
      <c r="E346" s="240"/>
      <c r="F346" s="240"/>
    </row>
    <row r="347" spans="2:6" ht="15">
      <c r="B347" s="240"/>
      <c r="C347" s="240"/>
      <c r="D347" s="240"/>
      <c r="E347" s="240"/>
      <c r="F347" s="240"/>
    </row>
    <row r="348" spans="2:6" ht="15">
      <c r="B348" s="240"/>
      <c r="C348" s="240"/>
      <c r="D348" s="240"/>
      <c r="E348" s="240"/>
      <c r="F348" s="240"/>
    </row>
    <row r="349" spans="2:6" ht="15">
      <c r="B349" s="240"/>
      <c r="C349" s="240"/>
      <c r="D349" s="240"/>
      <c r="E349" s="240"/>
      <c r="F349" s="240"/>
    </row>
    <row r="350" spans="2:6" ht="15">
      <c r="B350" s="240"/>
      <c r="C350" s="240"/>
      <c r="D350" s="240"/>
      <c r="E350" s="240"/>
      <c r="F350" s="240"/>
    </row>
    <row r="351" spans="2:6" ht="15">
      <c r="B351" s="240"/>
      <c r="C351" s="240"/>
      <c r="D351" s="240"/>
      <c r="E351" s="240"/>
      <c r="F351" s="240"/>
    </row>
    <row r="352" spans="2:6" ht="15">
      <c r="B352" s="240"/>
      <c r="C352" s="240"/>
      <c r="D352" s="240"/>
      <c r="E352" s="240"/>
      <c r="F352" s="240"/>
    </row>
    <row r="353" spans="2:6" ht="15">
      <c r="B353" s="240"/>
      <c r="C353" s="240"/>
      <c r="D353" s="240"/>
      <c r="E353" s="240"/>
      <c r="F353" s="240"/>
    </row>
    <row r="354" spans="2:6" ht="15">
      <c r="B354" s="240"/>
      <c r="C354" s="240"/>
      <c r="D354" s="240"/>
      <c r="E354" s="240"/>
      <c r="F354" s="240"/>
    </row>
    <row r="355" spans="2:6" ht="15">
      <c r="B355" s="240"/>
      <c r="C355" s="240"/>
      <c r="D355" s="240"/>
      <c r="E355" s="240"/>
      <c r="F355" s="240"/>
    </row>
    <row r="356" spans="2:6" ht="15">
      <c r="B356" s="240"/>
      <c r="C356" s="240"/>
      <c r="D356" s="240"/>
      <c r="E356" s="240"/>
      <c r="F356" s="240"/>
    </row>
    <row r="357" spans="2:6" ht="15">
      <c r="B357" s="240"/>
      <c r="C357" s="240"/>
      <c r="D357" s="240"/>
      <c r="E357" s="240"/>
      <c r="F357" s="240"/>
    </row>
    <row r="358" spans="2:6" ht="15">
      <c r="B358" s="240"/>
      <c r="C358" s="240"/>
      <c r="D358" s="240"/>
      <c r="E358" s="240"/>
      <c r="F358" s="240"/>
    </row>
    <row r="359" spans="2:6" ht="15">
      <c r="B359" s="240"/>
      <c r="C359" s="240"/>
      <c r="D359" s="240"/>
      <c r="E359" s="240"/>
      <c r="F359" s="240"/>
    </row>
    <row r="360" spans="2:6" ht="15">
      <c r="B360" s="240"/>
      <c r="C360" s="240"/>
      <c r="D360" s="240"/>
      <c r="E360" s="240"/>
      <c r="F360" s="240"/>
    </row>
    <row r="361" spans="2:6" ht="15">
      <c r="B361" s="240"/>
      <c r="C361" s="240"/>
      <c r="D361" s="240"/>
      <c r="E361" s="240"/>
      <c r="F361" s="240"/>
    </row>
    <row r="362" spans="2:6" ht="15">
      <c r="B362" s="240"/>
      <c r="C362" s="240"/>
      <c r="D362" s="240"/>
      <c r="E362" s="240"/>
      <c r="F362" s="240"/>
    </row>
    <row r="363" spans="2:6" ht="15">
      <c r="B363" s="240"/>
      <c r="C363" s="240"/>
      <c r="D363" s="240"/>
      <c r="E363" s="240"/>
      <c r="F363" s="240"/>
    </row>
    <row r="364" spans="2:6" ht="15">
      <c r="B364" s="240"/>
      <c r="C364" s="240"/>
      <c r="D364" s="240"/>
      <c r="E364" s="240"/>
      <c r="F364" s="240"/>
    </row>
    <row r="365" spans="2:6" ht="15">
      <c r="B365" s="240"/>
      <c r="C365" s="240"/>
      <c r="D365" s="240"/>
      <c r="E365" s="240"/>
      <c r="F365" s="240"/>
    </row>
    <row r="366" spans="2:6" ht="15">
      <c r="B366" s="240"/>
      <c r="C366" s="240"/>
      <c r="D366" s="240"/>
      <c r="E366" s="240"/>
      <c r="F366" s="240"/>
    </row>
    <row r="367" spans="2:6" ht="15">
      <c r="B367" s="240"/>
      <c r="C367" s="240"/>
      <c r="D367" s="240"/>
      <c r="E367" s="240"/>
      <c r="F367" s="240"/>
    </row>
    <row r="368" spans="2:6" ht="15">
      <c r="B368" s="240"/>
      <c r="C368" s="240"/>
      <c r="D368" s="240"/>
      <c r="E368" s="240"/>
      <c r="F368" s="240"/>
    </row>
    <row r="369" spans="2:6" ht="15">
      <c r="B369" s="240"/>
      <c r="C369" s="240"/>
      <c r="D369" s="240"/>
      <c r="E369" s="240"/>
      <c r="F369" s="240"/>
    </row>
    <row r="370" spans="2:6" ht="15">
      <c r="B370" s="240"/>
      <c r="C370" s="240"/>
      <c r="D370" s="240"/>
      <c r="E370" s="240"/>
      <c r="F370" s="240"/>
    </row>
    <row r="371" spans="2:6" ht="15">
      <c r="B371" s="240"/>
      <c r="C371" s="240"/>
      <c r="D371" s="240"/>
      <c r="E371" s="240"/>
      <c r="F371" s="240"/>
    </row>
    <row r="372" spans="2:6" ht="15">
      <c r="B372" s="240"/>
      <c r="C372" s="240"/>
      <c r="D372" s="240"/>
      <c r="E372" s="240"/>
      <c r="F372" s="240"/>
    </row>
    <row r="373" spans="2:6" ht="15">
      <c r="B373" s="240"/>
      <c r="C373" s="240"/>
      <c r="D373" s="240"/>
      <c r="E373" s="240"/>
      <c r="F373" s="240"/>
    </row>
    <row r="374" spans="2:6" ht="15">
      <c r="B374" s="240"/>
      <c r="C374" s="240"/>
      <c r="D374" s="240"/>
      <c r="E374" s="240"/>
      <c r="F374" s="240"/>
    </row>
    <row r="375" spans="2:6" ht="15">
      <c r="B375" s="240"/>
      <c r="C375" s="240"/>
      <c r="D375" s="240"/>
      <c r="E375" s="240"/>
      <c r="F375" s="240"/>
    </row>
    <row r="376" spans="2:6" ht="15">
      <c r="B376" s="240"/>
      <c r="C376" s="240"/>
      <c r="D376" s="240"/>
      <c r="E376" s="240"/>
      <c r="F376" s="240"/>
    </row>
    <row r="377" spans="2:6" ht="15">
      <c r="B377" s="240"/>
      <c r="C377" s="240"/>
      <c r="D377" s="240"/>
      <c r="E377" s="240"/>
      <c r="F377" s="240"/>
    </row>
    <row r="378" spans="2:6" ht="15">
      <c r="B378" s="240"/>
      <c r="C378" s="240"/>
      <c r="D378" s="240"/>
      <c r="E378" s="240"/>
      <c r="F378" s="240"/>
    </row>
    <row r="379" spans="2:6" ht="15">
      <c r="B379" s="240"/>
      <c r="C379" s="240"/>
      <c r="D379" s="240"/>
      <c r="E379" s="240"/>
      <c r="F379" s="240"/>
    </row>
    <row r="380" spans="2:6" ht="15">
      <c r="B380" s="240"/>
      <c r="C380" s="240"/>
      <c r="D380" s="240"/>
      <c r="E380" s="240"/>
      <c r="F380" s="240"/>
    </row>
    <row r="381" spans="2:6" ht="15">
      <c r="B381" s="240"/>
      <c r="C381" s="240"/>
      <c r="D381" s="240"/>
      <c r="E381" s="240"/>
      <c r="F381" s="240"/>
    </row>
    <row r="382" spans="2:6" ht="15">
      <c r="B382" s="240"/>
      <c r="C382" s="240"/>
      <c r="D382" s="240"/>
      <c r="E382" s="240"/>
      <c r="F382" s="240"/>
    </row>
    <row r="383" spans="2:6" ht="15">
      <c r="B383" s="240"/>
      <c r="C383" s="240"/>
      <c r="D383" s="240"/>
      <c r="E383" s="240"/>
      <c r="F383" s="240"/>
    </row>
    <row r="384" spans="2:6" ht="15">
      <c r="B384" s="240"/>
      <c r="C384" s="240"/>
      <c r="D384" s="240"/>
      <c r="E384" s="240"/>
      <c r="F384" s="240"/>
    </row>
    <row r="385" spans="2:6" ht="15">
      <c r="B385" s="240"/>
      <c r="C385" s="240"/>
      <c r="D385" s="240"/>
      <c r="E385" s="240"/>
      <c r="F385" s="240"/>
    </row>
    <row r="386" spans="2:6" ht="15">
      <c r="B386" s="240"/>
      <c r="C386" s="240"/>
      <c r="D386" s="240"/>
      <c r="E386" s="240"/>
      <c r="F386" s="240"/>
    </row>
    <row r="387" spans="2:6" ht="15">
      <c r="B387" s="240"/>
      <c r="C387" s="240"/>
      <c r="D387" s="240"/>
      <c r="E387" s="240"/>
      <c r="F387" s="240"/>
    </row>
    <row r="388" spans="2:6" ht="15">
      <c r="B388" s="240"/>
      <c r="C388" s="240"/>
      <c r="D388" s="240"/>
      <c r="E388" s="240"/>
      <c r="F388" s="240"/>
    </row>
    <row r="389" spans="2:6" ht="15">
      <c r="B389" s="240"/>
      <c r="C389" s="240"/>
      <c r="D389" s="240"/>
      <c r="E389" s="240"/>
      <c r="F389" s="240"/>
    </row>
    <row r="390" spans="2:6" ht="15">
      <c r="B390" s="240"/>
      <c r="C390" s="240"/>
      <c r="D390" s="240"/>
      <c r="E390" s="240"/>
      <c r="F390" s="240"/>
    </row>
    <row r="391" spans="2:6" ht="15">
      <c r="B391" s="240"/>
      <c r="C391" s="240"/>
      <c r="D391" s="240"/>
      <c r="E391" s="240"/>
      <c r="F391" s="240"/>
    </row>
    <row r="392" spans="2:6" ht="15">
      <c r="B392" s="240"/>
      <c r="C392" s="240"/>
      <c r="D392" s="240"/>
      <c r="E392" s="240"/>
      <c r="F392" s="240"/>
    </row>
    <row r="393" spans="2:6" ht="15">
      <c r="B393" s="240"/>
      <c r="C393" s="240"/>
      <c r="D393" s="240"/>
      <c r="E393" s="240"/>
      <c r="F393" s="240"/>
    </row>
    <row r="394" spans="2:6" ht="15">
      <c r="B394" s="240"/>
      <c r="C394" s="240"/>
      <c r="D394" s="240"/>
      <c r="E394" s="240"/>
      <c r="F394" s="240"/>
    </row>
    <row r="395" spans="2:6" ht="15">
      <c r="B395" s="240"/>
      <c r="C395" s="240"/>
      <c r="D395" s="240"/>
      <c r="E395" s="240"/>
      <c r="F395" s="240"/>
    </row>
    <row r="396" spans="2:6" ht="15">
      <c r="B396" s="240"/>
      <c r="C396" s="240"/>
      <c r="D396" s="240"/>
      <c r="E396" s="240"/>
      <c r="F396" s="240"/>
    </row>
    <row r="397" spans="2:6" ht="15">
      <c r="B397" s="240"/>
      <c r="C397" s="240"/>
      <c r="D397" s="240"/>
      <c r="E397" s="240"/>
      <c r="F397" s="240"/>
    </row>
    <row r="398" spans="2:6" ht="15">
      <c r="B398" s="240"/>
      <c r="C398" s="240"/>
      <c r="D398" s="240"/>
      <c r="E398" s="240"/>
      <c r="F398" s="240"/>
    </row>
    <row r="399" spans="2:6" ht="15">
      <c r="B399" s="240"/>
      <c r="C399" s="240"/>
      <c r="D399" s="240"/>
      <c r="E399" s="240"/>
      <c r="F399" s="240"/>
    </row>
    <row r="400" spans="2:6" ht="15">
      <c r="C400" s="240"/>
      <c r="D400" s="240"/>
      <c r="E400" s="240"/>
      <c r="F400" s="240"/>
    </row>
  </sheetData>
  <sheetProtection algorithmName="SHA-512" hashValue="O1o7JZBeVULFxwHLDDNHHZaiaAc4R9F21IAMlAykiv1m1vPsnj+OnDpbjsIWNsVvHutzz6gEXQ4nbLh5wDw1IA==" saltValue="JCNk0oOogs2FmII9mCzrfw==" spinCount="100000" sheet="1" scenarios="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295:B298" unlockedFormula="1"/>
  </ignoredError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13.7109375" style="238" customWidth="1"/>
    <col min="2" max="2" width="45.7109375" style="238" customWidth="1"/>
    <col min="3" max="30" width="16.7109375" style="238" customWidth="1"/>
    <col min="31" max="16384" width="8.85546875" style="238"/>
  </cols>
  <sheetData>
    <row r="2" spans="1:30" ht="15.75">
      <c r="A2" s="2"/>
      <c r="B2" s="2"/>
      <c r="C2" s="551" t="str">
        <f>'GOVERNMENTAL FUNDS - BS(15)'!E7</f>
        <v>Fund #</v>
      </c>
      <c r="D2" s="10"/>
      <c r="E2" s="10"/>
      <c r="F2" s="542"/>
      <c r="G2" s="551" t="str">
        <f>'GOVERNMENTAL FUNDS - BS(15)'!F7</f>
        <v>Fund #</v>
      </c>
      <c r="H2" s="10"/>
      <c r="I2" s="10"/>
      <c r="J2" s="542"/>
      <c r="K2" s="551" t="str">
        <f>'GOVERNMENTAL FUNDS - BS(15)'!G7</f>
        <v>Fund #</v>
      </c>
      <c r="L2" s="10"/>
      <c r="M2" s="10"/>
      <c r="N2" s="542"/>
      <c r="O2" s="551" t="str">
        <f>'GOVERNMENTAL FUNDS - BS(15)'!H7</f>
        <v>Fund #</v>
      </c>
      <c r="P2" s="10"/>
      <c r="Q2" s="10"/>
      <c r="R2" s="542"/>
      <c r="S2" s="551" t="str">
        <f>'GOVERNMENTAL FUNDS - BS(15)'!I7</f>
        <v>Fund #</v>
      </c>
      <c r="T2" s="10"/>
      <c r="U2" s="10"/>
      <c r="V2" s="542"/>
      <c r="W2" s="551" t="str">
        <f>'GOVERNMENTAL FUNDS - BS(15)'!J7</f>
        <v>Fund #</v>
      </c>
      <c r="X2" s="10"/>
      <c r="Y2" s="10"/>
      <c r="Z2" s="542"/>
      <c r="AA2" s="551" t="str">
        <f>'GOVERNMENTAL FUNDS - BS(15)'!K7</f>
        <v>Fund #</v>
      </c>
      <c r="AB2" s="10"/>
      <c r="AC2" s="10"/>
      <c r="AD2" s="542"/>
    </row>
    <row r="3" spans="1:30" ht="15.75">
      <c r="A3" s="2"/>
      <c r="B3" s="2"/>
      <c r="C3" s="551" t="str">
        <f>'GOVERNMENTAL FUNDS - BS(15)'!E8</f>
        <v>Fund Name</v>
      </c>
      <c r="D3" s="10"/>
      <c r="E3" s="10"/>
      <c r="F3" s="542"/>
      <c r="G3" s="551" t="str">
        <f>'GOVERNMENTAL FUNDS - BS(15)'!F8</f>
        <v>Fund Name</v>
      </c>
      <c r="H3" s="10"/>
      <c r="I3" s="10"/>
      <c r="J3" s="542"/>
      <c r="K3" s="551" t="str">
        <f>'GOVERNMENTAL FUNDS - BS(15)'!G8</f>
        <v>Fund Name</v>
      </c>
      <c r="L3" s="10"/>
      <c r="M3" s="10"/>
      <c r="N3" s="542"/>
      <c r="O3" s="551" t="str">
        <f>'GOVERNMENTAL FUNDS - BS(15)'!H8</f>
        <v>Fund Name</v>
      </c>
      <c r="P3" s="10"/>
      <c r="Q3" s="10"/>
      <c r="R3" s="542"/>
      <c r="S3" s="551" t="str">
        <f>'GOVERNMENTAL FUNDS - BS(15)'!I8</f>
        <v>Fund Name</v>
      </c>
      <c r="T3" s="10"/>
      <c r="U3" s="10"/>
      <c r="V3" s="542"/>
      <c r="W3" s="551" t="str">
        <f>'GOVERNMENTAL FUNDS - BS(15)'!J8</f>
        <v>Fund Name</v>
      </c>
      <c r="X3" s="10"/>
      <c r="Y3" s="10"/>
      <c r="Z3" s="542"/>
      <c r="AA3" s="551" t="str">
        <f>'GOVERNMENTAL FUNDS - BS(15)'!K8</f>
        <v>Fund Name</v>
      </c>
      <c r="AB3" s="10"/>
      <c r="AC3" s="10"/>
      <c r="AD3" s="542"/>
    </row>
    <row r="4" spans="1:30" ht="15.75">
      <c r="A4" s="2"/>
      <c r="B4" s="2"/>
      <c r="C4" s="551"/>
      <c r="D4" s="10"/>
      <c r="E4" s="10"/>
      <c r="F4" s="9" t="s">
        <v>872</v>
      </c>
      <c r="G4" s="551"/>
      <c r="H4" s="10"/>
      <c r="I4" s="10"/>
      <c r="J4" s="9" t="s">
        <v>872</v>
      </c>
      <c r="K4" s="551"/>
      <c r="L4" s="10"/>
      <c r="M4" s="10"/>
      <c r="N4" s="9" t="s">
        <v>872</v>
      </c>
      <c r="O4" s="551"/>
      <c r="P4" s="10"/>
      <c r="Q4" s="10"/>
      <c r="R4" s="9" t="s">
        <v>872</v>
      </c>
      <c r="S4" s="551"/>
      <c r="T4" s="10"/>
      <c r="U4" s="10"/>
      <c r="V4" s="9" t="s">
        <v>872</v>
      </c>
      <c r="W4" s="551"/>
      <c r="X4" s="10"/>
      <c r="Y4" s="10"/>
      <c r="Z4" s="9" t="s">
        <v>872</v>
      </c>
      <c r="AA4" s="551"/>
      <c r="AB4" s="10"/>
      <c r="AC4" s="10"/>
      <c r="AD4" s="9" t="s">
        <v>872</v>
      </c>
    </row>
    <row r="5" spans="1:30" ht="15.75">
      <c r="A5" s="327"/>
      <c r="B5" s="327"/>
      <c r="C5" s="9"/>
      <c r="D5" s="9"/>
      <c r="E5" s="9"/>
      <c r="F5" s="9" t="s">
        <v>873</v>
      </c>
      <c r="G5" s="9"/>
      <c r="H5" s="9"/>
      <c r="I5" s="9"/>
      <c r="J5" s="9" t="s">
        <v>873</v>
      </c>
      <c r="K5" s="9"/>
      <c r="L5" s="9"/>
      <c r="M5" s="9"/>
      <c r="N5" s="9" t="s">
        <v>873</v>
      </c>
      <c r="O5" s="9"/>
      <c r="P5" s="9"/>
      <c r="Q5" s="9"/>
      <c r="R5" s="9" t="s">
        <v>873</v>
      </c>
      <c r="S5" s="9"/>
      <c r="T5" s="9"/>
      <c r="U5" s="9"/>
      <c r="V5" s="9" t="s">
        <v>873</v>
      </c>
      <c r="W5" s="9"/>
      <c r="X5" s="9"/>
      <c r="Y5" s="9"/>
      <c r="Z5" s="9" t="s">
        <v>873</v>
      </c>
      <c r="AA5" s="9"/>
      <c r="AB5" s="9"/>
      <c r="AC5" s="9"/>
      <c r="AD5" s="9" t="s">
        <v>873</v>
      </c>
    </row>
    <row r="6" spans="1:30" ht="16.5" thickBot="1">
      <c r="A6" s="6"/>
      <c r="B6" s="6"/>
      <c r="C6" s="544" t="s">
        <v>865</v>
      </c>
      <c r="D6" s="544"/>
      <c r="E6" s="9"/>
      <c r="F6" s="9" t="s">
        <v>874</v>
      </c>
      <c r="G6" s="544" t="s">
        <v>865</v>
      </c>
      <c r="H6" s="544"/>
      <c r="I6" s="9"/>
      <c r="J6" s="9" t="s">
        <v>874</v>
      </c>
      <c r="K6" s="544" t="s">
        <v>865</v>
      </c>
      <c r="L6" s="544"/>
      <c r="M6" s="9"/>
      <c r="N6" s="9" t="s">
        <v>874</v>
      </c>
      <c r="O6" s="544" t="s">
        <v>865</v>
      </c>
      <c r="P6" s="544"/>
      <c r="Q6" s="9"/>
      <c r="R6" s="9" t="s">
        <v>874</v>
      </c>
      <c r="S6" s="544" t="s">
        <v>865</v>
      </c>
      <c r="T6" s="544"/>
      <c r="U6" s="9"/>
      <c r="V6" s="9" t="s">
        <v>874</v>
      </c>
      <c r="W6" s="544" t="s">
        <v>865</v>
      </c>
      <c r="X6" s="544"/>
      <c r="Y6" s="9"/>
      <c r="Z6" s="9" t="s">
        <v>874</v>
      </c>
      <c r="AA6" s="544" t="s">
        <v>865</v>
      </c>
      <c r="AB6" s="544"/>
      <c r="AC6" s="9"/>
      <c r="AD6" s="9" t="s">
        <v>874</v>
      </c>
    </row>
    <row r="7" spans="1:30" ht="15.75">
      <c r="A7" s="9" t="s">
        <v>884</v>
      </c>
      <c r="B7" s="9"/>
      <c r="C7" s="9"/>
      <c r="D7" s="9"/>
      <c r="E7" s="9" t="s">
        <v>870</v>
      </c>
      <c r="F7" s="9" t="s">
        <v>875</v>
      </c>
      <c r="G7" s="9"/>
      <c r="H7" s="9"/>
      <c r="I7" s="9" t="s">
        <v>870</v>
      </c>
      <c r="J7" s="9" t="s">
        <v>875</v>
      </c>
      <c r="K7" s="9"/>
      <c r="L7" s="9"/>
      <c r="M7" s="9" t="s">
        <v>870</v>
      </c>
      <c r="N7" s="9" t="s">
        <v>875</v>
      </c>
      <c r="O7" s="9"/>
      <c r="P7" s="9"/>
      <c r="Q7" s="9" t="s">
        <v>870</v>
      </c>
      <c r="R7" s="9" t="s">
        <v>875</v>
      </c>
      <c r="S7" s="9"/>
      <c r="T7" s="9"/>
      <c r="U7" s="9" t="s">
        <v>870</v>
      </c>
      <c r="V7" s="9" t="s">
        <v>875</v>
      </c>
      <c r="W7" s="9"/>
      <c r="X7" s="9"/>
      <c r="Y7" s="9" t="s">
        <v>870</v>
      </c>
      <c r="Z7" s="9" t="s">
        <v>875</v>
      </c>
      <c r="AA7" s="9"/>
      <c r="AB7" s="9"/>
      <c r="AC7" s="9" t="s">
        <v>870</v>
      </c>
      <c r="AD7" s="9" t="s">
        <v>875</v>
      </c>
    </row>
    <row r="8" spans="1:30" ht="16.5" thickBot="1">
      <c r="A8" s="538" t="s">
        <v>885</v>
      </c>
      <c r="B8" s="538" t="s">
        <v>886</v>
      </c>
      <c r="C8" s="538" t="s">
        <v>866</v>
      </c>
      <c r="D8" s="538" t="s">
        <v>867</v>
      </c>
      <c r="E8" s="538" t="s">
        <v>871</v>
      </c>
      <c r="F8" s="538" t="s">
        <v>876</v>
      </c>
      <c r="G8" s="538" t="s">
        <v>866</v>
      </c>
      <c r="H8" s="538" t="s">
        <v>867</v>
      </c>
      <c r="I8" s="538" t="s">
        <v>871</v>
      </c>
      <c r="J8" s="538" t="s">
        <v>876</v>
      </c>
      <c r="K8" s="538" t="s">
        <v>866</v>
      </c>
      <c r="L8" s="538" t="s">
        <v>867</v>
      </c>
      <c r="M8" s="538" t="s">
        <v>871</v>
      </c>
      <c r="N8" s="538" t="s">
        <v>876</v>
      </c>
      <c r="O8" s="538" t="s">
        <v>866</v>
      </c>
      <c r="P8" s="538" t="s">
        <v>867</v>
      </c>
      <c r="Q8" s="538" t="s">
        <v>871</v>
      </c>
      <c r="R8" s="538" t="s">
        <v>876</v>
      </c>
      <c r="S8" s="538" t="s">
        <v>866</v>
      </c>
      <c r="T8" s="538" t="s">
        <v>867</v>
      </c>
      <c r="U8" s="538" t="s">
        <v>871</v>
      </c>
      <c r="V8" s="538" t="s">
        <v>876</v>
      </c>
      <c r="W8" s="538" t="s">
        <v>866</v>
      </c>
      <c r="X8" s="538" t="s">
        <v>867</v>
      </c>
      <c r="Y8" s="538" t="s">
        <v>871</v>
      </c>
      <c r="Z8" s="538" t="s">
        <v>876</v>
      </c>
      <c r="AA8" s="538" t="s">
        <v>866</v>
      </c>
      <c r="AB8" s="538" t="s">
        <v>867</v>
      </c>
      <c r="AC8" s="538" t="s">
        <v>871</v>
      </c>
      <c r="AD8" s="538" t="s">
        <v>876</v>
      </c>
    </row>
    <row r="9" spans="1:30" ht="21.95" customHeight="1">
      <c r="A9" s="342"/>
      <c r="B9" s="8" t="s">
        <v>187</v>
      </c>
      <c r="C9" s="558"/>
      <c r="D9" s="558"/>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row>
    <row r="10" spans="1:30" ht="21.95" customHeight="1">
      <c r="A10" s="342"/>
      <c r="B10" s="8" t="s">
        <v>114</v>
      </c>
      <c r="C10" s="558"/>
      <c r="D10" s="558"/>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row>
    <row r="11" spans="1:30" ht="21.95" customHeight="1">
      <c r="A11" s="343" t="s">
        <v>166</v>
      </c>
      <c r="B11" s="6" t="s">
        <v>115</v>
      </c>
      <c r="C11" s="282"/>
      <c r="D11" s="282"/>
      <c r="E11" s="282"/>
      <c r="F11" s="285">
        <f>-D11+E11</f>
        <v>0</v>
      </c>
      <c r="G11" s="282"/>
      <c r="H11" s="282"/>
      <c r="I11" s="282"/>
      <c r="J11" s="285">
        <f>-H11+I11</f>
        <v>0</v>
      </c>
      <c r="K11" s="282"/>
      <c r="L11" s="282"/>
      <c r="M11" s="282"/>
      <c r="N11" s="285">
        <f>-L11+M11</f>
        <v>0</v>
      </c>
      <c r="O11" s="282"/>
      <c r="P11" s="282"/>
      <c r="Q11" s="282"/>
      <c r="R11" s="285">
        <f>-P11+Q11</f>
        <v>0</v>
      </c>
      <c r="S11" s="282"/>
      <c r="T11" s="282"/>
      <c r="U11" s="282"/>
      <c r="V11" s="285">
        <f>-T11+U11</f>
        <v>0</v>
      </c>
      <c r="W11" s="282"/>
      <c r="X11" s="282"/>
      <c r="Y11" s="282"/>
      <c r="Z11" s="285">
        <f>-X11+Y11</f>
        <v>0</v>
      </c>
      <c r="AA11" s="282"/>
      <c r="AB11" s="282"/>
      <c r="AC11" s="282"/>
      <c r="AD11" s="285">
        <f>-AB11+AC11</f>
        <v>0</v>
      </c>
    </row>
    <row r="12" spans="1:30" ht="21.95" customHeight="1">
      <c r="A12" s="343">
        <v>314140</v>
      </c>
      <c r="B12" s="6" t="s">
        <v>116</v>
      </c>
      <c r="D12" s="282"/>
      <c r="E12" s="282"/>
      <c r="F12" s="285">
        <f>-D12+E12</f>
        <v>0</v>
      </c>
      <c r="G12" s="282"/>
      <c r="H12" s="282"/>
      <c r="I12" s="282"/>
      <c r="J12" s="285">
        <f>-H12+I12</f>
        <v>0</v>
      </c>
      <c r="K12" s="282"/>
      <c r="L12" s="282"/>
      <c r="M12" s="282"/>
      <c r="N12" s="285">
        <f>-L12+M12</f>
        <v>0</v>
      </c>
      <c r="O12" s="282"/>
      <c r="P12" s="282"/>
      <c r="Q12" s="282"/>
      <c r="R12" s="285">
        <f>-P12+Q12</f>
        <v>0</v>
      </c>
      <c r="S12" s="282"/>
      <c r="T12" s="282"/>
      <c r="U12" s="282"/>
      <c r="V12" s="285">
        <f>-T12+U12</f>
        <v>0</v>
      </c>
      <c r="W12" s="282"/>
      <c r="X12" s="282"/>
      <c r="Y12" s="282"/>
      <c r="Z12" s="285">
        <f>-X12+Y12</f>
        <v>0</v>
      </c>
      <c r="AA12" s="282"/>
      <c r="AB12" s="282"/>
      <c r="AC12" s="282"/>
      <c r="AD12" s="285">
        <f>-AB12+AC12</f>
        <v>0</v>
      </c>
    </row>
    <row r="13" spans="1:30" ht="21.95" customHeight="1">
      <c r="A13" s="343"/>
      <c r="B13" s="8" t="s">
        <v>188</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row>
    <row r="14" spans="1:30" ht="21.95" customHeight="1">
      <c r="A14" s="343">
        <v>322010</v>
      </c>
      <c r="B14" s="6" t="s">
        <v>415</v>
      </c>
      <c r="C14" s="282"/>
      <c r="D14" s="282"/>
      <c r="E14" s="282"/>
      <c r="F14" s="285">
        <f>-D14+E14</f>
        <v>0</v>
      </c>
      <c r="G14" s="282"/>
      <c r="H14" s="282"/>
      <c r="I14" s="282"/>
      <c r="J14" s="285">
        <f>-H14+I14</f>
        <v>0</v>
      </c>
      <c r="K14" s="282"/>
      <c r="L14" s="282"/>
      <c r="M14" s="282"/>
      <c r="N14" s="285">
        <f>-L14+M14</f>
        <v>0</v>
      </c>
      <c r="O14" s="282"/>
      <c r="P14" s="282"/>
      <c r="Q14" s="282"/>
      <c r="R14" s="285">
        <f>-P14+Q14</f>
        <v>0</v>
      </c>
      <c r="S14" s="282"/>
      <c r="T14" s="282"/>
      <c r="U14" s="282"/>
      <c r="V14" s="285">
        <f>-T14+U14</f>
        <v>0</v>
      </c>
      <c r="W14" s="282"/>
      <c r="X14" s="282"/>
      <c r="Y14" s="282"/>
      <c r="Z14" s="285">
        <f>-X14+Y14</f>
        <v>0</v>
      </c>
      <c r="AA14" s="282"/>
      <c r="AB14" s="282"/>
      <c r="AC14" s="282"/>
      <c r="AD14" s="285">
        <f>-AB14+AC14</f>
        <v>0</v>
      </c>
    </row>
    <row r="15" spans="1:30" ht="21.95" customHeight="1">
      <c r="A15" s="343">
        <v>322020</v>
      </c>
      <c r="B15" s="6" t="s">
        <v>118</v>
      </c>
      <c r="C15" s="282"/>
      <c r="D15" s="282"/>
      <c r="E15" s="282"/>
      <c r="F15" s="285">
        <f>-D15+E15</f>
        <v>0</v>
      </c>
      <c r="G15" s="282"/>
      <c r="H15" s="282"/>
      <c r="I15" s="282"/>
      <c r="J15" s="285">
        <f>-H15+I15</f>
        <v>0</v>
      </c>
      <c r="K15" s="282"/>
      <c r="L15" s="282"/>
      <c r="M15" s="282"/>
      <c r="N15" s="285">
        <f>-L15+M15</f>
        <v>0</v>
      </c>
      <c r="O15" s="282"/>
      <c r="P15" s="282"/>
      <c r="Q15" s="282"/>
      <c r="R15" s="285">
        <f>-P15+Q15</f>
        <v>0</v>
      </c>
      <c r="S15" s="282"/>
      <c r="T15" s="282"/>
      <c r="U15" s="282"/>
      <c r="V15" s="285">
        <f>-T15+U15</f>
        <v>0</v>
      </c>
      <c r="W15" s="282"/>
      <c r="X15" s="282"/>
      <c r="Y15" s="282"/>
      <c r="Z15" s="285">
        <f>-X15+Y15</f>
        <v>0</v>
      </c>
      <c r="AA15" s="282"/>
      <c r="AB15" s="282"/>
      <c r="AC15" s="282"/>
      <c r="AD15" s="285">
        <f>-AB15+AC15</f>
        <v>0</v>
      </c>
    </row>
    <row r="16" spans="1:30" ht="21.95" customHeight="1">
      <c r="A16" s="343">
        <v>323010</v>
      </c>
      <c r="B16" s="6" t="s">
        <v>417</v>
      </c>
      <c r="C16" s="282"/>
      <c r="D16" s="282"/>
      <c r="E16" s="282"/>
      <c r="F16" s="285">
        <f>-D16+E16</f>
        <v>0</v>
      </c>
      <c r="G16" s="282"/>
      <c r="H16" s="282"/>
      <c r="I16" s="282"/>
      <c r="J16" s="285">
        <f>-H16+I16</f>
        <v>0</v>
      </c>
      <c r="K16" s="282"/>
      <c r="L16" s="282"/>
      <c r="M16" s="282"/>
      <c r="N16" s="285">
        <f>-L16+M16</f>
        <v>0</v>
      </c>
      <c r="O16" s="282"/>
      <c r="P16" s="282"/>
      <c r="Q16" s="282"/>
      <c r="R16" s="285">
        <f>-P16+Q16</f>
        <v>0</v>
      </c>
      <c r="S16" s="282"/>
      <c r="T16" s="282"/>
      <c r="U16" s="282"/>
      <c r="V16" s="285">
        <f>-T16+U16</f>
        <v>0</v>
      </c>
      <c r="W16" s="282"/>
      <c r="X16" s="282"/>
      <c r="Y16" s="282"/>
      <c r="Z16" s="285">
        <f>-X16+Y16</f>
        <v>0</v>
      </c>
      <c r="AA16" s="282"/>
      <c r="AB16" s="282"/>
      <c r="AC16" s="282"/>
      <c r="AD16" s="285">
        <f>-AB16+AC16</f>
        <v>0</v>
      </c>
    </row>
    <row r="17" spans="1:30" ht="21.95" customHeight="1">
      <c r="A17" s="343">
        <v>323030</v>
      </c>
      <c r="B17" s="6" t="s">
        <v>416</v>
      </c>
      <c r="C17" s="282"/>
      <c r="D17" s="282"/>
      <c r="E17" s="282"/>
      <c r="F17" s="285">
        <f>-D17+E17</f>
        <v>0</v>
      </c>
      <c r="G17" s="282"/>
      <c r="H17" s="282"/>
      <c r="I17" s="282"/>
      <c r="J17" s="285">
        <f>-H17+I17</f>
        <v>0</v>
      </c>
      <c r="K17" s="282"/>
      <c r="L17" s="282"/>
      <c r="M17" s="282"/>
      <c r="N17" s="285">
        <f>-L17+M17</f>
        <v>0</v>
      </c>
      <c r="O17" s="282"/>
      <c r="P17" s="282"/>
      <c r="Q17" s="282"/>
      <c r="R17" s="285">
        <f>-P17+Q17</f>
        <v>0</v>
      </c>
      <c r="S17" s="282"/>
      <c r="T17" s="282"/>
      <c r="U17" s="282"/>
      <c r="V17" s="285">
        <f>-T17+U17</f>
        <v>0</v>
      </c>
      <c r="W17" s="282"/>
      <c r="X17" s="282"/>
      <c r="Y17" s="282"/>
      <c r="Z17" s="285">
        <f>-X17+Y17</f>
        <v>0</v>
      </c>
      <c r="AA17" s="282"/>
      <c r="AB17" s="282"/>
      <c r="AC17" s="282"/>
      <c r="AD17" s="285">
        <f>-AB17+AC17</f>
        <v>0</v>
      </c>
    </row>
    <row r="18" spans="1:30" ht="21.95" customHeight="1">
      <c r="A18" s="343">
        <v>323050</v>
      </c>
      <c r="B18" s="6" t="s">
        <v>418</v>
      </c>
      <c r="C18" s="282"/>
      <c r="D18" s="282"/>
      <c r="E18" s="282"/>
      <c r="F18" s="285">
        <f>-D18+E18</f>
        <v>0</v>
      </c>
      <c r="G18" s="282"/>
      <c r="H18" s="282"/>
      <c r="I18" s="282"/>
      <c r="J18" s="285">
        <f>-H18+I18</f>
        <v>0</v>
      </c>
      <c r="K18" s="282"/>
      <c r="L18" s="282"/>
      <c r="M18" s="282"/>
      <c r="N18" s="285">
        <f>-L18+M18</f>
        <v>0</v>
      </c>
      <c r="O18" s="282"/>
      <c r="P18" s="282"/>
      <c r="Q18" s="282"/>
      <c r="R18" s="285">
        <f>-P18+Q18</f>
        <v>0</v>
      </c>
      <c r="S18" s="282"/>
      <c r="T18" s="282"/>
      <c r="U18" s="282"/>
      <c r="V18" s="285">
        <f>-T18+U18</f>
        <v>0</v>
      </c>
      <c r="W18" s="282"/>
      <c r="X18" s="282"/>
      <c r="Y18" s="282"/>
      <c r="Z18" s="285">
        <f>-X18+Y18</f>
        <v>0</v>
      </c>
      <c r="AA18" s="282"/>
      <c r="AB18" s="282"/>
      <c r="AC18" s="282"/>
      <c r="AD18" s="285">
        <f>-AB18+AC18</f>
        <v>0</v>
      </c>
    </row>
    <row r="19" spans="1:30" customFormat="1" ht="30" customHeight="1">
      <c r="A19" s="343"/>
      <c r="B19" s="345" t="s">
        <v>423</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row>
    <row r="20" spans="1:30" ht="21.95" customHeight="1">
      <c r="A20" s="343">
        <v>331000</v>
      </c>
      <c r="B20" s="6" t="s">
        <v>419</v>
      </c>
      <c r="C20" s="282"/>
      <c r="D20" s="282"/>
      <c r="E20" s="282"/>
      <c r="F20" s="285">
        <f t="shared" ref="F20:F25" si="0">-D20+E20</f>
        <v>0</v>
      </c>
      <c r="G20" s="282"/>
      <c r="H20" s="282"/>
      <c r="I20" s="282"/>
      <c r="J20" s="285">
        <f t="shared" ref="J20:J25" si="1">-H20+I20</f>
        <v>0</v>
      </c>
      <c r="K20" s="282"/>
      <c r="L20" s="282"/>
      <c r="M20" s="282"/>
      <c r="N20" s="285">
        <f t="shared" ref="N20:N25" si="2">-L20+M20</f>
        <v>0</v>
      </c>
      <c r="O20" s="282"/>
      <c r="P20" s="282"/>
      <c r="Q20" s="282"/>
      <c r="R20" s="285">
        <f t="shared" ref="R20:R25" si="3">-P20+Q20</f>
        <v>0</v>
      </c>
      <c r="S20" s="282"/>
      <c r="T20" s="282"/>
      <c r="U20" s="282"/>
      <c r="V20" s="285">
        <f t="shared" ref="V20:V25" si="4">-T20+U20</f>
        <v>0</v>
      </c>
      <c r="W20" s="282"/>
      <c r="X20" s="282"/>
      <c r="Y20" s="282"/>
      <c r="Z20" s="285">
        <f t="shared" ref="Z20:Z25" si="5">-X20+Y20</f>
        <v>0</v>
      </c>
      <c r="AA20" s="282"/>
      <c r="AB20" s="282"/>
      <c r="AC20" s="282"/>
      <c r="AD20" s="285">
        <f t="shared" ref="AD20:AD25" si="6">-AB20+AC20</f>
        <v>0</v>
      </c>
    </row>
    <row r="21" spans="1:30" ht="21.95" customHeight="1">
      <c r="A21" s="343" t="s">
        <v>2029</v>
      </c>
      <c r="B21" s="6" t="s">
        <v>420</v>
      </c>
      <c r="C21" s="282"/>
      <c r="D21" s="282"/>
      <c r="E21" s="282"/>
      <c r="F21" s="285">
        <f t="shared" si="0"/>
        <v>0</v>
      </c>
      <c r="G21" s="282"/>
      <c r="H21" s="282"/>
      <c r="I21" s="282"/>
      <c r="J21" s="285">
        <f t="shared" si="1"/>
        <v>0</v>
      </c>
      <c r="K21" s="282"/>
      <c r="L21" s="282"/>
      <c r="M21" s="282"/>
      <c r="N21" s="285">
        <f t="shared" si="2"/>
        <v>0</v>
      </c>
      <c r="O21" s="282"/>
      <c r="P21" s="282"/>
      <c r="Q21" s="282"/>
      <c r="R21" s="285">
        <f t="shared" si="3"/>
        <v>0</v>
      </c>
      <c r="S21" s="282"/>
      <c r="T21" s="282"/>
      <c r="U21" s="282"/>
      <c r="V21" s="285">
        <f t="shared" si="4"/>
        <v>0</v>
      </c>
      <c r="W21" s="282"/>
      <c r="X21" s="282"/>
      <c r="Y21" s="282"/>
      <c r="Z21" s="285">
        <f t="shared" si="5"/>
        <v>0</v>
      </c>
      <c r="AA21" s="282"/>
      <c r="AB21" s="282"/>
      <c r="AC21" s="282"/>
      <c r="AD21" s="285">
        <f t="shared" si="6"/>
        <v>0</v>
      </c>
    </row>
    <row r="22" spans="1:30" ht="21.95" customHeight="1">
      <c r="A22" s="343">
        <v>334000</v>
      </c>
      <c r="B22" s="6" t="s">
        <v>421</v>
      </c>
      <c r="C22" s="282"/>
      <c r="D22" s="282"/>
      <c r="E22" s="282"/>
      <c r="F22" s="285">
        <f t="shared" si="0"/>
        <v>0</v>
      </c>
      <c r="G22" s="282"/>
      <c r="H22" s="282"/>
      <c r="I22" s="282"/>
      <c r="J22" s="285">
        <f t="shared" si="1"/>
        <v>0</v>
      </c>
      <c r="K22" s="282"/>
      <c r="L22" s="282"/>
      <c r="M22" s="282"/>
      <c r="N22" s="285">
        <f t="shared" si="2"/>
        <v>0</v>
      </c>
      <c r="O22" s="282"/>
      <c r="P22" s="282"/>
      <c r="Q22" s="282"/>
      <c r="R22" s="285">
        <f t="shared" si="3"/>
        <v>0</v>
      </c>
      <c r="S22" s="282"/>
      <c r="T22" s="282"/>
      <c r="U22" s="282"/>
      <c r="V22" s="285">
        <f t="shared" si="4"/>
        <v>0</v>
      </c>
      <c r="W22" s="282"/>
      <c r="X22" s="282"/>
      <c r="Y22" s="282"/>
      <c r="Z22" s="285">
        <f t="shared" si="5"/>
        <v>0</v>
      </c>
      <c r="AA22" s="282"/>
      <c r="AB22" s="282"/>
      <c r="AC22" s="282"/>
      <c r="AD22" s="285">
        <f t="shared" si="6"/>
        <v>0</v>
      </c>
    </row>
    <row r="23" spans="1:30" ht="21.95" customHeight="1">
      <c r="A23" s="343" t="s">
        <v>2030</v>
      </c>
      <c r="B23" s="6" t="s">
        <v>422</v>
      </c>
      <c r="C23" s="282"/>
      <c r="D23" s="282"/>
      <c r="E23" s="282"/>
      <c r="F23" s="285">
        <f t="shared" si="0"/>
        <v>0</v>
      </c>
      <c r="G23" s="282"/>
      <c r="H23" s="282"/>
      <c r="I23" s="282"/>
      <c r="J23" s="285">
        <f t="shared" si="1"/>
        <v>0</v>
      </c>
      <c r="K23" s="282"/>
      <c r="L23" s="282"/>
      <c r="M23" s="282"/>
      <c r="N23" s="285">
        <f t="shared" si="2"/>
        <v>0</v>
      </c>
      <c r="O23" s="282"/>
      <c r="P23" s="282"/>
      <c r="Q23" s="282"/>
      <c r="R23" s="285">
        <f t="shared" si="3"/>
        <v>0</v>
      </c>
      <c r="S23" s="282"/>
      <c r="T23" s="282"/>
      <c r="U23" s="282"/>
      <c r="V23" s="285">
        <f t="shared" si="4"/>
        <v>0</v>
      </c>
      <c r="W23" s="282"/>
      <c r="X23" s="282"/>
      <c r="Y23" s="282"/>
      <c r="Z23" s="285">
        <f t="shared" si="5"/>
        <v>0</v>
      </c>
      <c r="AA23" s="282"/>
      <c r="AB23" s="282"/>
      <c r="AC23" s="282"/>
      <c r="AD23" s="285">
        <f t="shared" si="6"/>
        <v>0</v>
      </c>
    </row>
    <row r="24" spans="1:30" ht="21.95" customHeight="1">
      <c r="A24" s="343">
        <v>337000</v>
      </c>
      <c r="B24" s="6" t="s">
        <v>1012</v>
      </c>
      <c r="C24" s="282"/>
      <c r="D24" s="282"/>
      <c r="E24" s="282"/>
      <c r="F24" s="285">
        <f t="shared" si="0"/>
        <v>0</v>
      </c>
      <c r="G24" s="282"/>
      <c r="H24" s="282"/>
      <c r="I24" s="282"/>
      <c r="J24" s="285">
        <f t="shared" si="1"/>
        <v>0</v>
      </c>
      <c r="K24" s="282"/>
      <c r="L24" s="282"/>
      <c r="M24" s="282"/>
      <c r="N24" s="285">
        <f t="shared" si="2"/>
        <v>0</v>
      </c>
      <c r="O24" s="282"/>
      <c r="P24" s="282"/>
      <c r="Q24" s="282"/>
      <c r="R24" s="285">
        <f t="shared" si="3"/>
        <v>0</v>
      </c>
      <c r="S24" s="282"/>
      <c r="T24" s="282"/>
      <c r="U24" s="282"/>
      <c r="V24" s="285">
        <f t="shared" si="4"/>
        <v>0</v>
      </c>
      <c r="W24" s="282"/>
      <c r="X24" s="282"/>
      <c r="Y24" s="282"/>
      <c r="Z24" s="285">
        <f t="shared" si="5"/>
        <v>0</v>
      </c>
      <c r="AA24" s="282"/>
      <c r="AB24" s="282"/>
      <c r="AC24" s="282"/>
      <c r="AD24" s="285">
        <f t="shared" si="6"/>
        <v>0</v>
      </c>
    </row>
    <row r="25" spans="1:30" ht="21.95" customHeight="1">
      <c r="A25" s="343">
        <v>338000</v>
      </c>
      <c r="B25" s="6" t="s">
        <v>1014</v>
      </c>
      <c r="C25" s="282"/>
      <c r="D25" s="282"/>
      <c r="E25" s="282"/>
      <c r="F25" s="285">
        <f t="shared" si="0"/>
        <v>0</v>
      </c>
      <c r="G25" s="282"/>
      <c r="H25" s="282"/>
      <c r="I25" s="282"/>
      <c r="J25" s="285">
        <f t="shared" si="1"/>
        <v>0</v>
      </c>
      <c r="K25" s="282"/>
      <c r="L25" s="282"/>
      <c r="M25" s="282"/>
      <c r="N25" s="285">
        <f t="shared" si="2"/>
        <v>0</v>
      </c>
      <c r="O25" s="282"/>
      <c r="P25" s="282"/>
      <c r="Q25" s="282"/>
      <c r="R25" s="285">
        <f t="shared" si="3"/>
        <v>0</v>
      </c>
      <c r="S25" s="282"/>
      <c r="T25" s="282"/>
      <c r="U25" s="282"/>
      <c r="V25" s="285">
        <f t="shared" si="4"/>
        <v>0</v>
      </c>
      <c r="W25" s="282"/>
      <c r="X25" s="282"/>
      <c r="Y25" s="282"/>
      <c r="Z25" s="285">
        <f t="shared" si="5"/>
        <v>0</v>
      </c>
      <c r="AA25" s="282"/>
      <c r="AB25" s="282"/>
      <c r="AC25" s="282"/>
      <c r="AD25" s="285">
        <f t="shared" si="6"/>
        <v>0</v>
      </c>
    </row>
    <row r="26" spans="1:30" customFormat="1" ht="21.95" customHeight="1">
      <c r="A26" s="343"/>
      <c r="B26" s="8" t="s">
        <v>191</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row>
    <row r="27" spans="1:30" ht="21.95" customHeight="1">
      <c r="A27" s="343">
        <v>341000</v>
      </c>
      <c r="B27" s="6" t="s">
        <v>424</v>
      </c>
      <c r="C27" s="282"/>
      <c r="D27" s="282"/>
      <c r="E27" s="282"/>
      <c r="F27" s="285">
        <f t="shared" ref="F27:F32" si="7">-D27+E27</f>
        <v>0</v>
      </c>
      <c r="G27" s="282"/>
      <c r="H27" s="282"/>
      <c r="I27" s="282"/>
      <c r="J27" s="285">
        <f t="shared" ref="J27:J32" si="8">-H27+I27</f>
        <v>0</v>
      </c>
      <c r="K27" s="282"/>
      <c r="L27" s="282"/>
      <c r="M27" s="282"/>
      <c r="N27" s="285">
        <f t="shared" ref="N27:N32" si="9">-L27+M27</f>
        <v>0</v>
      </c>
      <c r="O27" s="282"/>
      <c r="P27" s="282"/>
      <c r="Q27" s="282"/>
      <c r="R27" s="285">
        <f t="shared" ref="R27:R32" si="10">-P27+Q27</f>
        <v>0</v>
      </c>
      <c r="S27" s="282"/>
      <c r="T27" s="282"/>
      <c r="U27" s="282"/>
      <c r="V27" s="285">
        <f t="shared" ref="V27:V32" si="11">-T27+U27</f>
        <v>0</v>
      </c>
      <c r="W27" s="282"/>
      <c r="X27" s="282"/>
      <c r="Y27" s="282"/>
      <c r="Z27" s="285">
        <f t="shared" ref="Z27:Z32" si="12">-X27+Y27</f>
        <v>0</v>
      </c>
      <c r="AA27" s="282"/>
      <c r="AB27" s="282"/>
      <c r="AC27" s="282"/>
      <c r="AD27" s="285">
        <f t="shared" ref="AD27:AD32" si="13">-AB27+AC27</f>
        <v>0</v>
      </c>
    </row>
    <row r="28" spans="1:30" ht="21.95" customHeight="1">
      <c r="A28" s="343">
        <v>342000</v>
      </c>
      <c r="B28" s="6" t="s">
        <v>198</v>
      </c>
      <c r="C28" s="282"/>
      <c r="D28" s="282"/>
      <c r="E28" s="282"/>
      <c r="F28" s="285">
        <f t="shared" si="7"/>
        <v>0</v>
      </c>
      <c r="G28" s="282"/>
      <c r="H28" s="282"/>
      <c r="I28" s="282"/>
      <c r="J28" s="285">
        <f t="shared" si="8"/>
        <v>0</v>
      </c>
      <c r="K28" s="282"/>
      <c r="L28" s="282"/>
      <c r="M28" s="282"/>
      <c r="N28" s="285">
        <f t="shared" si="9"/>
        <v>0</v>
      </c>
      <c r="O28" s="282"/>
      <c r="P28" s="282"/>
      <c r="Q28" s="282"/>
      <c r="R28" s="285">
        <f t="shared" si="10"/>
        <v>0</v>
      </c>
      <c r="S28" s="282"/>
      <c r="T28" s="282"/>
      <c r="U28" s="282"/>
      <c r="V28" s="285">
        <f t="shared" si="11"/>
        <v>0</v>
      </c>
      <c r="W28" s="282"/>
      <c r="X28" s="282"/>
      <c r="Y28" s="282"/>
      <c r="Z28" s="285">
        <f t="shared" si="12"/>
        <v>0</v>
      </c>
      <c r="AA28" s="282"/>
      <c r="AB28" s="282"/>
      <c r="AC28" s="282"/>
      <c r="AD28" s="285">
        <f t="shared" si="13"/>
        <v>0</v>
      </c>
    </row>
    <row r="29" spans="1:30" ht="21.95" customHeight="1">
      <c r="A29" s="343">
        <v>343000</v>
      </c>
      <c r="B29" s="6" t="s">
        <v>199</v>
      </c>
      <c r="C29" s="282"/>
      <c r="D29" s="282"/>
      <c r="E29" s="282"/>
      <c r="F29" s="285">
        <f t="shared" si="7"/>
        <v>0</v>
      </c>
      <c r="G29" s="282"/>
      <c r="H29" s="282"/>
      <c r="I29" s="282"/>
      <c r="J29" s="285">
        <f t="shared" si="8"/>
        <v>0</v>
      </c>
      <c r="K29" s="282"/>
      <c r="L29" s="282"/>
      <c r="M29" s="282"/>
      <c r="N29" s="285">
        <f t="shared" si="9"/>
        <v>0</v>
      </c>
      <c r="O29" s="282"/>
      <c r="P29" s="282"/>
      <c r="Q29" s="282"/>
      <c r="R29" s="285">
        <f t="shared" si="10"/>
        <v>0</v>
      </c>
      <c r="S29" s="282"/>
      <c r="T29" s="282"/>
      <c r="U29" s="282"/>
      <c r="V29" s="285">
        <f t="shared" si="11"/>
        <v>0</v>
      </c>
      <c r="W29" s="282"/>
      <c r="X29" s="282"/>
      <c r="Y29" s="282"/>
      <c r="Z29" s="285">
        <f t="shared" si="12"/>
        <v>0</v>
      </c>
      <c r="AA29" s="282"/>
      <c r="AB29" s="282"/>
      <c r="AC29" s="282"/>
      <c r="AD29" s="285">
        <f t="shared" si="13"/>
        <v>0</v>
      </c>
    </row>
    <row r="30" spans="1:30" ht="21.95" customHeight="1">
      <c r="A30" s="343">
        <v>344000</v>
      </c>
      <c r="B30" s="6" t="s">
        <v>167</v>
      </c>
      <c r="C30" s="282"/>
      <c r="D30" s="282"/>
      <c r="E30" s="282"/>
      <c r="F30" s="285">
        <f t="shared" si="7"/>
        <v>0</v>
      </c>
      <c r="G30" s="282"/>
      <c r="H30" s="282"/>
      <c r="I30" s="282"/>
      <c r="J30" s="285">
        <f t="shared" si="8"/>
        <v>0</v>
      </c>
      <c r="K30" s="282"/>
      <c r="L30" s="282"/>
      <c r="M30" s="282"/>
      <c r="N30" s="285">
        <f t="shared" si="9"/>
        <v>0</v>
      </c>
      <c r="O30" s="282"/>
      <c r="P30" s="282"/>
      <c r="Q30" s="282"/>
      <c r="R30" s="285">
        <f t="shared" si="10"/>
        <v>0</v>
      </c>
      <c r="S30" s="282"/>
      <c r="T30" s="282"/>
      <c r="U30" s="282"/>
      <c r="V30" s="285">
        <f t="shared" si="11"/>
        <v>0</v>
      </c>
      <c r="W30" s="282"/>
      <c r="X30" s="282"/>
      <c r="Y30" s="282"/>
      <c r="Z30" s="285">
        <f t="shared" si="12"/>
        <v>0</v>
      </c>
      <c r="AA30" s="282"/>
      <c r="AB30" s="282"/>
      <c r="AC30" s="282"/>
      <c r="AD30" s="285">
        <f t="shared" si="13"/>
        <v>0</v>
      </c>
    </row>
    <row r="31" spans="1:30" ht="21.95" customHeight="1">
      <c r="A31" s="343">
        <v>345000</v>
      </c>
      <c r="B31" s="6" t="s">
        <v>168</v>
      </c>
      <c r="C31" s="282"/>
      <c r="D31" s="282"/>
      <c r="E31" s="282"/>
      <c r="F31" s="285">
        <f t="shared" si="7"/>
        <v>0</v>
      </c>
      <c r="G31" s="282"/>
      <c r="H31" s="282"/>
      <c r="I31" s="282"/>
      <c r="J31" s="285">
        <f t="shared" si="8"/>
        <v>0</v>
      </c>
      <c r="K31" s="282"/>
      <c r="L31" s="282"/>
      <c r="M31" s="282"/>
      <c r="N31" s="285">
        <f t="shared" si="9"/>
        <v>0</v>
      </c>
      <c r="O31" s="282"/>
      <c r="P31" s="282"/>
      <c r="Q31" s="282"/>
      <c r="R31" s="285">
        <f t="shared" si="10"/>
        <v>0</v>
      </c>
      <c r="S31" s="282"/>
      <c r="T31" s="282"/>
      <c r="U31" s="282"/>
      <c r="V31" s="285">
        <f t="shared" si="11"/>
        <v>0</v>
      </c>
      <c r="W31" s="282"/>
      <c r="X31" s="282"/>
      <c r="Y31" s="282"/>
      <c r="Z31" s="285">
        <f t="shared" si="12"/>
        <v>0</v>
      </c>
      <c r="AA31" s="282"/>
      <c r="AB31" s="282"/>
      <c r="AC31" s="282"/>
      <c r="AD31" s="285">
        <f t="shared" si="13"/>
        <v>0</v>
      </c>
    </row>
    <row r="32" spans="1:30" ht="21.95" customHeight="1">
      <c r="A32" s="343">
        <v>346000</v>
      </c>
      <c r="B32" s="6" t="s">
        <v>202</v>
      </c>
      <c r="C32" s="282"/>
      <c r="D32" s="282"/>
      <c r="E32" s="282"/>
      <c r="F32" s="285">
        <f t="shared" si="7"/>
        <v>0</v>
      </c>
      <c r="G32" s="282"/>
      <c r="H32" s="282"/>
      <c r="I32" s="282"/>
      <c r="J32" s="285">
        <f t="shared" si="8"/>
        <v>0</v>
      </c>
      <c r="K32" s="282"/>
      <c r="L32" s="282"/>
      <c r="M32" s="282"/>
      <c r="N32" s="285">
        <f t="shared" si="9"/>
        <v>0</v>
      </c>
      <c r="O32" s="282"/>
      <c r="P32" s="282"/>
      <c r="Q32" s="282"/>
      <c r="R32" s="285">
        <f t="shared" si="10"/>
        <v>0</v>
      </c>
      <c r="S32" s="282"/>
      <c r="T32" s="282"/>
      <c r="U32" s="282"/>
      <c r="V32" s="285">
        <f t="shared" si="11"/>
        <v>0</v>
      </c>
      <c r="W32" s="282"/>
      <c r="X32" s="282"/>
      <c r="Y32" s="282"/>
      <c r="Z32" s="285">
        <f t="shared" si="12"/>
        <v>0</v>
      </c>
      <c r="AA32" s="282"/>
      <c r="AB32" s="282"/>
      <c r="AC32" s="282"/>
      <c r="AD32" s="285">
        <f t="shared" si="13"/>
        <v>0</v>
      </c>
    </row>
    <row r="33" spans="1:30" customFormat="1" ht="21.95" customHeight="1">
      <c r="A33" s="343"/>
      <c r="B33" s="8" t="s">
        <v>192</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row>
    <row r="34" spans="1:30" ht="21.95" customHeight="1">
      <c r="A34" s="343">
        <v>351010</v>
      </c>
      <c r="B34" s="6" t="s">
        <v>283</v>
      </c>
      <c r="C34" s="282"/>
      <c r="D34" s="282"/>
      <c r="E34" s="282"/>
      <c r="F34" s="285">
        <f>-D34+E34</f>
        <v>0</v>
      </c>
      <c r="G34" s="282"/>
      <c r="H34" s="282"/>
      <c r="I34" s="282"/>
      <c r="J34" s="285">
        <f>-H34+I34</f>
        <v>0</v>
      </c>
      <c r="K34" s="282"/>
      <c r="L34" s="282"/>
      <c r="M34" s="282"/>
      <c r="N34" s="285">
        <f>-L34+M34</f>
        <v>0</v>
      </c>
      <c r="O34" s="282"/>
      <c r="P34" s="282"/>
      <c r="Q34" s="282"/>
      <c r="R34" s="285">
        <f>-P34+Q34</f>
        <v>0</v>
      </c>
      <c r="S34" s="282"/>
      <c r="T34" s="282"/>
      <c r="U34" s="282"/>
      <c r="V34" s="285">
        <f>-T34+U34</f>
        <v>0</v>
      </c>
      <c r="W34" s="282"/>
      <c r="X34" s="282"/>
      <c r="Y34" s="282"/>
      <c r="Z34" s="285">
        <f>-X34+Y34</f>
        <v>0</v>
      </c>
      <c r="AA34" s="282"/>
      <c r="AB34" s="282"/>
      <c r="AC34" s="282"/>
      <c r="AD34" s="285">
        <f>-AB34+AC34</f>
        <v>0</v>
      </c>
    </row>
    <row r="35" spans="1:30" ht="21.95" customHeight="1">
      <c r="A35" s="343">
        <v>351020</v>
      </c>
      <c r="B35" s="6" t="s">
        <v>285</v>
      </c>
      <c r="C35" s="282"/>
      <c r="D35" s="282"/>
      <c r="E35" s="282"/>
      <c r="F35" s="285">
        <f>-D35+E35</f>
        <v>0</v>
      </c>
      <c r="G35" s="282"/>
      <c r="H35" s="282"/>
      <c r="I35" s="282"/>
      <c r="J35" s="285">
        <f>-H35+I35</f>
        <v>0</v>
      </c>
      <c r="K35" s="282"/>
      <c r="L35" s="282"/>
      <c r="M35" s="282"/>
      <c r="N35" s="285">
        <f>-L35+M35</f>
        <v>0</v>
      </c>
      <c r="O35" s="282"/>
      <c r="P35" s="282"/>
      <c r="Q35" s="282"/>
      <c r="R35" s="285">
        <f>-P35+Q35</f>
        <v>0</v>
      </c>
      <c r="S35" s="282"/>
      <c r="T35" s="282"/>
      <c r="U35" s="282"/>
      <c r="V35" s="285">
        <f>-T35+U35</f>
        <v>0</v>
      </c>
      <c r="W35" s="282"/>
      <c r="X35" s="282"/>
      <c r="Y35" s="282"/>
      <c r="Z35" s="285">
        <f>-X35+Y35</f>
        <v>0</v>
      </c>
      <c r="AA35" s="282"/>
      <c r="AB35" s="282"/>
      <c r="AC35" s="282"/>
      <c r="AD35" s="285">
        <f>-AB35+AC35</f>
        <v>0</v>
      </c>
    </row>
    <row r="36" spans="1:30" ht="21.95" customHeight="1">
      <c r="A36" s="343">
        <v>351030</v>
      </c>
      <c r="B36" s="6" t="s">
        <v>284</v>
      </c>
      <c r="C36" s="282"/>
      <c r="D36" s="282"/>
      <c r="E36" s="282"/>
      <c r="F36" s="285">
        <f>-D36+E36</f>
        <v>0</v>
      </c>
      <c r="G36" s="282"/>
      <c r="H36" s="282"/>
      <c r="I36" s="282"/>
      <c r="J36" s="285">
        <f>-H36+I36</f>
        <v>0</v>
      </c>
      <c r="K36" s="282"/>
      <c r="L36" s="282"/>
      <c r="M36" s="282"/>
      <c r="N36" s="285">
        <f>-L36+M36</f>
        <v>0</v>
      </c>
      <c r="O36" s="282"/>
      <c r="P36" s="282"/>
      <c r="Q36" s="282"/>
      <c r="R36" s="285">
        <f>-P36+Q36</f>
        <v>0</v>
      </c>
      <c r="S36" s="282"/>
      <c r="T36" s="282"/>
      <c r="U36" s="282"/>
      <c r="V36" s="285">
        <f>-T36+U36</f>
        <v>0</v>
      </c>
      <c r="W36" s="282"/>
      <c r="X36" s="282"/>
      <c r="Y36" s="282"/>
      <c r="Z36" s="285">
        <f>-X36+Y36</f>
        <v>0</v>
      </c>
      <c r="AA36" s="282"/>
      <c r="AB36" s="282"/>
      <c r="AC36" s="282"/>
      <c r="AD36" s="285">
        <f>-AB36+AC36</f>
        <v>0</v>
      </c>
    </row>
    <row r="37" spans="1:30" ht="21.95" customHeight="1">
      <c r="A37" s="343">
        <v>360000</v>
      </c>
      <c r="B37" s="8" t="s">
        <v>193</v>
      </c>
      <c r="C37" s="282"/>
      <c r="D37" s="282"/>
      <c r="E37" s="282"/>
      <c r="F37" s="285">
        <f>-D37+E37</f>
        <v>0</v>
      </c>
      <c r="G37" s="282"/>
      <c r="H37" s="282"/>
      <c r="I37" s="282"/>
      <c r="J37" s="285">
        <f>-H37+I37</f>
        <v>0</v>
      </c>
      <c r="K37" s="282"/>
      <c r="L37" s="282"/>
      <c r="M37" s="282"/>
      <c r="N37" s="285">
        <f>-L37+M37</f>
        <v>0</v>
      </c>
      <c r="O37" s="282"/>
      <c r="P37" s="282"/>
      <c r="Q37" s="282"/>
      <c r="R37" s="285">
        <f>-P37+Q37</f>
        <v>0</v>
      </c>
      <c r="S37" s="282"/>
      <c r="T37" s="282"/>
      <c r="U37" s="282"/>
      <c r="V37" s="285">
        <f>-T37+U37</f>
        <v>0</v>
      </c>
      <c r="W37" s="282"/>
      <c r="X37" s="282"/>
      <c r="Y37" s="282"/>
      <c r="Z37" s="285">
        <f>-X37+Y37</f>
        <v>0</v>
      </c>
      <c r="AA37" s="282"/>
      <c r="AB37" s="282"/>
      <c r="AC37" s="282"/>
      <c r="AD37" s="285">
        <f>-AB37+AC37</f>
        <v>0</v>
      </c>
    </row>
    <row r="38" spans="1:30" ht="21.95" customHeight="1">
      <c r="A38" s="343">
        <v>370000</v>
      </c>
      <c r="B38" s="8" t="s">
        <v>194</v>
      </c>
      <c r="C38" s="282"/>
      <c r="D38" s="282"/>
      <c r="E38" s="282"/>
      <c r="F38" s="285">
        <f>-D38+E38</f>
        <v>0</v>
      </c>
      <c r="G38" s="282"/>
      <c r="H38" s="282"/>
      <c r="I38" s="282"/>
      <c r="J38" s="285">
        <f>-H38+I38</f>
        <v>0</v>
      </c>
      <c r="K38" s="282"/>
      <c r="L38" s="282"/>
      <c r="M38" s="282"/>
      <c r="N38" s="285">
        <f>-L38+M38</f>
        <v>0</v>
      </c>
      <c r="O38" s="282"/>
      <c r="P38" s="282"/>
      <c r="Q38" s="282"/>
      <c r="R38" s="285">
        <f>-P38+Q38</f>
        <v>0</v>
      </c>
      <c r="S38" s="282"/>
      <c r="T38" s="282"/>
      <c r="U38" s="282"/>
      <c r="V38" s="285">
        <f>-T38+U38</f>
        <v>0</v>
      </c>
      <c r="W38" s="282"/>
      <c r="X38" s="282"/>
      <c r="Y38" s="282"/>
      <c r="Z38" s="285">
        <f>-X38+Y38</f>
        <v>0</v>
      </c>
      <c r="AA38" s="282"/>
      <c r="AB38" s="282"/>
      <c r="AC38" s="282"/>
      <c r="AD38" s="285">
        <f>-AB38+AC38</f>
        <v>0</v>
      </c>
    </row>
    <row r="39" spans="1:30" customFormat="1" ht="21.95" customHeight="1" thickBot="1">
      <c r="A39" s="343"/>
      <c r="B39" s="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row>
    <row r="40" spans="1:30" customFormat="1" ht="21.95" customHeight="1">
      <c r="A40" s="343"/>
      <c r="B40" s="9" t="s">
        <v>117</v>
      </c>
      <c r="C40" s="285">
        <f t="shared" ref="C40:N40" si="14">SUM(C9:C39)</f>
        <v>0</v>
      </c>
      <c r="D40" s="285">
        <f t="shared" si="14"/>
        <v>0</v>
      </c>
      <c r="E40" s="285">
        <f t="shared" si="14"/>
        <v>0</v>
      </c>
      <c r="F40" s="285">
        <f t="shared" si="14"/>
        <v>0</v>
      </c>
      <c r="G40" s="285">
        <f t="shared" si="14"/>
        <v>0</v>
      </c>
      <c r="H40" s="285">
        <f t="shared" si="14"/>
        <v>0</v>
      </c>
      <c r="I40" s="285">
        <f t="shared" si="14"/>
        <v>0</v>
      </c>
      <c r="J40" s="285">
        <f t="shared" si="14"/>
        <v>0</v>
      </c>
      <c r="K40" s="285">
        <f t="shared" si="14"/>
        <v>0</v>
      </c>
      <c r="L40" s="285">
        <f t="shared" si="14"/>
        <v>0</v>
      </c>
      <c r="M40" s="285">
        <f t="shared" si="14"/>
        <v>0</v>
      </c>
      <c r="N40" s="285">
        <f t="shared" si="14"/>
        <v>0</v>
      </c>
      <c r="O40" s="285">
        <f t="shared" ref="O40:AD40" si="15">SUM(O9:O39)</f>
        <v>0</v>
      </c>
      <c r="P40" s="285">
        <f t="shared" si="15"/>
        <v>0</v>
      </c>
      <c r="Q40" s="285">
        <f t="shared" si="15"/>
        <v>0</v>
      </c>
      <c r="R40" s="285">
        <f t="shared" si="15"/>
        <v>0</v>
      </c>
      <c r="S40" s="285">
        <f t="shared" si="15"/>
        <v>0</v>
      </c>
      <c r="T40" s="285">
        <f t="shared" si="15"/>
        <v>0</v>
      </c>
      <c r="U40" s="285">
        <f t="shared" si="15"/>
        <v>0</v>
      </c>
      <c r="V40" s="285">
        <f t="shared" si="15"/>
        <v>0</v>
      </c>
      <c r="W40" s="285">
        <f t="shared" si="15"/>
        <v>0</v>
      </c>
      <c r="X40" s="285">
        <f t="shared" si="15"/>
        <v>0</v>
      </c>
      <c r="Y40" s="285">
        <f t="shared" si="15"/>
        <v>0</v>
      </c>
      <c r="Z40" s="285">
        <f t="shared" si="15"/>
        <v>0</v>
      </c>
      <c r="AA40" s="285">
        <f t="shared" si="15"/>
        <v>0</v>
      </c>
      <c r="AB40" s="285">
        <f t="shared" si="15"/>
        <v>0</v>
      </c>
      <c r="AC40" s="285">
        <f t="shared" si="15"/>
        <v>0</v>
      </c>
      <c r="AD40" s="285">
        <f t="shared" si="15"/>
        <v>0</v>
      </c>
    </row>
    <row r="41" spans="1:30" ht="20.100000000000001" customHeight="1">
      <c r="A41" s="276"/>
      <c r="B41" s="240"/>
      <c r="C41" s="329" t="s">
        <v>1120</v>
      </c>
      <c r="D41" s="330"/>
      <c r="E41" s="330"/>
      <c r="F41" s="330"/>
      <c r="G41" s="329" t="s">
        <v>1121</v>
      </c>
      <c r="H41" s="330"/>
      <c r="I41" s="330"/>
      <c r="J41" s="330"/>
      <c r="K41" s="329" t="s">
        <v>1122</v>
      </c>
      <c r="L41" s="330"/>
      <c r="M41" s="330"/>
      <c r="N41" s="330"/>
      <c r="O41" s="329" t="s">
        <v>1122</v>
      </c>
      <c r="P41" s="330"/>
      <c r="Q41" s="330"/>
      <c r="R41" s="330"/>
      <c r="S41" s="329" t="s">
        <v>1122</v>
      </c>
      <c r="T41" s="330"/>
      <c r="U41" s="330"/>
      <c r="V41" s="330"/>
      <c r="W41" s="329" t="s">
        <v>1122</v>
      </c>
      <c r="X41" s="330"/>
      <c r="Y41" s="330"/>
      <c r="Z41" s="330"/>
      <c r="AA41" s="329" t="s">
        <v>1122</v>
      </c>
      <c r="AB41" s="330"/>
      <c r="AC41" s="330"/>
      <c r="AD41" s="330"/>
    </row>
    <row r="42" spans="1:30" ht="15">
      <c r="A42" s="276"/>
      <c r="B42" s="240"/>
      <c r="C42" s="240"/>
      <c r="D42" s="240"/>
      <c r="E42" s="240"/>
      <c r="F42" s="240"/>
      <c r="G42" s="240"/>
      <c r="H42" s="240"/>
      <c r="I42" s="240"/>
      <c r="J42" s="240"/>
      <c r="K42" s="240"/>
      <c r="L42" s="240"/>
      <c r="M42" s="240"/>
      <c r="N42" s="240"/>
    </row>
    <row r="43" spans="1:30" ht="15">
      <c r="A43" s="276"/>
      <c r="B43" s="240"/>
      <c r="C43" s="240"/>
      <c r="D43" s="240"/>
      <c r="E43" s="240"/>
      <c r="F43" s="240"/>
      <c r="G43" s="240"/>
      <c r="H43" s="240"/>
      <c r="I43" s="240"/>
      <c r="J43" s="240"/>
      <c r="K43" s="240"/>
      <c r="L43" s="240"/>
      <c r="M43" s="240"/>
      <c r="N43" s="240"/>
    </row>
    <row r="44" spans="1:30" ht="15">
      <c r="A44" s="276"/>
      <c r="B44" s="240"/>
      <c r="C44" s="240"/>
      <c r="D44" s="240"/>
      <c r="E44" s="240"/>
      <c r="F44" s="240"/>
      <c r="G44" s="240"/>
      <c r="H44" s="240"/>
      <c r="I44" s="240"/>
      <c r="J44" s="240"/>
      <c r="K44" s="240"/>
      <c r="L44" s="240"/>
      <c r="M44" s="240"/>
      <c r="N44" s="240"/>
    </row>
    <row r="45" spans="1:30" ht="15">
      <c r="A45" s="276"/>
      <c r="B45" s="240"/>
      <c r="C45" s="240"/>
      <c r="D45" s="240"/>
      <c r="E45" s="240"/>
      <c r="F45" s="240"/>
      <c r="G45" s="240"/>
      <c r="H45" s="240"/>
      <c r="I45" s="240"/>
      <c r="J45" s="240"/>
      <c r="K45" s="240"/>
      <c r="L45" s="240"/>
      <c r="M45" s="240"/>
      <c r="N45" s="240"/>
    </row>
    <row r="46" spans="1:30" ht="15">
      <c r="A46" s="276"/>
      <c r="B46" s="240"/>
      <c r="C46" s="240"/>
      <c r="D46" s="240"/>
      <c r="E46" s="240"/>
      <c r="F46" s="240"/>
      <c r="G46" s="240"/>
      <c r="H46" s="240"/>
      <c r="I46" s="240"/>
      <c r="J46" s="240"/>
      <c r="K46" s="240"/>
      <c r="L46" s="240"/>
      <c r="M46" s="240"/>
      <c r="N46" s="240"/>
    </row>
    <row r="47" spans="1:30" ht="15">
      <c r="A47" s="276"/>
      <c r="B47" s="240"/>
      <c r="C47" s="240"/>
      <c r="D47" s="240"/>
      <c r="E47" s="240"/>
      <c r="F47" s="240"/>
      <c r="G47" s="240"/>
      <c r="H47" s="240"/>
      <c r="I47" s="240"/>
      <c r="J47" s="240"/>
      <c r="K47" s="240"/>
      <c r="L47" s="240"/>
      <c r="M47" s="240"/>
      <c r="N47" s="240"/>
    </row>
    <row r="48" spans="1:30" ht="15">
      <c r="A48" s="276"/>
      <c r="B48" s="240"/>
      <c r="C48" s="240"/>
      <c r="D48" s="240"/>
      <c r="E48" s="240"/>
      <c r="F48" s="240"/>
      <c r="G48" s="240"/>
      <c r="H48" s="240"/>
      <c r="I48" s="240"/>
      <c r="J48" s="240"/>
      <c r="K48" s="240"/>
      <c r="L48" s="240"/>
      <c r="M48" s="240"/>
      <c r="N48" s="240"/>
    </row>
    <row r="49" spans="1:14" ht="15">
      <c r="A49" s="276"/>
      <c r="B49" s="240"/>
      <c r="C49" s="240"/>
      <c r="D49" s="240"/>
      <c r="E49" s="240"/>
      <c r="F49" s="240"/>
      <c r="G49" s="240"/>
      <c r="H49" s="240"/>
      <c r="I49" s="240"/>
      <c r="J49" s="240"/>
      <c r="K49" s="240"/>
      <c r="L49" s="240"/>
      <c r="M49" s="240"/>
      <c r="N49" s="240"/>
    </row>
    <row r="50" spans="1:14" ht="15">
      <c r="A50" s="276"/>
      <c r="B50" s="240"/>
      <c r="C50" s="240"/>
      <c r="D50" s="240"/>
      <c r="E50" s="240"/>
      <c r="F50" s="240"/>
      <c r="G50" s="240"/>
      <c r="H50" s="240"/>
      <c r="I50" s="240"/>
      <c r="J50" s="240"/>
      <c r="K50" s="240"/>
      <c r="L50" s="240"/>
      <c r="M50" s="240"/>
      <c r="N50" s="240"/>
    </row>
    <row r="51" spans="1:14" ht="15">
      <c r="A51" s="276"/>
      <c r="B51" s="240"/>
      <c r="C51" s="240"/>
      <c r="D51" s="240"/>
      <c r="E51" s="240"/>
      <c r="F51" s="240"/>
      <c r="G51" s="240"/>
      <c r="H51" s="240"/>
      <c r="I51" s="240"/>
      <c r="J51" s="240"/>
      <c r="K51" s="240"/>
      <c r="L51" s="240"/>
      <c r="M51" s="240"/>
      <c r="N51" s="240"/>
    </row>
    <row r="52" spans="1:14" ht="15">
      <c r="A52" s="276"/>
      <c r="B52" s="240"/>
      <c r="C52" s="240"/>
      <c r="D52" s="240"/>
      <c r="E52" s="240"/>
      <c r="F52" s="240"/>
      <c r="G52" s="240"/>
      <c r="H52" s="240"/>
      <c r="I52" s="240"/>
      <c r="J52" s="240"/>
      <c r="K52" s="240"/>
      <c r="L52" s="240"/>
      <c r="M52" s="240"/>
      <c r="N52" s="240"/>
    </row>
    <row r="53" spans="1:14" ht="15">
      <c r="A53" s="276"/>
      <c r="B53" s="240"/>
      <c r="C53" s="240"/>
      <c r="D53" s="240"/>
      <c r="E53" s="240"/>
      <c r="F53" s="240"/>
      <c r="G53" s="240"/>
      <c r="H53" s="240"/>
      <c r="I53" s="240"/>
      <c r="J53" s="240"/>
      <c r="K53" s="240"/>
      <c r="L53" s="240"/>
      <c r="M53" s="240"/>
      <c r="N53" s="240"/>
    </row>
    <row r="54" spans="1:14" ht="15">
      <c r="A54" s="276"/>
      <c r="B54" s="240"/>
      <c r="C54" s="240"/>
      <c r="D54" s="240"/>
      <c r="E54" s="240"/>
      <c r="F54" s="240"/>
      <c r="G54" s="240"/>
      <c r="H54" s="240"/>
      <c r="I54" s="240"/>
      <c r="J54" s="240"/>
      <c r="K54" s="240"/>
      <c r="L54" s="240"/>
      <c r="M54" s="240"/>
      <c r="N54" s="240"/>
    </row>
    <row r="55" spans="1:14" ht="15">
      <c r="A55" s="276"/>
      <c r="B55" s="240"/>
      <c r="C55" s="240"/>
      <c r="D55" s="240"/>
      <c r="E55" s="240"/>
      <c r="F55" s="240"/>
      <c r="G55" s="240"/>
      <c r="H55" s="240"/>
      <c r="I55" s="240"/>
      <c r="J55" s="240"/>
      <c r="K55" s="240"/>
      <c r="L55" s="240"/>
      <c r="M55" s="240"/>
      <c r="N55" s="240"/>
    </row>
    <row r="56" spans="1:14" ht="15">
      <c r="A56" s="276"/>
      <c r="B56" s="240"/>
      <c r="C56" s="240"/>
      <c r="D56" s="240"/>
      <c r="E56" s="240"/>
      <c r="F56" s="240"/>
      <c r="G56" s="240"/>
      <c r="H56" s="240"/>
      <c r="I56" s="240"/>
      <c r="J56" s="240"/>
      <c r="K56" s="240"/>
      <c r="L56" s="240"/>
      <c r="M56" s="240"/>
      <c r="N56" s="240"/>
    </row>
    <row r="57" spans="1:14" ht="15">
      <c r="A57" s="276"/>
      <c r="B57" s="240"/>
      <c r="C57" s="240"/>
      <c r="D57" s="240"/>
      <c r="E57" s="240"/>
      <c r="F57" s="240"/>
      <c r="G57" s="240"/>
      <c r="H57" s="240"/>
      <c r="I57" s="240"/>
      <c r="J57" s="240"/>
      <c r="K57" s="240"/>
      <c r="L57" s="240"/>
      <c r="M57" s="240"/>
      <c r="N57" s="240"/>
    </row>
    <row r="58" spans="1:14" ht="15">
      <c r="A58" s="276"/>
      <c r="B58" s="240"/>
      <c r="C58" s="240"/>
      <c r="D58" s="240"/>
      <c r="E58" s="240"/>
      <c r="F58" s="240"/>
      <c r="G58" s="240"/>
      <c r="H58" s="240"/>
      <c r="I58" s="240"/>
      <c r="J58" s="240"/>
      <c r="K58" s="240"/>
      <c r="L58" s="240"/>
      <c r="M58" s="240"/>
      <c r="N58" s="240"/>
    </row>
    <row r="59" spans="1:14" ht="15">
      <c r="A59" s="240"/>
      <c r="B59" s="240"/>
      <c r="C59" s="240"/>
      <c r="D59" s="240"/>
      <c r="E59" s="240"/>
      <c r="F59" s="240"/>
      <c r="G59" s="240"/>
      <c r="H59" s="240"/>
      <c r="I59" s="240"/>
      <c r="J59" s="240"/>
      <c r="K59" s="240"/>
      <c r="L59" s="240"/>
      <c r="M59" s="240"/>
      <c r="N59" s="240"/>
    </row>
    <row r="60" spans="1:14" ht="15">
      <c r="A60" s="240"/>
      <c r="B60" s="240"/>
      <c r="C60" s="240"/>
      <c r="D60" s="240"/>
      <c r="E60" s="240"/>
      <c r="F60" s="240"/>
      <c r="G60" s="240"/>
      <c r="H60" s="240"/>
      <c r="I60" s="240"/>
      <c r="J60" s="240"/>
      <c r="K60" s="240"/>
      <c r="L60" s="240"/>
      <c r="M60" s="240"/>
      <c r="N60" s="240"/>
    </row>
    <row r="61" spans="1:14" ht="15">
      <c r="A61" s="240"/>
      <c r="B61" s="240"/>
      <c r="C61" s="240"/>
      <c r="D61" s="240"/>
      <c r="E61" s="240"/>
      <c r="F61" s="240"/>
      <c r="G61" s="240"/>
      <c r="H61" s="240"/>
      <c r="I61" s="240"/>
      <c r="J61" s="240"/>
      <c r="K61" s="240"/>
      <c r="L61" s="240"/>
      <c r="M61" s="240"/>
      <c r="N61" s="240"/>
    </row>
    <row r="62" spans="1:14" ht="15">
      <c r="A62" s="240"/>
      <c r="B62" s="240"/>
      <c r="C62" s="240"/>
      <c r="D62" s="240"/>
      <c r="E62" s="240"/>
      <c r="F62" s="240"/>
      <c r="G62" s="240"/>
      <c r="H62" s="240"/>
      <c r="I62" s="240"/>
      <c r="J62" s="240"/>
      <c r="K62" s="240"/>
      <c r="L62" s="240"/>
      <c r="M62" s="240"/>
      <c r="N62" s="240"/>
    </row>
    <row r="63" spans="1:14" ht="15">
      <c r="A63" s="240"/>
      <c r="B63" s="240"/>
      <c r="C63" s="240"/>
      <c r="D63" s="240"/>
      <c r="E63" s="240"/>
      <c r="F63" s="240"/>
      <c r="G63" s="240"/>
      <c r="H63" s="240"/>
      <c r="I63" s="240"/>
      <c r="J63" s="240"/>
      <c r="K63" s="240"/>
      <c r="L63" s="240"/>
      <c r="M63" s="240"/>
      <c r="N63" s="240"/>
    </row>
    <row r="64" spans="1:14" ht="15">
      <c r="A64" s="240"/>
      <c r="B64" s="240"/>
      <c r="C64" s="240"/>
      <c r="D64" s="240"/>
      <c r="E64" s="240"/>
      <c r="F64" s="240"/>
      <c r="G64" s="240"/>
      <c r="H64" s="240"/>
      <c r="I64" s="240"/>
      <c r="J64" s="240"/>
      <c r="K64" s="240"/>
      <c r="L64" s="240"/>
      <c r="M64" s="240"/>
      <c r="N64" s="240"/>
    </row>
    <row r="65" spans="1:14" ht="15">
      <c r="A65" s="240"/>
      <c r="B65" s="240"/>
      <c r="C65" s="240"/>
      <c r="D65" s="240"/>
      <c r="E65" s="240"/>
      <c r="F65" s="240"/>
      <c r="G65" s="240"/>
      <c r="H65" s="240"/>
      <c r="I65" s="240"/>
      <c r="J65" s="240"/>
      <c r="K65" s="240"/>
      <c r="L65" s="240"/>
      <c r="M65" s="240"/>
      <c r="N65" s="240"/>
    </row>
    <row r="66" spans="1:14" ht="15">
      <c r="A66" s="240"/>
      <c r="B66" s="240"/>
      <c r="C66" s="240"/>
      <c r="D66" s="240"/>
      <c r="E66" s="240"/>
      <c r="F66" s="240"/>
      <c r="G66" s="240"/>
      <c r="H66" s="240"/>
      <c r="I66" s="240"/>
      <c r="J66" s="240"/>
      <c r="K66" s="240"/>
      <c r="L66" s="240"/>
      <c r="M66" s="240"/>
      <c r="N66" s="240"/>
    </row>
    <row r="67" spans="1:14" ht="15">
      <c r="A67" s="240"/>
      <c r="B67" s="240"/>
      <c r="C67" s="240"/>
      <c r="D67" s="240"/>
      <c r="E67" s="240"/>
      <c r="F67" s="240"/>
      <c r="G67" s="240"/>
      <c r="H67" s="240"/>
      <c r="I67" s="240"/>
      <c r="J67" s="240"/>
      <c r="K67" s="240"/>
      <c r="L67" s="240"/>
      <c r="M67" s="240"/>
      <c r="N67" s="240"/>
    </row>
    <row r="68" spans="1:14" ht="15">
      <c r="A68" s="240"/>
      <c r="B68" s="240"/>
      <c r="C68" s="240"/>
      <c r="D68" s="240"/>
      <c r="E68" s="240"/>
      <c r="F68" s="240"/>
      <c r="G68" s="240"/>
      <c r="H68" s="240"/>
      <c r="I68" s="240"/>
      <c r="J68" s="240"/>
      <c r="K68" s="240"/>
      <c r="L68" s="240"/>
      <c r="M68" s="240"/>
      <c r="N68" s="240"/>
    </row>
    <row r="69" spans="1:14" ht="15">
      <c r="A69" s="240"/>
      <c r="B69" s="240"/>
      <c r="C69" s="240"/>
      <c r="D69" s="240"/>
      <c r="E69" s="240"/>
      <c r="F69" s="240"/>
      <c r="G69" s="240"/>
      <c r="H69" s="240"/>
      <c r="I69" s="240"/>
      <c r="J69" s="240"/>
      <c r="K69" s="240"/>
      <c r="L69" s="240"/>
      <c r="M69" s="240"/>
      <c r="N69" s="240"/>
    </row>
    <row r="70" spans="1:14" ht="15">
      <c r="A70" s="240"/>
      <c r="B70" s="240"/>
      <c r="C70" s="240"/>
      <c r="D70" s="240"/>
      <c r="E70" s="240"/>
      <c r="F70" s="240"/>
      <c r="G70" s="240"/>
      <c r="H70" s="240"/>
      <c r="I70" s="240"/>
      <c r="J70" s="240"/>
      <c r="K70" s="240"/>
      <c r="L70" s="240"/>
      <c r="M70" s="240"/>
      <c r="N70" s="240"/>
    </row>
    <row r="71" spans="1:14" ht="15">
      <c r="A71" s="240"/>
      <c r="B71" s="240"/>
      <c r="C71" s="240"/>
      <c r="D71" s="240"/>
      <c r="E71" s="240"/>
      <c r="F71" s="240"/>
      <c r="G71" s="240"/>
      <c r="H71" s="240"/>
      <c r="I71" s="240"/>
      <c r="J71" s="240"/>
      <c r="K71" s="240"/>
      <c r="L71" s="240"/>
      <c r="M71" s="240"/>
      <c r="N71" s="240"/>
    </row>
    <row r="72" spans="1:14" ht="15">
      <c r="A72" s="240"/>
      <c r="B72" s="240"/>
      <c r="C72" s="240"/>
      <c r="D72" s="240"/>
      <c r="E72" s="240"/>
      <c r="F72" s="240"/>
      <c r="G72" s="240"/>
      <c r="H72" s="240"/>
      <c r="I72" s="240"/>
      <c r="J72" s="240"/>
      <c r="K72" s="240"/>
      <c r="L72" s="240"/>
      <c r="M72" s="240"/>
      <c r="N72" s="240"/>
    </row>
    <row r="73" spans="1:14" ht="15">
      <c r="A73" s="240"/>
      <c r="B73" s="240"/>
      <c r="C73" s="240"/>
      <c r="D73" s="240"/>
      <c r="E73" s="240"/>
      <c r="F73" s="240"/>
      <c r="G73" s="240"/>
      <c r="H73" s="240"/>
      <c r="I73" s="240"/>
      <c r="J73" s="240"/>
      <c r="K73" s="240"/>
      <c r="L73" s="240"/>
      <c r="M73" s="240"/>
      <c r="N73" s="240"/>
    </row>
    <row r="74" spans="1:14" ht="15">
      <c r="A74" s="240"/>
      <c r="B74" s="240"/>
      <c r="C74" s="240"/>
      <c r="D74" s="240"/>
      <c r="E74" s="240"/>
      <c r="F74" s="240"/>
      <c r="G74" s="240"/>
      <c r="H74" s="240"/>
      <c r="I74" s="240"/>
      <c r="J74" s="240"/>
      <c r="K74" s="240"/>
      <c r="L74" s="240"/>
      <c r="M74" s="240"/>
      <c r="N74" s="240"/>
    </row>
    <row r="75" spans="1:14" ht="15">
      <c r="A75" s="240"/>
      <c r="B75" s="240"/>
      <c r="C75" s="240"/>
      <c r="D75" s="240"/>
      <c r="E75" s="240"/>
      <c r="F75" s="240"/>
      <c r="G75" s="240"/>
      <c r="H75" s="240"/>
      <c r="I75" s="240"/>
      <c r="J75" s="240"/>
      <c r="K75" s="240"/>
      <c r="L75" s="240"/>
      <c r="M75" s="240"/>
      <c r="N75" s="240"/>
    </row>
    <row r="76" spans="1:14" ht="15">
      <c r="A76" s="240"/>
      <c r="B76" s="240"/>
      <c r="C76" s="240"/>
      <c r="D76" s="240"/>
      <c r="E76" s="240"/>
      <c r="F76" s="240"/>
      <c r="G76" s="240"/>
      <c r="H76" s="240"/>
      <c r="I76" s="240"/>
      <c r="J76" s="240"/>
      <c r="K76" s="240"/>
      <c r="L76" s="240"/>
      <c r="M76" s="240"/>
      <c r="N76" s="240"/>
    </row>
    <row r="77" spans="1:14" ht="15">
      <c r="A77" s="240"/>
      <c r="B77" s="240"/>
      <c r="C77" s="240"/>
      <c r="D77" s="240"/>
      <c r="E77" s="240"/>
      <c r="F77" s="240"/>
      <c r="G77" s="240"/>
      <c r="H77" s="240"/>
      <c r="I77" s="240"/>
      <c r="J77" s="240"/>
      <c r="K77" s="240"/>
      <c r="L77" s="240"/>
      <c r="M77" s="240"/>
      <c r="N77" s="240"/>
    </row>
    <row r="78" spans="1:14" ht="15">
      <c r="A78" s="240"/>
      <c r="B78" s="240"/>
      <c r="C78" s="240"/>
      <c r="D78" s="240"/>
      <c r="E78" s="240"/>
      <c r="F78" s="240"/>
      <c r="G78" s="240"/>
      <c r="H78" s="240"/>
      <c r="I78" s="240"/>
      <c r="J78" s="240"/>
      <c r="K78" s="240"/>
      <c r="L78" s="240"/>
      <c r="M78" s="240"/>
      <c r="N78" s="240"/>
    </row>
    <row r="79" spans="1:14" ht="15">
      <c r="A79" s="240"/>
      <c r="B79" s="240"/>
      <c r="C79" s="240"/>
      <c r="D79" s="240"/>
      <c r="E79" s="240"/>
      <c r="F79" s="240"/>
      <c r="G79" s="240"/>
      <c r="H79" s="240"/>
      <c r="I79" s="240"/>
      <c r="J79" s="240"/>
      <c r="K79" s="240"/>
      <c r="L79" s="240"/>
      <c r="M79" s="240"/>
      <c r="N79" s="240"/>
    </row>
    <row r="80" spans="1:14" ht="15">
      <c r="A80" s="240"/>
      <c r="B80" s="240"/>
      <c r="C80" s="240"/>
      <c r="D80" s="240"/>
      <c r="E80" s="240"/>
      <c r="F80" s="240"/>
      <c r="G80" s="240"/>
      <c r="H80" s="240"/>
      <c r="I80" s="240"/>
      <c r="J80" s="240"/>
      <c r="K80" s="240"/>
      <c r="L80" s="240"/>
      <c r="M80" s="240"/>
      <c r="N80" s="240"/>
    </row>
    <row r="81" spans="1:14" ht="15">
      <c r="A81" s="240"/>
      <c r="B81" s="240"/>
      <c r="C81" s="240"/>
      <c r="D81" s="240"/>
      <c r="E81" s="240"/>
      <c r="F81" s="240"/>
      <c r="G81" s="240"/>
      <c r="H81" s="240"/>
      <c r="I81" s="240"/>
      <c r="J81" s="240"/>
      <c r="K81" s="240"/>
      <c r="L81" s="240"/>
      <c r="M81" s="240"/>
      <c r="N81" s="240"/>
    </row>
    <row r="82" spans="1:14" ht="15">
      <c r="A82" s="240"/>
      <c r="B82" s="240"/>
      <c r="C82" s="240"/>
      <c r="D82" s="240"/>
      <c r="E82" s="240"/>
      <c r="F82" s="240"/>
      <c r="G82" s="240"/>
      <c r="H82" s="240"/>
      <c r="I82" s="240"/>
      <c r="J82" s="240"/>
      <c r="K82" s="240"/>
      <c r="L82" s="240"/>
      <c r="M82" s="240"/>
      <c r="N82" s="240"/>
    </row>
    <row r="83" spans="1:14" ht="15">
      <c r="A83" s="240"/>
      <c r="B83" s="240"/>
      <c r="C83" s="240"/>
      <c r="D83" s="240"/>
      <c r="E83" s="240"/>
      <c r="F83" s="240"/>
      <c r="G83" s="240"/>
      <c r="H83" s="240"/>
      <c r="I83" s="240"/>
      <c r="J83" s="240"/>
      <c r="K83" s="240"/>
      <c r="L83" s="240"/>
      <c r="M83" s="240"/>
      <c r="N83" s="240"/>
    </row>
    <row r="84" spans="1:14" ht="15">
      <c r="A84" s="240"/>
      <c r="B84" s="240"/>
      <c r="C84" s="240"/>
      <c r="D84" s="240"/>
      <c r="E84" s="240"/>
      <c r="F84" s="240"/>
      <c r="G84" s="240"/>
      <c r="H84" s="240"/>
      <c r="I84" s="240"/>
      <c r="J84" s="240"/>
      <c r="K84" s="240"/>
      <c r="L84" s="240"/>
      <c r="M84" s="240"/>
      <c r="N84" s="240"/>
    </row>
    <row r="85" spans="1:14" ht="15">
      <c r="A85" s="240"/>
      <c r="B85" s="240"/>
      <c r="C85" s="240"/>
      <c r="D85" s="240"/>
      <c r="E85" s="240"/>
      <c r="F85" s="240"/>
      <c r="G85" s="240"/>
      <c r="H85" s="240"/>
      <c r="I85" s="240"/>
      <c r="J85" s="240"/>
      <c r="K85" s="240"/>
      <c r="L85" s="240"/>
      <c r="M85" s="240"/>
      <c r="N85" s="240"/>
    </row>
    <row r="86" spans="1:14" ht="15">
      <c r="A86" s="240"/>
      <c r="B86" s="240"/>
      <c r="C86" s="240"/>
      <c r="D86" s="240"/>
      <c r="E86" s="240"/>
      <c r="F86" s="240"/>
      <c r="G86" s="240"/>
      <c r="H86" s="240"/>
      <c r="I86" s="240"/>
      <c r="J86" s="240"/>
      <c r="K86" s="240"/>
      <c r="L86" s="240"/>
      <c r="M86" s="240"/>
      <c r="N86" s="240"/>
    </row>
    <row r="87" spans="1:14" ht="15">
      <c r="A87" s="240"/>
      <c r="B87" s="240"/>
      <c r="C87" s="240"/>
      <c r="D87" s="240"/>
      <c r="E87" s="240"/>
      <c r="F87" s="240"/>
      <c r="G87" s="240"/>
      <c r="H87" s="240"/>
      <c r="I87" s="240"/>
      <c r="J87" s="240"/>
      <c r="K87" s="240"/>
      <c r="L87" s="240"/>
      <c r="M87" s="240"/>
      <c r="N87" s="240"/>
    </row>
    <row r="88" spans="1:14" ht="15">
      <c r="A88" s="240"/>
      <c r="B88" s="240"/>
      <c r="C88" s="240"/>
      <c r="D88" s="240"/>
      <c r="E88" s="240"/>
      <c r="F88" s="240"/>
      <c r="G88" s="240"/>
      <c r="H88" s="240"/>
      <c r="I88" s="240"/>
      <c r="J88" s="240"/>
      <c r="K88" s="240"/>
      <c r="L88" s="240"/>
      <c r="M88" s="240"/>
      <c r="N88" s="240"/>
    </row>
    <row r="89" spans="1:14" ht="15">
      <c r="A89" s="240"/>
      <c r="B89" s="240"/>
      <c r="C89" s="240"/>
      <c r="D89" s="240"/>
      <c r="E89" s="240"/>
      <c r="F89" s="240"/>
      <c r="G89" s="240"/>
      <c r="H89" s="240"/>
      <c r="I89" s="240"/>
      <c r="J89" s="240"/>
      <c r="K89" s="240"/>
      <c r="L89" s="240"/>
      <c r="M89" s="240"/>
      <c r="N89" s="240"/>
    </row>
    <row r="90" spans="1:14" ht="15">
      <c r="A90" s="240"/>
      <c r="B90" s="240"/>
      <c r="C90" s="240"/>
      <c r="D90" s="240"/>
      <c r="E90" s="240"/>
      <c r="F90" s="240"/>
      <c r="G90" s="240"/>
      <c r="H90" s="240"/>
      <c r="I90" s="240"/>
      <c r="J90" s="240"/>
      <c r="K90" s="240"/>
      <c r="L90" s="240"/>
      <c r="M90" s="240"/>
      <c r="N90" s="240"/>
    </row>
    <row r="91" spans="1:14" ht="15">
      <c r="A91" s="240"/>
      <c r="B91" s="240"/>
      <c r="C91" s="240"/>
      <c r="D91" s="240"/>
      <c r="E91" s="240"/>
      <c r="F91" s="240"/>
      <c r="G91" s="240"/>
      <c r="H91" s="240"/>
      <c r="I91" s="240"/>
      <c r="J91" s="240"/>
      <c r="K91" s="240"/>
      <c r="L91" s="240"/>
      <c r="M91" s="240"/>
      <c r="N91" s="240"/>
    </row>
    <row r="92" spans="1:14" ht="15">
      <c r="A92" s="240"/>
      <c r="B92" s="240"/>
      <c r="C92" s="240"/>
      <c r="D92" s="240"/>
      <c r="E92" s="240"/>
      <c r="F92" s="240"/>
      <c r="G92" s="240"/>
      <c r="H92" s="240"/>
      <c r="I92" s="240"/>
      <c r="J92" s="240"/>
      <c r="K92" s="240"/>
      <c r="L92" s="240"/>
      <c r="M92" s="240"/>
      <c r="N92" s="240"/>
    </row>
    <row r="93" spans="1:14" ht="15">
      <c r="A93" s="240"/>
      <c r="B93" s="240"/>
      <c r="C93" s="240"/>
      <c r="D93" s="240"/>
      <c r="E93" s="240"/>
      <c r="F93" s="240"/>
      <c r="G93" s="240"/>
      <c r="H93" s="240"/>
      <c r="I93" s="240"/>
      <c r="J93" s="240"/>
      <c r="K93" s="240"/>
      <c r="L93" s="240"/>
      <c r="M93" s="240"/>
      <c r="N93" s="240"/>
    </row>
    <row r="94" spans="1:14" ht="15">
      <c r="A94" s="240"/>
      <c r="B94" s="240"/>
      <c r="C94" s="240"/>
      <c r="D94" s="240"/>
      <c r="E94" s="240"/>
      <c r="F94" s="240"/>
      <c r="G94" s="240"/>
      <c r="H94" s="240"/>
      <c r="I94" s="240"/>
      <c r="J94" s="240"/>
      <c r="K94" s="240"/>
      <c r="L94" s="240"/>
      <c r="M94" s="240"/>
      <c r="N94" s="240"/>
    </row>
    <row r="95" spans="1:14" ht="15">
      <c r="A95" s="240"/>
      <c r="B95" s="240"/>
      <c r="C95" s="240"/>
      <c r="D95" s="240"/>
      <c r="E95" s="240"/>
      <c r="F95" s="240"/>
      <c r="G95" s="240"/>
      <c r="H95" s="240"/>
      <c r="I95" s="240"/>
      <c r="J95" s="240"/>
      <c r="K95" s="240"/>
      <c r="L95" s="240"/>
      <c r="M95" s="240"/>
      <c r="N95" s="240"/>
    </row>
    <row r="96" spans="1:14" ht="15">
      <c r="A96" s="240"/>
      <c r="B96" s="240"/>
      <c r="C96" s="240"/>
      <c r="D96" s="240"/>
      <c r="E96" s="240"/>
      <c r="F96" s="240"/>
      <c r="G96" s="240"/>
      <c r="H96" s="240"/>
      <c r="I96" s="240"/>
      <c r="J96" s="240"/>
      <c r="K96" s="240"/>
      <c r="L96" s="240"/>
      <c r="M96" s="240"/>
      <c r="N96" s="240"/>
    </row>
    <row r="97" spans="1:14" ht="15">
      <c r="A97" s="240"/>
      <c r="B97" s="240"/>
      <c r="C97" s="240"/>
      <c r="D97" s="240"/>
      <c r="E97" s="240"/>
      <c r="F97" s="240"/>
      <c r="G97" s="240"/>
      <c r="H97" s="240"/>
      <c r="I97" s="240"/>
      <c r="J97" s="240"/>
      <c r="K97" s="240"/>
      <c r="L97" s="240"/>
      <c r="M97" s="240"/>
      <c r="N97" s="240"/>
    </row>
    <row r="98" spans="1:14" ht="15">
      <c r="A98" s="240"/>
      <c r="B98" s="240"/>
      <c r="C98" s="240"/>
      <c r="D98" s="240"/>
      <c r="E98" s="240"/>
      <c r="F98" s="240"/>
      <c r="G98" s="240"/>
      <c r="H98" s="240"/>
      <c r="I98" s="240"/>
      <c r="J98" s="240"/>
      <c r="K98" s="240"/>
      <c r="L98" s="240"/>
      <c r="M98" s="240"/>
      <c r="N98" s="240"/>
    </row>
    <row r="99" spans="1:14" ht="15">
      <c r="A99" s="240"/>
      <c r="B99" s="240"/>
      <c r="C99" s="240"/>
      <c r="D99" s="240"/>
      <c r="E99" s="240"/>
      <c r="F99" s="240"/>
      <c r="G99" s="240"/>
      <c r="H99" s="240"/>
      <c r="I99" s="240"/>
      <c r="J99" s="240"/>
      <c r="K99" s="240"/>
      <c r="L99" s="240"/>
      <c r="M99" s="240"/>
      <c r="N99" s="240"/>
    </row>
    <row r="100" spans="1:14" ht="15">
      <c r="A100" s="240"/>
      <c r="B100" s="240"/>
      <c r="C100" s="240"/>
      <c r="D100" s="240"/>
      <c r="E100" s="240"/>
      <c r="F100" s="240"/>
      <c r="G100" s="240"/>
      <c r="H100" s="240"/>
      <c r="I100" s="240"/>
      <c r="J100" s="240"/>
      <c r="K100" s="240"/>
      <c r="L100" s="240"/>
      <c r="M100" s="240"/>
      <c r="N100" s="240"/>
    </row>
    <row r="101" spans="1:14" ht="15">
      <c r="A101" s="240"/>
      <c r="B101" s="240"/>
      <c r="C101" s="240"/>
      <c r="D101" s="240"/>
      <c r="E101" s="240"/>
      <c r="F101" s="240"/>
      <c r="G101" s="240"/>
      <c r="H101" s="240"/>
      <c r="I101" s="240"/>
      <c r="J101" s="240"/>
      <c r="K101" s="240"/>
      <c r="L101" s="240"/>
      <c r="M101" s="240"/>
      <c r="N101" s="240"/>
    </row>
    <row r="102" spans="1:14" ht="15">
      <c r="A102" s="240"/>
      <c r="B102" s="240"/>
      <c r="C102" s="240"/>
      <c r="D102" s="240"/>
      <c r="E102" s="240"/>
      <c r="F102" s="240"/>
      <c r="G102" s="240"/>
      <c r="H102" s="240"/>
      <c r="I102" s="240"/>
      <c r="J102" s="240"/>
      <c r="K102" s="240"/>
      <c r="L102" s="240"/>
      <c r="M102" s="240"/>
      <c r="N102" s="240"/>
    </row>
    <row r="103" spans="1:14" ht="15">
      <c r="A103" s="240"/>
      <c r="B103" s="240"/>
      <c r="C103" s="240"/>
      <c r="D103" s="240"/>
      <c r="E103" s="240"/>
      <c r="F103" s="240"/>
      <c r="G103" s="240"/>
      <c r="H103" s="240"/>
      <c r="I103" s="240"/>
      <c r="J103" s="240"/>
      <c r="K103" s="240"/>
      <c r="L103" s="240"/>
      <c r="M103" s="240"/>
      <c r="N103" s="240"/>
    </row>
    <row r="104" spans="1:14" ht="15">
      <c r="A104" s="240"/>
      <c r="B104" s="240"/>
      <c r="C104" s="240"/>
      <c r="D104" s="240"/>
      <c r="E104" s="240"/>
      <c r="F104" s="240"/>
      <c r="G104" s="240"/>
      <c r="H104" s="240"/>
      <c r="I104" s="240"/>
      <c r="J104" s="240"/>
      <c r="K104" s="240"/>
      <c r="L104" s="240"/>
      <c r="M104" s="240"/>
      <c r="N104" s="240"/>
    </row>
    <row r="105" spans="1:14" ht="15">
      <c r="A105" s="240"/>
      <c r="B105" s="240"/>
      <c r="C105" s="240"/>
      <c r="D105" s="240"/>
      <c r="E105" s="240"/>
      <c r="F105" s="240"/>
      <c r="G105" s="240"/>
      <c r="H105" s="240"/>
      <c r="I105" s="240"/>
      <c r="J105" s="240"/>
      <c r="K105" s="240"/>
      <c r="L105" s="240"/>
      <c r="M105" s="240"/>
      <c r="N105" s="240"/>
    </row>
    <row r="106" spans="1:14" ht="15">
      <c r="A106" s="240"/>
      <c r="B106" s="240"/>
      <c r="C106" s="240"/>
      <c r="D106" s="240"/>
      <c r="E106" s="240"/>
      <c r="F106" s="240"/>
      <c r="G106" s="240"/>
      <c r="H106" s="240"/>
      <c r="I106" s="240"/>
      <c r="J106" s="240"/>
      <c r="K106" s="240"/>
      <c r="L106" s="240"/>
      <c r="M106" s="240"/>
      <c r="N106" s="240"/>
    </row>
    <row r="107" spans="1:14" ht="15">
      <c r="A107" s="240"/>
      <c r="B107" s="240"/>
      <c r="C107" s="240"/>
      <c r="D107" s="240"/>
      <c r="E107" s="240"/>
      <c r="F107" s="240"/>
      <c r="G107" s="240"/>
      <c r="H107" s="240"/>
      <c r="I107" s="240"/>
      <c r="J107" s="240"/>
      <c r="K107" s="240"/>
      <c r="L107" s="240"/>
      <c r="M107" s="240"/>
      <c r="N107" s="240"/>
    </row>
    <row r="108" spans="1:14" ht="15">
      <c r="A108" s="240"/>
      <c r="B108" s="240"/>
      <c r="C108" s="240"/>
      <c r="D108" s="240"/>
      <c r="E108" s="240"/>
      <c r="F108" s="240"/>
      <c r="G108" s="240"/>
      <c r="H108" s="240"/>
      <c r="I108" s="240"/>
      <c r="J108" s="240"/>
      <c r="K108" s="240"/>
      <c r="L108" s="240"/>
      <c r="M108" s="240"/>
      <c r="N108" s="240"/>
    </row>
    <row r="109" spans="1:14" ht="15">
      <c r="A109" s="240"/>
      <c r="B109" s="240"/>
      <c r="C109" s="240"/>
      <c r="D109" s="240"/>
      <c r="E109" s="240"/>
      <c r="F109" s="240"/>
      <c r="G109" s="240"/>
      <c r="H109" s="240"/>
      <c r="I109" s="240"/>
      <c r="J109" s="240"/>
      <c r="K109" s="240"/>
      <c r="L109" s="240"/>
      <c r="M109" s="240"/>
      <c r="N109" s="240"/>
    </row>
    <row r="110" spans="1:14" ht="15">
      <c r="A110" s="240"/>
      <c r="B110" s="240"/>
      <c r="C110" s="240"/>
      <c r="D110" s="240"/>
      <c r="E110" s="240"/>
      <c r="F110" s="240"/>
      <c r="G110" s="240"/>
      <c r="H110" s="240"/>
      <c r="I110" s="240"/>
      <c r="J110" s="240"/>
      <c r="K110" s="240"/>
      <c r="L110" s="240"/>
      <c r="M110" s="240"/>
      <c r="N110" s="240"/>
    </row>
    <row r="111" spans="1:14" ht="15">
      <c r="A111" s="240"/>
      <c r="B111" s="240"/>
      <c r="C111" s="240"/>
      <c r="D111" s="240"/>
      <c r="E111" s="240"/>
      <c r="F111" s="240"/>
      <c r="G111" s="240"/>
      <c r="H111" s="240"/>
      <c r="I111" s="240"/>
      <c r="J111" s="240"/>
      <c r="K111" s="240"/>
      <c r="L111" s="240"/>
      <c r="M111" s="240"/>
      <c r="N111" s="240"/>
    </row>
    <row r="112" spans="1:14" ht="15">
      <c r="A112" s="240"/>
      <c r="B112" s="240"/>
      <c r="C112" s="240"/>
      <c r="D112" s="240"/>
      <c r="E112" s="240"/>
      <c r="F112" s="240"/>
      <c r="G112" s="240"/>
      <c r="H112" s="240"/>
      <c r="I112" s="240"/>
      <c r="J112" s="240"/>
      <c r="K112" s="240"/>
      <c r="L112" s="240"/>
      <c r="M112" s="240"/>
      <c r="N112" s="240"/>
    </row>
    <row r="113" spans="1:14" ht="15">
      <c r="A113" s="240"/>
      <c r="B113" s="240"/>
      <c r="C113" s="240"/>
      <c r="D113" s="240"/>
      <c r="E113" s="240"/>
      <c r="F113" s="240"/>
      <c r="G113" s="240"/>
      <c r="H113" s="240"/>
      <c r="I113" s="240"/>
      <c r="J113" s="240"/>
      <c r="K113" s="240"/>
      <c r="L113" s="240"/>
      <c r="M113" s="240"/>
      <c r="N113" s="240"/>
    </row>
    <row r="114" spans="1:14" ht="15">
      <c r="A114" s="240"/>
      <c r="B114" s="240"/>
      <c r="C114" s="240"/>
      <c r="D114" s="240"/>
      <c r="E114" s="240"/>
      <c r="F114" s="240"/>
      <c r="G114" s="240"/>
      <c r="H114" s="240"/>
      <c r="I114" s="240"/>
      <c r="J114" s="240"/>
      <c r="K114" s="240"/>
      <c r="L114" s="240"/>
      <c r="M114" s="240"/>
      <c r="N114" s="240"/>
    </row>
    <row r="115" spans="1:14" ht="15">
      <c r="A115" s="240"/>
      <c r="B115" s="240"/>
      <c r="C115" s="240"/>
      <c r="D115" s="240"/>
      <c r="E115" s="240"/>
      <c r="F115" s="240"/>
      <c r="G115" s="240"/>
      <c r="H115" s="240"/>
      <c r="I115" s="240"/>
      <c r="J115" s="240"/>
      <c r="K115" s="240"/>
      <c r="L115" s="240"/>
      <c r="M115" s="240"/>
      <c r="N115" s="240"/>
    </row>
    <row r="116" spans="1:14" ht="15">
      <c r="A116" s="240"/>
      <c r="B116" s="240"/>
      <c r="C116" s="240"/>
      <c r="D116" s="240"/>
      <c r="E116" s="240"/>
      <c r="F116" s="240"/>
      <c r="G116" s="240"/>
      <c r="H116" s="240"/>
      <c r="I116" s="240"/>
      <c r="J116" s="240"/>
      <c r="K116" s="240"/>
      <c r="L116" s="240"/>
      <c r="M116" s="240"/>
      <c r="N116" s="240"/>
    </row>
    <row r="117" spans="1:14" ht="15">
      <c r="A117" s="240"/>
      <c r="B117" s="240"/>
      <c r="C117" s="240"/>
      <c r="D117" s="240"/>
      <c r="E117" s="240"/>
      <c r="F117" s="240"/>
      <c r="G117" s="240"/>
      <c r="H117" s="240"/>
      <c r="I117" s="240"/>
      <c r="J117" s="240"/>
      <c r="K117" s="240"/>
      <c r="L117" s="240"/>
      <c r="M117" s="240"/>
      <c r="N117" s="240"/>
    </row>
    <row r="118" spans="1:14" ht="15">
      <c r="A118" s="240"/>
      <c r="B118" s="240"/>
      <c r="C118" s="240"/>
      <c r="D118" s="240"/>
      <c r="E118" s="240"/>
      <c r="F118" s="240"/>
      <c r="G118" s="240"/>
      <c r="H118" s="240"/>
      <c r="I118" s="240"/>
      <c r="J118" s="240"/>
      <c r="K118" s="240"/>
      <c r="L118" s="240"/>
      <c r="M118" s="240"/>
      <c r="N118" s="240"/>
    </row>
    <row r="119" spans="1:14" ht="15">
      <c r="A119" s="240"/>
      <c r="B119" s="240"/>
      <c r="C119" s="240"/>
      <c r="D119" s="240"/>
      <c r="E119" s="240"/>
      <c r="F119" s="240"/>
      <c r="G119" s="240"/>
      <c r="H119" s="240"/>
      <c r="I119" s="240"/>
      <c r="J119" s="240"/>
      <c r="K119" s="240"/>
      <c r="L119" s="240"/>
      <c r="M119" s="240"/>
      <c r="N119" s="240"/>
    </row>
    <row r="120" spans="1:14" ht="15">
      <c r="A120" s="240"/>
      <c r="B120" s="240"/>
      <c r="C120" s="240"/>
      <c r="D120" s="240"/>
      <c r="E120" s="240"/>
      <c r="F120" s="240"/>
      <c r="G120" s="240"/>
      <c r="H120" s="240"/>
      <c r="I120" s="240"/>
      <c r="J120" s="240"/>
      <c r="K120" s="240"/>
      <c r="L120" s="240"/>
      <c r="M120" s="240"/>
      <c r="N120" s="240"/>
    </row>
    <row r="121" spans="1:14" ht="15">
      <c r="A121" s="240"/>
      <c r="B121" s="240"/>
      <c r="C121" s="240"/>
      <c r="D121" s="240"/>
      <c r="E121" s="240"/>
      <c r="F121" s="240"/>
      <c r="G121" s="240"/>
      <c r="H121" s="240"/>
      <c r="I121" s="240"/>
      <c r="J121" s="240"/>
      <c r="K121" s="240"/>
      <c r="L121" s="240"/>
      <c r="M121" s="240"/>
      <c r="N121" s="240"/>
    </row>
    <row r="122" spans="1:14" ht="15">
      <c r="A122" s="240"/>
      <c r="B122" s="240"/>
      <c r="C122" s="240"/>
      <c r="D122" s="240"/>
      <c r="E122" s="240"/>
      <c r="F122" s="240"/>
      <c r="G122" s="240"/>
      <c r="H122" s="240"/>
      <c r="I122" s="240"/>
      <c r="J122" s="240"/>
      <c r="K122" s="240"/>
      <c r="L122" s="240"/>
      <c r="M122" s="240"/>
      <c r="N122" s="240"/>
    </row>
    <row r="123" spans="1:14" ht="15">
      <c r="A123" s="240"/>
      <c r="B123" s="240"/>
      <c r="C123" s="240"/>
      <c r="D123" s="240"/>
      <c r="E123" s="240"/>
      <c r="F123" s="240"/>
      <c r="G123" s="240"/>
      <c r="H123" s="240"/>
      <c r="I123" s="240"/>
      <c r="J123" s="240"/>
      <c r="K123" s="240"/>
      <c r="L123" s="240"/>
      <c r="M123" s="240"/>
      <c r="N123" s="240"/>
    </row>
    <row r="124" spans="1:14" ht="15">
      <c r="A124" s="240"/>
      <c r="B124" s="240"/>
      <c r="C124" s="240"/>
      <c r="D124" s="240"/>
      <c r="E124" s="240"/>
      <c r="F124" s="240"/>
      <c r="G124" s="240"/>
      <c r="H124" s="240"/>
      <c r="I124" s="240"/>
      <c r="J124" s="240"/>
      <c r="K124" s="240"/>
      <c r="L124" s="240"/>
      <c r="M124" s="240"/>
      <c r="N124" s="240"/>
    </row>
    <row r="125" spans="1:14" ht="15">
      <c r="A125" s="240"/>
      <c r="B125" s="240"/>
      <c r="C125" s="240"/>
      <c r="D125" s="240"/>
      <c r="E125" s="240"/>
      <c r="F125" s="240"/>
      <c r="G125" s="240"/>
      <c r="H125" s="240"/>
      <c r="I125" s="240"/>
      <c r="J125" s="240"/>
      <c r="K125" s="240"/>
      <c r="L125" s="240"/>
      <c r="M125" s="240"/>
      <c r="N125" s="240"/>
    </row>
    <row r="126" spans="1:14" ht="15">
      <c r="A126" s="240"/>
      <c r="B126" s="240"/>
      <c r="C126" s="240"/>
      <c r="D126" s="240"/>
      <c r="E126" s="240"/>
      <c r="F126" s="240"/>
      <c r="G126" s="240"/>
      <c r="H126" s="240"/>
      <c r="I126" s="240"/>
      <c r="J126" s="240"/>
      <c r="K126" s="240"/>
      <c r="L126" s="240"/>
      <c r="M126" s="240"/>
      <c r="N126" s="240"/>
    </row>
    <row r="127" spans="1:14" ht="15">
      <c r="A127" s="240"/>
      <c r="B127" s="240"/>
      <c r="C127" s="240"/>
      <c r="D127" s="240"/>
      <c r="E127" s="240"/>
      <c r="F127" s="240"/>
      <c r="G127" s="240"/>
      <c r="H127" s="240"/>
      <c r="I127" s="240"/>
      <c r="J127" s="240"/>
      <c r="K127" s="240"/>
      <c r="L127" s="240"/>
      <c r="M127" s="240"/>
      <c r="N127" s="240"/>
    </row>
    <row r="128" spans="1:14" ht="15">
      <c r="A128" s="240"/>
      <c r="B128" s="240"/>
      <c r="C128" s="240"/>
      <c r="D128" s="240"/>
      <c r="E128" s="240"/>
      <c r="F128" s="240"/>
      <c r="G128" s="240"/>
      <c r="H128" s="240"/>
      <c r="I128" s="240"/>
      <c r="J128" s="240"/>
      <c r="K128" s="240"/>
      <c r="L128" s="240"/>
      <c r="M128" s="240"/>
      <c r="N128" s="240"/>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2021</oddHead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2"/>
  <sheetViews>
    <sheetView zoomScaleNormal="100" workbookViewId="0">
      <pane xSplit="2" ySplit="9" topLeftCell="C10" activePane="bottomRight" state="frozen"/>
      <selection pane="topRight" activeCell="C1" sqref="C1"/>
      <selection pane="bottomLeft" activeCell="A10" sqref="A10"/>
      <selection pane="bottomRight" activeCell="B4" sqref="B4"/>
    </sheetView>
  </sheetViews>
  <sheetFormatPr defaultColWidth="8.85546875" defaultRowHeight="12.75"/>
  <cols>
    <col min="1" max="1" width="13.7109375" style="238" customWidth="1"/>
    <col min="2" max="2" width="50.7109375" style="238" customWidth="1"/>
    <col min="3" max="30" width="16.7109375" style="238" customWidth="1"/>
    <col min="31" max="16384" width="8.85546875" style="238"/>
  </cols>
  <sheetData>
    <row r="1" spans="1:30" ht="15.75" customHeight="1">
      <c r="A1"/>
      <c r="B1"/>
      <c r="C1" s="551" t="str">
        <f>'OPER-MAJOR SP. REVENUE(54-56)'!C2</f>
        <v>Fund #</v>
      </c>
      <c r="D1" s="10"/>
      <c r="E1" s="10"/>
      <c r="F1" s="10"/>
      <c r="G1" s="551" t="str">
        <f>'OPER-MAJOR SP. REVENUE(54-56)'!G2</f>
        <v>Fund #</v>
      </c>
      <c r="H1" s="10"/>
      <c r="I1" s="10"/>
      <c r="J1" s="10"/>
      <c r="K1" s="551" t="str">
        <f>'OPER-MAJOR SP. REVENUE(54-56)'!K2</f>
        <v>Fund #</v>
      </c>
      <c r="L1" s="10"/>
      <c r="M1" s="10"/>
      <c r="N1" s="10"/>
      <c r="O1" s="551" t="str">
        <f>'OPER-MAJOR SP. REVENUE(54-56)'!O2</f>
        <v>Fund #</v>
      </c>
      <c r="P1" s="10"/>
      <c r="Q1" s="10"/>
      <c r="R1" s="10"/>
      <c r="S1" s="551" t="str">
        <f>'OPER-MAJOR SP. REVENUE(54-56)'!S2</f>
        <v>Fund #</v>
      </c>
      <c r="T1" s="10"/>
      <c r="U1" s="10"/>
      <c r="V1" s="10"/>
      <c r="W1" s="551" t="str">
        <f>'OPER-MAJOR SP. REVENUE(54-56)'!W2</f>
        <v>Fund #</v>
      </c>
      <c r="X1" s="10"/>
      <c r="Y1" s="10"/>
      <c r="Z1" s="10"/>
      <c r="AA1" s="551" t="str">
        <f>'OPER-MAJOR SP. REVENUE(54-56)'!AA2</f>
        <v>Fund #</v>
      </c>
      <c r="AB1" s="10"/>
      <c r="AC1" s="10"/>
      <c r="AD1" s="10"/>
    </row>
    <row r="2" spans="1:30" customFormat="1" ht="15.75" customHeight="1">
      <c r="C2" s="1605" t="str">
        <f>'OPER-MAJOR SP. REVENUE(54-56)'!C3</f>
        <v>Fund Name</v>
      </c>
      <c r="D2" s="1605"/>
      <c r="E2" s="1605"/>
      <c r="F2" s="1605"/>
      <c r="G2" s="1605" t="str">
        <f>'OPER-MAJOR SP. REVENUE(54-56)'!G3</f>
        <v>Fund Name</v>
      </c>
      <c r="H2" s="1605"/>
      <c r="I2" s="1605"/>
      <c r="J2" s="1605"/>
      <c r="K2" s="1605" t="str">
        <f>'OPER-MAJOR SP. REVENUE(54-56)'!K3</f>
        <v>Fund Name</v>
      </c>
      <c r="L2" s="1605"/>
      <c r="M2" s="1605"/>
      <c r="N2" s="1605"/>
      <c r="O2" s="1605" t="str">
        <f>'OPER-MAJOR SP. REVENUE(54-56)'!O3</f>
        <v>Fund Name</v>
      </c>
      <c r="P2" s="1605"/>
      <c r="Q2" s="1605"/>
      <c r="R2" s="1605"/>
      <c r="S2" s="1605" t="str">
        <f>'OPER-MAJOR SP. REVENUE(54-56)'!S3</f>
        <v>Fund Name</v>
      </c>
      <c r="T2" s="1605"/>
      <c r="U2" s="1605"/>
      <c r="V2" s="1605"/>
      <c r="W2" s="1605" t="str">
        <f>'OPER-MAJOR SP. REVENUE(54-56)'!W3</f>
        <v>Fund Name</v>
      </c>
      <c r="X2" s="1605"/>
      <c r="Y2" s="1605"/>
      <c r="Z2" s="1605"/>
      <c r="AA2" s="1605" t="str">
        <f>'OPER-MAJOR SP. REVENUE(54-56)'!AA3</f>
        <v>Fund Name</v>
      </c>
      <c r="AB2" s="1605"/>
      <c r="AC2" s="1605"/>
      <c r="AD2" s="1605"/>
    </row>
    <row r="3" spans="1:30" customFormat="1" ht="15.75">
      <c r="A3" s="2"/>
      <c r="B3" s="2"/>
      <c r="C3" s="551"/>
      <c r="D3" s="10"/>
      <c r="E3" s="10"/>
      <c r="F3" s="552" t="s">
        <v>872</v>
      </c>
      <c r="G3" s="551"/>
      <c r="H3" s="10"/>
      <c r="I3" s="10"/>
      <c r="J3" s="552" t="s">
        <v>872</v>
      </c>
      <c r="K3" s="551"/>
      <c r="L3" s="10"/>
      <c r="M3" s="10"/>
      <c r="N3" s="552" t="s">
        <v>872</v>
      </c>
      <c r="O3" s="551"/>
      <c r="P3" s="10"/>
      <c r="Q3" s="10"/>
      <c r="R3" s="552" t="s">
        <v>872</v>
      </c>
      <c r="S3" s="551"/>
      <c r="T3" s="10"/>
      <c r="U3" s="10"/>
      <c r="V3" s="552" t="s">
        <v>872</v>
      </c>
      <c r="W3" s="551"/>
      <c r="X3" s="10"/>
      <c r="Y3" s="10"/>
      <c r="Z3" s="552" t="s">
        <v>872</v>
      </c>
      <c r="AA3" s="551"/>
      <c r="AB3" s="10"/>
      <c r="AC3" s="10"/>
      <c r="AD3" s="552" t="s">
        <v>872</v>
      </c>
    </row>
    <row r="4" spans="1:30" customFormat="1" ht="15.75" customHeight="1">
      <c r="A4" s="327"/>
      <c r="B4" s="327"/>
      <c r="C4" s="9"/>
      <c r="D4" s="9"/>
      <c r="E4" s="9"/>
      <c r="F4" s="9" t="s">
        <v>873</v>
      </c>
      <c r="G4" s="9"/>
      <c r="H4" s="9"/>
      <c r="I4" s="9"/>
      <c r="J4" s="9" t="s">
        <v>873</v>
      </c>
      <c r="K4" s="9"/>
      <c r="L4" s="9"/>
      <c r="M4" s="9"/>
      <c r="N4" s="9" t="s">
        <v>873</v>
      </c>
      <c r="O4" s="9"/>
      <c r="P4" s="9"/>
      <c r="Q4" s="9"/>
      <c r="R4" s="9" t="s">
        <v>873</v>
      </c>
      <c r="S4" s="9"/>
      <c r="T4" s="9"/>
      <c r="U4" s="9"/>
      <c r="V4" s="9" t="s">
        <v>873</v>
      </c>
      <c r="W4" s="9"/>
      <c r="X4" s="9"/>
      <c r="Y4" s="9"/>
      <c r="Z4" s="9" t="s">
        <v>873</v>
      </c>
      <c r="AA4" s="9"/>
      <c r="AB4" s="9"/>
      <c r="AC4" s="9"/>
      <c r="AD4" s="9" t="s">
        <v>873</v>
      </c>
    </row>
    <row r="5" spans="1:30" customFormat="1" ht="16.5" thickBot="1">
      <c r="A5" s="6"/>
      <c r="B5" s="6"/>
      <c r="C5" s="553" t="s">
        <v>865</v>
      </c>
      <c r="D5" s="544"/>
      <c r="E5" s="9"/>
      <c r="F5" s="9" t="s">
        <v>874</v>
      </c>
      <c r="G5" s="553" t="s">
        <v>865</v>
      </c>
      <c r="H5" s="544"/>
      <c r="I5" s="9"/>
      <c r="J5" s="9" t="s">
        <v>874</v>
      </c>
      <c r="K5" s="553" t="s">
        <v>865</v>
      </c>
      <c r="L5" s="544"/>
      <c r="M5" s="9"/>
      <c r="N5" s="9" t="s">
        <v>874</v>
      </c>
      <c r="O5" s="553" t="s">
        <v>865</v>
      </c>
      <c r="P5" s="544"/>
      <c r="Q5" s="9"/>
      <c r="R5" s="9" t="s">
        <v>874</v>
      </c>
      <c r="S5" s="553" t="s">
        <v>865</v>
      </c>
      <c r="T5" s="544"/>
      <c r="U5" s="9"/>
      <c r="V5" s="9" t="s">
        <v>874</v>
      </c>
      <c r="W5" s="553" t="s">
        <v>865</v>
      </c>
      <c r="X5" s="544"/>
      <c r="Y5" s="9"/>
      <c r="Z5" s="9" t="s">
        <v>874</v>
      </c>
      <c r="AA5" s="553" t="s">
        <v>865</v>
      </c>
      <c r="AB5" s="544"/>
      <c r="AC5" s="9"/>
      <c r="AD5" s="9" t="s">
        <v>874</v>
      </c>
    </row>
    <row r="6" spans="1:30" customFormat="1" ht="15.75">
      <c r="A6" s="9" t="s">
        <v>884</v>
      </c>
      <c r="B6" s="9"/>
      <c r="C6" s="9"/>
      <c r="D6" s="9"/>
      <c r="E6" s="9" t="s">
        <v>870</v>
      </c>
      <c r="F6" s="9" t="s">
        <v>875</v>
      </c>
      <c r="G6" s="9"/>
      <c r="H6" s="9"/>
      <c r="I6" s="9" t="s">
        <v>870</v>
      </c>
      <c r="J6" s="9" t="s">
        <v>875</v>
      </c>
      <c r="K6" s="9"/>
      <c r="L6" s="9"/>
      <c r="M6" s="9" t="s">
        <v>870</v>
      </c>
      <c r="N6" s="9" t="s">
        <v>875</v>
      </c>
      <c r="O6" s="9"/>
      <c r="P6" s="9"/>
      <c r="Q6" s="9" t="s">
        <v>870</v>
      </c>
      <c r="R6" s="9" t="s">
        <v>875</v>
      </c>
      <c r="S6" s="9"/>
      <c r="T6" s="9"/>
      <c r="U6" s="9" t="s">
        <v>870</v>
      </c>
      <c r="V6" s="9" t="s">
        <v>875</v>
      </c>
      <c r="W6" s="9"/>
      <c r="X6" s="9"/>
      <c r="Y6" s="9" t="s">
        <v>870</v>
      </c>
      <c r="Z6" s="9" t="s">
        <v>875</v>
      </c>
      <c r="AA6" s="9"/>
      <c r="AB6" s="9"/>
      <c r="AC6" s="9" t="s">
        <v>870</v>
      </c>
      <c r="AD6" s="9" t="s">
        <v>875</v>
      </c>
    </row>
    <row r="7" spans="1:30" customFormat="1" ht="16.5" thickBot="1">
      <c r="A7" s="538" t="s">
        <v>885</v>
      </c>
      <c r="B7" s="538" t="s">
        <v>886</v>
      </c>
      <c r="C7" s="538" t="s">
        <v>866</v>
      </c>
      <c r="D7" s="538" t="s">
        <v>867</v>
      </c>
      <c r="E7" s="538" t="s">
        <v>871</v>
      </c>
      <c r="F7" s="538" t="s">
        <v>876</v>
      </c>
      <c r="G7" s="538" t="s">
        <v>866</v>
      </c>
      <c r="H7" s="538" t="s">
        <v>867</v>
      </c>
      <c r="I7" s="538" t="s">
        <v>871</v>
      </c>
      <c r="J7" s="538" t="s">
        <v>876</v>
      </c>
      <c r="K7" s="538" t="s">
        <v>866</v>
      </c>
      <c r="L7" s="538" t="s">
        <v>867</v>
      </c>
      <c r="M7" s="538" t="s">
        <v>871</v>
      </c>
      <c r="N7" s="538" t="s">
        <v>876</v>
      </c>
      <c r="O7" s="538" t="s">
        <v>866</v>
      </c>
      <c r="P7" s="538" t="s">
        <v>867</v>
      </c>
      <c r="Q7" s="538" t="s">
        <v>871</v>
      </c>
      <c r="R7" s="538" t="s">
        <v>876</v>
      </c>
      <c r="S7" s="538" t="s">
        <v>866</v>
      </c>
      <c r="T7" s="538" t="s">
        <v>867</v>
      </c>
      <c r="U7" s="538" t="s">
        <v>871</v>
      </c>
      <c r="V7" s="538" t="s">
        <v>876</v>
      </c>
      <c r="W7" s="538" t="s">
        <v>866</v>
      </c>
      <c r="X7" s="538" t="s">
        <v>867</v>
      </c>
      <c r="Y7" s="538" t="s">
        <v>871</v>
      </c>
      <c r="Z7" s="538" t="s">
        <v>876</v>
      </c>
      <c r="AA7" s="538" t="s">
        <v>866</v>
      </c>
      <c r="AB7" s="538" t="s">
        <v>867</v>
      </c>
      <c r="AC7" s="538" t="s">
        <v>871</v>
      </c>
      <c r="AD7" s="538" t="s">
        <v>876</v>
      </c>
    </row>
    <row r="8" spans="1:30" customFormat="1" ht="15" customHeight="1">
      <c r="A8" s="343"/>
      <c r="B8" s="8" t="s">
        <v>196</v>
      </c>
      <c r="C8" s="347"/>
      <c r="D8" s="347"/>
      <c r="E8" s="337"/>
      <c r="F8" s="337"/>
      <c r="G8" s="347"/>
      <c r="H8" s="347"/>
      <c r="I8" s="337"/>
      <c r="J8" s="337"/>
      <c r="K8" s="347"/>
      <c r="L8" s="347"/>
      <c r="M8" s="337"/>
      <c r="N8" s="337"/>
      <c r="O8" s="347"/>
      <c r="P8" s="347"/>
      <c r="Q8" s="337"/>
      <c r="R8" s="337"/>
      <c r="S8" s="347"/>
      <c r="T8" s="347"/>
      <c r="U8" s="337"/>
      <c r="V8" s="337"/>
      <c r="W8" s="347"/>
      <c r="X8" s="347"/>
      <c r="Y8" s="337"/>
      <c r="Z8" s="337"/>
      <c r="AA8" s="347"/>
      <c r="AB8" s="347"/>
      <c r="AC8" s="337"/>
      <c r="AD8" s="337"/>
    </row>
    <row r="9" spans="1:30" customFormat="1" ht="15" customHeight="1">
      <c r="A9" s="343"/>
      <c r="B9" s="8" t="s">
        <v>197</v>
      </c>
      <c r="C9" s="347"/>
      <c r="D9" s="347"/>
      <c r="E9" s="337"/>
      <c r="F9" s="337"/>
      <c r="G9" s="347"/>
      <c r="H9" s="347"/>
      <c r="I9" s="337"/>
      <c r="J9" s="337"/>
      <c r="K9" s="347"/>
      <c r="L9" s="347"/>
      <c r="M9" s="337"/>
      <c r="N9" s="337"/>
      <c r="O9" s="347"/>
      <c r="P9" s="347"/>
      <c r="Q9" s="337"/>
      <c r="R9" s="337"/>
      <c r="S9" s="347"/>
      <c r="T9" s="347"/>
      <c r="U9" s="337"/>
      <c r="V9" s="337"/>
      <c r="W9" s="347"/>
      <c r="X9" s="347"/>
      <c r="Y9" s="337"/>
      <c r="Z9" s="337"/>
      <c r="AA9" s="347"/>
      <c r="AB9" s="347"/>
      <c r="AC9" s="337"/>
      <c r="AD9" s="337"/>
    </row>
    <row r="10" spans="1:30" customFormat="1" ht="15" customHeight="1">
      <c r="A10" s="343">
        <v>410000</v>
      </c>
      <c r="B10" s="8" t="s">
        <v>286</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row>
    <row r="11" spans="1:30" ht="15" customHeight="1">
      <c r="A11" s="554">
        <v>100</v>
      </c>
      <c r="B11" s="6" t="s">
        <v>758</v>
      </c>
      <c r="C11" s="246"/>
      <c r="D11" s="246"/>
      <c r="E11" s="246"/>
      <c r="F11" s="285">
        <f t="shared" ref="F11:F38" si="0">+D11-E11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row>
    <row r="12" spans="1:30" ht="15" customHeight="1">
      <c r="A12" s="554" t="s">
        <v>170</v>
      </c>
      <c r="B12" s="6" t="s">
        <v>759</v>
      </c>
      <c r="C12" s="246"/>
      <c r="D12" s="246"/>
      <c r="E12" s="246"/>
      <c r="F12" s="285">
        <f t="shared" si="0"/>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5">
        <f>+X12-Y12</f>
        <v>0</v>
      </c>
      <c r="AA12" s="246"/>
      <c r="AB12" s="246"/>
      <c r="AC12" s="246"/>
      <c r="AD12" s="285">
        <f>+AB12-AC12</f>
        <v>0</v>
      </c>
    </row>
    <row r="13" spans="1:30" customFormat="1" ht="15" customHeight="1">
      <c r="A13" s="343">
        <v>420000</v>
      </c>
      <c r="B13" s="8" t="s">
        <v>910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row>
    <row r="14" spans="1:30" ht="15" customHeight="1">
      <c r="A14" s="554">
        <v>100</v>
      </c>
      <c r="B14" s="6" t="s">
        <v>758</v>
      </c>
      <c r="C14" s="246"/>
      <c r="D14" s="246"/>
      <c r="E14" s="246"/>
      <c r="F14" s="285">
        <f t="shared" si="0"/>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row>
    <row r="15" spans="1:30" ht="15" customHeight="1">
      <c r="A15" s="554" t="s">
        <v>170</v>
      </c>
      <c r="B15" s="6" t="s">
        <v>759</v>
      </c>
      <c r="C15" s="246"/>
      <c r="D15" s="246"/>
      <c r="E15" s="246"/>
      <c r="F15" s="285">
        <f t="shared" si="0"/>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row>
    <row r="16" spans="1:30" customFormat="1" ht="15" customHeight="1">
      <c r="A16" s="343">
        <v>430000</v>
      </c>
      <c r="B16" s="8" t="s">
        <v>911</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row>
    <row r="17" spans="1:30" ht="15" customHeight="1">
      <c r="A17" s="554">
        <v>100</v>
      </c>
      <c r="B17" s="6" t="s">
        <v>758</v>
      </c>
      <c r="C17" s="246"/>
      <c r="D17" s="246"/>
      <c r="E17" s="246"/>
      <c r="F17" s="285">
        <f t="shared" si="0"/>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row>
    <row r="18" spans="1:30" ht="15" customHeight="1">
      <c r="A18" s="554" t="s">
        <v>170</v>
      </c>
      <c r="B18" s="6" t="s">
        <v>759</v>
      </c>
      <c r="C18" s="246"/>
      <c r="D18" s="246"/>
      <c r="E18" s="246"/>
      <c r="F18" s="285">
        <f t="shared" si="0"/>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row>
    <row r="19" spans="1:30" customFormat="1" ht="15" customHeight="1">
      <c r="A19" s="343">
        <v>440000</v>
      </c>
      <c r="B19" s="8" t="s">
        <v>912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row>
    <row r="20" spans="1:30" ht="15" customHeight="1">
      <c r="A20" s="554">
        <v>100</v>
      </c>
      <c r="B20" s="6" t="s">
        <v>758</v>
      </c>
      <c r="C20" s="246"/>
      <c r="D20" s="246"/>
      <c r="E20" s="246"/>
      <c r="F20" s="285">
        <f t="shared" si="0"/>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row>
    <row r="21" spans="1:30" ht="15" customHeight="1">
      <c r="A21" s="554" t="s">
        <v>170</v>
      </c>
      <c r="B21" s="6" t="s">
        <v>759</v>
      </c>
      <c r="C21" s="246"/>
      <c r="D21" s="246"/>
      <c r="E21" s="246"/>
      <c r="F21" s="285">
        <f t="shared" si="0"/>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row>
    <row r="22" spans="1:30" customFormat="1" ht="15" customHeight="1">
      <c r="A22" s="343">
        <v>450000</v>
      </c>
      <c r="B22" s="8" t="s">
        <v>913</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row>
    <row r="23" spans="1:30" ht="15" customHeight="1">
      <c r="A23" s="554">
        <v>100</v>
      </c>
      <c r="B23" s="6" t="s">
        <v>758</v>
      </c>
      <c r="C23" s="246"/>
      <c r="D23" s="246"/>
      <c r="E23" s="246"/>
      <c r="F23" s="285">
        <f t="shared" si="0"/>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row>
    <row r="24" spans="1:30" ht="15" customHeight="1">
      <c r="A24" s="554" t="s">
        <v>170</v>
      </c>
      <c r="B24" s="6" t="s">
        <v>759</v>
      </c>
      <c r="C24" s="246"/>
      <c r="D24" s="246"/>
      <c r="E24" s="246"/>
      <c r="F24" s="285">
        <f t="shared" si="0"/>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row>
    <row r="25" spans="1:30" customFormat="1" ht="15" customHeight="1">
      <c r="A25" s="343">
        <v>460000</v>
      </c>
      <c r="B25" s="8" t="s">
        <v>914</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row>
    <row r="26" spans="1:30" ht="15" customHeight="1">
      <c r="A26" s="554">
        <v>100</v>
      </c>
      <c r="B26" s="6" t="s">
        <v>758</v>
      </c>
      <c r="C26" s="246"/>
      <c r="D26" s="246"/>
      <c r="E26" s="246"/>
      <c r="F26" s="285">
        <f t="shared" si="0"/>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row>
    <row r="27" spans="1:30" ht="15" customHeight="1">
      <c r="A27" s="554" t="s">
        <v>170</v>
      </c>
      <c r="B27" s="6" t="s">
        <v>759</v>
      </c>
      <c r="C27" s="246"/>
      <c r="D27" s="246"/>
      <c r="E27" s="246"/>
      <c r="F27" s="285">
        <f t="shared" si="0"/>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row>
    <row r="28" spans="1:30" customFormat="1" ht="15" customHeight="1">
      <c r="A28" s="343">
        <v>470000</v>
      </c>
      <c r="B28" s="8" t="s">
        <v>915</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row>
    <row r="29" spans="1:30" ht="15" customHeight="1">
      <c r="A29" s="554">
        <v>100</v>
      </c>
      <c r="B29" s="6" t="s">
        <v>758</v>
      </c>
      <c r="C29" s="246"/>
      <c r="D29" s="246"/>
      <c r="E29" s="246"/>
      <c r="F29" s="285">
        <f t="shared" si="0"/>
        <v>0</v>
      </c>
      <c r="G29" s="246"/>
      <c r="H29" s="246"/>
      <c r="I29" s="246"/>
      <c r="J29" s="285">
        <f>+H29-I29</f>
        <v>0</v>
      </c>
      <c r="K29" s="246"/>
      <c r="L29" s="246"/>
      <c r="M29" s="246"/>
      <c r="N29" s="285">
        <f>+L29-M29</f>
        <v>0</v>
      </c>
      <c r="O29" s="246"/>
      <c r="P29" s="246"/>
      <c r="Q29" s="246"/>
      <c r="R29" s="285">
        <f>+P29-Q29</f>
        <v>0</v>
      </c>
      <c r="S29" s="246"/>
      <c r="T29" s="246"/>
      <c r="U29" s="246"/>
      <c r="V29" s="285">
        <f>+T29-U29</f>
        <v>0</v>
      </c>
      <c r="W29" s="246"/>
      <c r="X29" s="246"/>
      <c r="Y29" s="246"/>
      <c r="Z29" s="285">
        <f>+X29-Y29</f>
        <v>0</v>
      </c>
      <c r="AA29" s="246"/>
      <c r="AB29" s="246"/>
      <c r="AC29" s="246"/>
      <c r="AD29" s="285">
        <f>+AB29-AC29</f>
        <v>0</v>
      </c>
    </row>
    <row r="30" spans="1:30" ht="15" customHeight="1">
      <c r="A30" s="554" t="s">
        <v>170</v>
      </c>
      <c r="B30" s="6" t="s">
        <v>759</v>
      </c>
      <c r="C30" s="278"/>
      <c r="D30" s="278"/>
      <c r="E30" s="278"/>
      <c r="F30" s="285">
        <f t="shared" si="0"/>
        <v>0</v>
      </c>
      <c r="G30" s="278"/>
      <c r="H30" s="278"/>
      <c r="I30" s="278"/>
      <c r="J30" s="285">
        <f>+H30-I30</f>
        <v>0</v>
      </c>
      <c r="K30" s="278"/>
      <c r="L30" s="278"/>
      <c r="M30" s="278"/>
      <c r="N30" s="285">
        <f>+L30-M30</f>
        <v>0</v>
      </c>
      <c r="O30" s="278"/>
      <c r="P30" s="278"/>
      <c r="Q30" s="278"/>
      <c r="R30" s="285">
        <f>+P30-Q30</f>
        <v>0</v>
      </c>
      <c r="S30" s="278"/>
      <c r="T30" s="278"/>
      <c r="U30" s="278"/>
      <c r="V30" s="285">
        <f>+T30-U30</f>
        <v>0</v>
      </c>
      <c r="W30" s="278"/>
      <c r="X30" s="278"/>
      <c r="Y30" s="278"/>
      <c r="Z30" s="285">
        <f>+X30-Y30</f>
        <v>0</v>
      </c>
      <c r="AA30" s="278"/>
      <c r="AB30" s="278"/>
      <c r="AC30" s="278"/>
      <c r="AD30" s="285">
        <f>+AB30-AC30</f>
        <v>0</v>
      </c>
    </row>
    <row r="31" spans="1:30" customFormat="1" ht="15" customHeight="1">
      <c r="A31" s="342">
        <v>480000</v>
      </c>
      <c r="B31" s="8" t="s">
        <v>955</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row>
    <row r="32" spans="1:30" ht="15" customHeight="1">
      <c r="A32" s="554">
        <v>100</v>
      </c>
      <c r="B32" s="6" t="s">
        <v>758</v>
      </c>
      <c r="C32" s="246"/>
      <c r="D32" s="246"/>
      <c r="E32" s="246"/>
      <c r="F32" s="285">
        <f t="shared" si="0"/>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row>
    <row r="33" spans="1:30" ht="15" customHeight="1">
      <c r="A33" s="554" t="s">
        <v>170</v>
      </c>
      <c r="B33" s="6" t="s">
        <v>759</v>
      </c>
      <c r="C33" s="246"/>
      <c r="D33" s="246"/>
      <c r="E33" s="246"/>
      <c r="F33" s="285">
        <f t="shared" si="0"/>
        <v>0</v>
      </c>
      <c r="G33" s="246"/>
      <c r="H33" s="246"/>
      <c r="I33" s="246"/>
      <c r="J33" s="285">
        <f>+H33-I33</f>
        <v>0</v>
      </c>
      <c r="K33" s="246"/>
      <c r="L33" s="246"/>
      <c r="M33" s="246"/>
      <c r="N33" s="285">
        <f>+L33-M33</f>
        <v>0</v>
      </c>
      <c r="O33" s="246"/>
      <c r="P33" s="246"/>
      <c r="Q33" s="246"/>
      <c r="R33" s="285">
        <f>+P33-Q33</f>
        <v>0</v>
      </c>
      <c r="S33" s="246"/>
      <c r="T33" s="246"/>
      <c r="U33" s="246"/>
      <c r="V33" s="285">
        <f>+T33-U33</f>
        <v>0</v>
      </c>
      <c r="W33" s="246"/>
      <c r="X33" s="246"/>
      <c r="Y33" s="246"/>
      <c r="Z33" s="285">
        <f>+X33-Y33</f>
        <v>0</v>
      </c>
      <c r="AA33" s="246"/>
      <c r="AB33" s="246"/>
      <c r="AC33" s="246"/>
      <c r="AD33" s="285">
        <f>+AB33-AC33</f>
        <v>0</v>
      </c>
    </row>
    <row r="34" spans="1:30" ht="15" customHeight="1">
      <c r="A34" s="554">
        <v>900</v>
      </c>
      <c r="B34" s="8" t="s">
        <v>957</v>
      </c>
      <c r="C34" s="246"/>
      <c r="D34" s="246"/>
      <c r="E34" s="246"/>
      <c r="F34" s="285">
        <f t="shared" si="0"/>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row>
    <row r="35" spans="1:30" customFormat="1" ht="15" customHeight="1">
      <c r="A35" s="342">
        <v>490000</v>
      </c>
      <c r="B35" s="8" t="s">
        <v>956</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row>
    <row r="36" spans="1:30" ht="15" customHeight="1">
      <c r="A36" s="554">
        <v>610</v>
      </c>
      <c r="B36" s="6" t="s">
        <v>206</v>
      </c>
      <c r="C36" s="246"/>
      <c r="D36" s="246"/>
      <c r="E36" s="246"/>
      <c r="F36" s="285">
        <f t="shared" si="0"/>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row>
    <row r="37" spans="1:30" ht="15" customHeight="1">
      <c r="A37" s="554">
        <v>620</v>
      </c>
      <c r="B37" s="6" t="s">
        <v>207</v>
      </c>
      <c r="C37" s="246"/>
      <c r="D37" s="246"/>
      <c r="E37" s="246"/>
      <c r="F37" s="285">
        <f t="shared" si="0"/>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row>
    <row r="38" spans="1:30" ht="15" customHeight="1" thickBot="1">
      <c r="A38" s="343">
        <v>510000</v>
      </c>
      <c r="B38" s="8" t="s">
        <v>193</v>
      </c>
      <c r="C38" s="248"/>
      <c r="D38" s="248"/>
      <c r="E38" s="248"/>
      <c r="F38" s="287">
        <f t="shared" si="0"/>
        <v>0</v>
      </c>
      <c r="G38" s="248"/>
      <c r="H38" s="248"/>
      <c r="I38" s="248"/>
      <c r="J38" s="287">
        <f>+H38-I38</f>
        <v>0</v>
      </c>
      <c r="K38" s="248"/>
      <c r="L38" s="248"/>
      <c r="M38" s="248"/>
      <c r="N38" s="287">
        <f>+L38-M38</f>
        <v>0</v>
      </c>
      <c r="O38" s="248"/>
      <c r="P38" s="248"/>
      <c r="Q38" s="248"/>
      <c r="R38" s="287">
        <f>+P38-Q38</f>
        <v>0</v>
      </c>
      <c r="S38" s="248"/>
      <c r="T38" s="248"/>
      <c r="U38" s="248"/>
      <c r="V38" s="287">
        <f>+T38-U38</f>
        <v>0</v>
      </c>
      <c r="W38" s="248"/>
      <c r="X38" s="248"/>
      <c r="Y38" s="248"/>
      <c r="Z38" s="287">
        <f>+X38-Y38</f>
        <v>0</v>
      </c>
      <c r="AA38" s="248"/>
      <c r="AB38" s="248"/>
      <c r="AC38" s="248"/>
      <c r="AD38" s="287">
        <f>+AB38-AC38</f>
        <v>0</v>
      </c>
    </row>
    <row r="39" spans="1:30" customFormat="1" ht="15" customHeight="1" thickBot="1">
      <c r="A39" s="343"/>
      <c r="B39" s="9" t="s">
        <v>1018</v>
      </c>
      <c r="C39" s="255">
        <f t="shared" ref="C39:N39" si="1">SUM(C8:C38)</f>
        <v>0</v>
      </c>
      <c r="D39" s="255">
        <f t="shared" si="1"/>
        <v>0</v>
      </c>
      <c r="E39" s="255">
        <f t="shared" si="1"/>
        <v>0</v>
      </c>
      <c r="F39" s="255">
        <f t="shared" si="1"/>
        <v>0</v>
      </c>
      <c r="G39" s="255">
        <f t="shared" si="1"/>
        <v>0</v>
      </c>
      <c r="H39" s="255">
        <f t="shared" si="1"/>
        <v>0</v>
      </c>
      <c r="I39" s="255">
        <f t="shared" si="1"/>
        <v>0</v>
      </c>
      <c r="J39" s="255">
        <f t="shared" si="1"/>
        <v>0</v>
      </c>
      <c r="K39" s="255">
        <f t="shared" si="1"/>
        <v>0</v>
      </c>
      <c r="L39" s="255">
        <f t="shared" si="1"/>
        <v>0</v>
      </c>
      <c r="M39" s="255">
        <f t="shared" si="1"/>
        <v>0</v>
      </c>
      <c r="N39" s="255">
        <f t="shared" si="1"/>
        <v>0</v>
      </c>
      <c r="O39" s="255">
        <f t="shared" ref="O39:AD39" si="2">SUM(O8:O38)</f>
        <v>0</v>
      </c>
      <c r="P39" s="255">
        <f t="shared" si="2"/>
        <v>0</v>
      </c>
      <c r="Q39" s="255">
        <f t="shared" si="2"/>
        <v>0</v>
      </c>
      <c r="R39" s="255">
        <f t="shared" si="2"/>
        <v>0</v>
      </c>
      <c r="S39" s="255">
        <f t="shared" si="2"/>
        <v>0</v>
      </c>
      <c r="T39" s="255">
        <f t="shared" si="2"/>
        <v>0</v>
      </c>
      <c r="U39" s="255">
        <f t="shared" si="2"/>
        <v>0</v>
      </c>
      <c r="V39" s="255">
        <f t="shared" si="2"/>
        <v>0</v>
      </c>
      <c r="W39" s="255">
        <f t="shared" si="2"/>
        <v>0</v>
      </c>
      <c r="X39" s="255">
        <f t="shared" si="2"/>
        <v>0</v>
      </c>
      <c r="Y39" s="255">
        <f t="shared" si="2"/>
        <v>0</v>
      </c>
      <c r="Z39" s="255">
        <f t="shared" si="2"/>
        <v>0</v>
      </c>
      <c r="AA39" s="255">
        <f t="shared" si="2"/>
        <v>0</v>
      </c>
      <c r="AB39" s="255">
        <f t="shared" si="2"/>
        <v>0</v>
      </c>
      <c r="AC39" s="255">
        <f t="shared" si="2"/>
        <v>0</v>
      </c>
      <c r="AD39" s="255">
        <f t="shared" si="2"/>
        <v>0</v>
      </c>
    </row>
    <row r="40" spans="1:30" customFormat="1" ht="15" customHeight="1">
      <c r="A40" s="343"/>
      <c r="B40" s="8" t="s">
        <v>733</v>
      </c>
      <c r="C40" s="254">
        <f>+'OPER-MAJOR SP. REVENUE(54-56)'!C40-C39</f>
        <v>0</v>
      </c>
      <c r="D40" s="254">
        <f>+'OPER-MAJOR SP. REVENUE(54-56)'!D40-D39</f>
        <v>0</v>
      </c>
      <c r="E40" s="254">
        <f>+'OPER-MAJOR SP. REVENUE(54-56)'!E40-E39</f>
        <v>0</v>
      </c>
      <c r="F40" s="254">
        <f>+'OPER-MAJOR SP. REVENUE(54-56)'!F40+F39</f>
        <v>0</v>
      </c>
      <c r="G40" s="254">
        <f>+'OPER-MAJOR SP. REVENUE(54-56)'!G40-G39</f>
        <v>0</v>
      </c>
      <c r="H40" s="254">
        <f>+'OPER-MAJOR SP. REVENUE(54-56)'!H40-H39</f>
        <v>0</v>
      </c>
      <c r="I40" s="254">
        <f>+'OPER-MAJOR SP. REVENUE(54-56)'!I40-I39</f>
        <v>0</v>
      </c>
      <c r="J40" s="254">
        <f>+'OPER-MAJOR SP. REVENUE(54-56)'!J40+J39</f>
        <v>0</v>
      </c>
      <c r="K40" s="254">
        <f>+'OPER-MAJOR SP. REVENUE(54-56)'!K40-K39</f>
        <v>0</v>
      </c>
      <c r="L40" s="254">
        <f>+'OPER-MAJOR SP. REVENUE(54-56)'!L40-L39</f>
        <v>0</v>
      </c>
      <c r="M40" s="254">
        <f>+'OPER-MAJOR SP. REVENUE(54-56)'!M40-M39</f>
        <v>0</v>
      </c>
      <c r="N40" s="254">
        <f>+'OPER-MAJOR SP. REVENUE(54-56)'!N40+N39</f>
        <v>0</v>
      </c>
      <c r="O40" s="254">
        <f>+'OPER-MAJOR SP. REVENUE(54-56)'!O40-O39</f>
        <v>0</v>
      </c>
      <c r="P40" s="254">
        <f>+'OPER-MAJOR SP. REVENUE(54-56)'!P40-P39</f>
        <v>0</v>
      </c>
      <c r="Q40" s="254">
        <f>+'OPER-MAJOR SP. REVENUE(54-56)'!Q40-Q39</f>
        <v>0</v>
      </c>
      <c r="R40" s="254">
        <f>+'OPER-MAJOR SP. REVENUE(54-56)'!R40+R39</f>
        <v>0</v>
      </c>
      <c r="S40" s="254">
        <f>+'OPER-MAJOR SP. REVENUE(54-56)'!S40-S39</f>
        <v>0</v>
      </c>
      <c r="T40" s="254">
        <f>+'OPER-MAJOR SP. REVENUE(54-56)'!T40-T39</f>
        <v>0</v>
      </c>
      <c r="U40" s="254">
        <f>+'OPER-MAJOR SP. REVENUE(54-56)'!U40-U39</f>
        <v>0</v>
      </c>
      <c r="V40" s="254">
        <f>+'OPER-MAJOR SP. REVENUE(54-56)'!V40+V39</f>
        <v>0</v>
      </c>
      <c r="W40" s="254">
        <f>+'OPER-MAJOR SP. REVENUE(54-56)'!W40-W39</f>
        <v>0</v>
      </c>
      <c r="X40" s="254">
        <f>+'OPER-MAJOR SP. REVENUE(54-56)'!X40-X39</f>
        <v>0</v>
      </c>
      <c r="Y40" s="254">
        <f>+'OPER-MAJOR SP. REVENUE(54-56)'!Y40-Y39</f>
        <v>0</v>
      </c>
      <c r="Z40" s="254">
        <f>+'OPER-MAJOR SP. REVENUE(54-56)'!Z40+Z39</f>
        <v>0</v>
      </c>
      <c r="AA40" s="254">
        <f>+'OPER-MAJOR SP. REVENUE(54-56)'!AA40-AA39</f>
        <v>0</v>
      </c>
      <c r="AB40" s="254">
        <f>+'OPER-MAJOR SP. REVENUE(54-56)'!AB40-AB39</f>
        <v>0</v>
      </c>
      <c r="AC40" s="254">
        <f>+'OPER-MAJOR SP. REVENUE(54-56)'!AC40-AC39</f>
        <v>0</v>
      </c>
      <c r="AD40" s="254">
        <f>+'OPER-MAJOR SP. REVENUE(54-56)'!AD40+AD39</f>
        <v>0</v>
      </c>
    </row>
    <row r="41" spans="1:30" customFormat="1" ht="15" customHeight="1">
      <c r="A41" s="343"/>
      <c r="B41" s="8" t="s">
        <v>1020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row>
    <row r="42" spans="1:30" ht="15" customHeight="1">
      <c r="A42" s="343">
        <v>381000</v>
      </c>
      <c r="B42" s="6" t="s">
        <v>410</v>
      </c>
      <c r="C42" s="246"/>
      <c r="D42" s="246"/>
      <c r="E42" s="246"/>
      <c r="F42" s="285">
        <f t="shared" ref="F42:F51" si="3">-D42+E42</f>
        <v>0</v>
      </c>
      <c r="G42" s="246"/>
      <c r="H42" s="246"/>
      <c r="I42" s="246"/>
      <c r="J42" s="285">
        <f t="shared" ref="J42:J51" si="4">-H42+I42</f>
        <v>0</v>
      </c>
      <c r="K42" s="246"/>
      <c r="L42" s="246"/>
      <c r="M42" s="246"/>
      <c r="N42" s="285">
        <f t="shared" ref="N42:N51" si="5">-L42+M42</f>
        <v>0</v>
      </c>
      <c r="O42" s="246"/>
      <c r="P42" s="246"/>
      <c r="Q42" s="246"/>
      <c r="R42" s="285">
        <f t="shared" ref="R42:R51" si="6">-P42+Q42</f>
        <v>0</v>
      </c>
      <c r="S42" s="246"/>
      <c r="T42" s="246"/>
      <c r="U42" s="246"/>
      <c r="V42" s="285">
        <f t="shared" ref="V42:V51" si="7">-T42+U42</f>
        <v>0</v>
      </c>
      <c r="W42" s="246"/>
      <c r="X42" s="246"/>
      <c r="Y42" s="246"/>
      <c r="Z42" s="285">
        <f t="shared" ref="Z42:Z51" si="8">-X42+Y42</f>
        <v>0</v>
      </c>
      <c r="AA42" s="246"/>
      <c r="AB42" s="246"/>
      <c r="AC42" s="246"/>
      <c r="AD42" s="285">
        <f t="shared" ref="AD42:AD51" si="9">-AB42+AC42</f>
        <v>0</v>
      </c>
    </row>
    <row r="43" spans="1:30" ht="15" customHeight="1">
      <c r="A43" s="343">
        <v>381000</v>
      </c>
      <c r="B43" s="6" t="s">
        <v>979</v>
      </c>
      <c r="C43" s="246"/>
      <c r="D43" s="246"/>
      <c r="E43" s="246"/>
      <c r="F43" s="285">
        <f t="shared" si="3"/>
        <v>0</v>
      </c>
      <c r="G43" s="246"/>
      <c r="H43" s="246"/>
      <c r="I43" s="246"/>
      <c r="J43" s="285">
        <f t="shared" si="4"/>
        <v>0</v>
      </c>
      <c r="K43" s="246"/>
      <c r="L43" s="246"/>
      <c r="M43" s="246"/>
      <c r="N43" s="285">
        <f t="shared" si="5"/>
        <v>0</v>
      </c>
      <c r="O43" s="246"/>
      <c r="P43" s="246"/>
      <c r="Q43" s="246"/>
      <c r="R43" s="285">
        <f t="shared" si="6"/>
        <v>0</v>
      </c>
      <c r="S43" s="246"/>
      <c r="T43" s="246"/>
      <c r="U43" s="246"/>
      <c r="V43" s="285">
        <f t="shared" si="7"/>
        <v>0</v>
      </c>
      <c r="W43" s="246"/>
      <c r="X43" s="246"/>
      <c r="Y43" s="246"/>
      <c r="Z43" s="285">
        <f t="shared" si="8"/>
        <v>0</v>
      </c>
      <c r="AA43" s="246"/>
      <c r="AB43" s="246"/>
      <c r="AC43" s="246"/>
      <c r="AD43" s="285">
        <f t="shared" si="9"/>
        <v>0</v>
      </c>
    </row>
    <row r="44" spans="1:30" ht="15" customHeight="1">
      <c r="A44" s="343">
        <v>381050</v>
      </c>
      <c r="B44" s="6" t="s">
        <v>1022</v>
      </c>
      <c r="C44" s="246"/>
      <c r="D44" s="246"/>
      <c r="E44" s="246"/>
      <c r="F44" s="285">
        <f t="shared" si="3"/>
        <v>0</v>
      </c>
      <c r="G44" s="246"/>
      <c r="H44" s="246"/>
      <c r="I44" s="246"/>
      <c r="J44" s="285">
        <f t="shared" si="4"/>
        <v>0</v>
      </c>
      <c r="K44" s="246"/>
      <c r="L44" s="246"/>
      <c r="M44" s="246"/>
      <c r="N44" s="285">
        <f t="shared" si="5"/>
        <v>0</v>
      </c>
      <c r="O44" s="246"/>
      <c r="P44" s="246"/>
      <c r="Q44" s="246"/>
      <c r="R44" s="285">
        <f t="shared" si="6"/>
        <v>0</v>
      </c>
      <c r="S44" s="246"/>
      <c r="T44" s="246"/>
      <c r="U44" s="246"/>
      <c r="V44" s="285">
        <f t="shared" si="7"/>
        <v>0</v>
      </c>
      <c r="W44" s="246"/>
      <c r="X44" s="246"/>
      <c r="Y44" s="246"/>
      <c r="Z44" s="285">
        <f t="shared" si="8"/>
        <v>0</v>
      </c>
      <c r="AA44" s="246"/>
      <c r="AB44" s="246"/>
      <c r="AC44" s="246"/>
      <c r="AD44" s="285">
        <f t="shared" si="9"/>
        <v>0</v>
      </c>
    </row>
    <row r="45" spans="1:30" ht="15" customHeight="1">
      <c r="A45" s="343">
        <v>381070</v>
      </c>
      <c r="B45" s="6" t="s">
        <v>469</v>
      </c>
      <c r="C45" s="246"/>
      <c r="D45" s="246"/>
      <c r="E45" s="246"/>
      <c r="F45" s="285">
        <f t="shared" si="3"/>
        <v>0</v>
      </c>
      <c r="G45" s="246"/>
      <c r="H45" s="246"/>
      <c r="I45" s="246"/>
      <c r="J45" s="285">
        <f t="shared" si="4"/>
        <v>0</v>
      </c>
      <c r="K45" s="246"/>
      <c r="L45" s="246"/>
      <c r="M45" s="246"/>
      <c r="N45" s="285">
        <f t="shared" si="5"/>
        <v>0</v>
      </c>
      <c r="O45" s="246"/>
      <c r="P45" s="246"/>
      <c r="Q45" s="246"/>
      <c r="R45" s="285">
        <f t="shared" si="6"/>
        <v>0</v>
      </c>
      <c r="S45" s="246"/>
      <c r="T45" s="246"/>
      <c r="U45" s="246"/>
      <c r="V45" s="285">
        <f t="shared" si="7"/>
        <v>0</v>
      </c>
      <c r="W45" s="246"/>
      <c r="X45" s="246"/>
      <c r="Y45" s="246"/>
      <c r="Z45" s="285">
        <f t="shared" si="8"/>
        <v>0</v>
      </c>
      <c r="AA45" s="246"/>
      <c r="AB45" s="246"/>
      <c r="AC45" s="246"/>
      <c r="AD45" s="285">
        <f t="shared" si="9"/>
        <v>0</v>
      </c>
    </row>
    <row r="46" spans="1:30" ht="15" customHeight="1">
      <c r="A46" s="343">
        <v>382010</v>
      </c>
      <c r="B46" s="6" t="s">
        <v>1021</v>
      </c>
      <c r="C46" s="246"/>
      <c r="D46" s="246"/>
      <c r="E46" s="246"/>
      <c r="F46" s="285">
        <f t="shared" si="3"/>
        <v>0</v>
      </c>
      <c r="G46" s="246"/>
      <c r="H46" s="246"/>
      <c r="I46" s="246"/>
      <c r="J46" s="285">
        <f t="shared" si="4"/>
        <v>0</v>
      </c>
      <c r="K46" s="246"/>
      <c r="L46" s="246"/>
      <c r="M46" s="246"/>
      <c r="N46" s="285">
        <f t="shared" si="5"/>
        <v>0</v>
      </c>
      <c r="O46" s="246"/>
      <c r="P46" s="246"/>
      <c r="Q46" s="246"/>
      <c r="R46" s="285">
        <f t="shared" si="6"/>
        <v>0</v>
      </c>
      <c r="S46" s="246"/>
      <c r="T46" s="246"/>
      <c r="U46" s="246"/>
      <c r="V46" s="285">
        <f t="shared" si="7"/>
        <v>0</v>
      </c>
      <c r="W46" s="246"/>
      <c r="X46" s="246"/>
      <c r="Y46" s="246"/>
      <c r="Z46" s="285">
        <f t="shared" si="8"/>
        <v>0</v>
      </c>
      <c r="AA46" s="246"/>
      <c r="AB46" s="246"/>
      <c r="AC46" s="246"/>
      <c r="AD46" s="285">
        <f t="shared" si="9"/>
        <v>0</v>
      </c>
    </row>
    <row r="47" spans="1:30" ht="15" customHeight="1">
      <c r="A47" s="343">
        <v>383000</v>
      </c>
      <c r="B47" s="6" t="s">
        <v>1023</v>
      </c>
      <c r="C47" s="246"/>
      <c r="D47" s="246"/>
      <c r="E47" s="246"/>
      <c r="F47" s="285">
        <f t="shared" si="3"/>
        <v>0</v>
      </c>
      <c r="G47" s="246"/>
      <c r="H47" s="246"/>
      <c r="I47" s="246"/>
      <c r="J47" s="285">
        <f t="shared" si="4"/>
        <v>0</v>
      </c>
      <c r="K47" s="246"/>
      <c r="L47" s="246"/>
      <c r="M47" s="246"/>
      <c r="N47" s="285">
        <f t="shared" si="5"/>
        <v>0</v>
      </c>
      <c r="O47" s="246"/>
      <c r="P47" s="246"/>
      <c r="Q47" s="246"/>
      <c r="R47" s="285">
        <f t="shared" si="6"/>
        <v>0</v>
      </c>
      <c r="S47" s="246"/>
      <c r="T47" s="246"/>
      <c r="U47" s="246"/>
      <c r="V47" s="285">
        <f t="shared" si="7"/>
        <v>0</v>
      </c>
      <c r="W47" s="246"/>
      <c r="X47" s="246"/>
      <c r="Y47" s="246"/>
      <c r="Z47" s="285">
        <f t="shared" si="8"/>
        <v>0</v>
      </c>
      <c r="AA47" s="246"/>
      <c r="AB47" s="246"/>
      <c r="AC47" s="246"/>
      <c r="AD47" s="285">
        <f t="shared" si="9"/>
        <v>0</v>
      </c>
    </row>
    <row r="48" spans="1:30" ht="15" customHeight="1">
      <c r="A48" s="343">
        <v>520000</v>
      </c>
      <c r="B48" s="6" t="s">
        <v>1453</v>
      </c>
      <c r="C48" s="246"/>
      <c r="D48" s="246"/>
      <c r="E48" s="246"/>
      <c r="F48" s="285">
        <f t="shared" si="3"/>
        <v>0</v>
      </c>
      <c r="G48" s="246"/>
      <c r="H48" s="246"/>
      <c r="I48" s="246"/>
      <c r="J48" s="285">
        <f t="shared" si="4"/>
        <v>0</v>
      </c>
      <c r="K48" s="246"/>
      <c r="L48" s="246"/>
      <c r="M48" s="246"/>
      <c r="N48" s="285">
        <f t="shared" si="5"/>
        <v>0</v>
      </c>
      <c r="O48" s="246"/>
      <c r="P48" s="246"/>
      <c r="Q48" s="246"/>
      <c r="R48" s="285">
        <f t="shared" si="6"/>
        <v>0</v>
      </c>
      <c r="S48" s="246"/>
      <c r="T48" s="246"/>
      <c r="U48" s="246"/>
      <c r="V48" s="285">
        <f t="shared" si="7"/>
        <v>0</v>
      </c>
      <c r="W48" s="246"/>
      <c r="X48" s="246"/>
      <c r="Y48" s="246"/>
      <c r="Z48" s="285">
        <f t="shared" si="8"/>
        <v>0</v>
      </c>
      <c r="AA48" s="246"/>
      <c r="AB48" s="246"/>
      <c r="AC48" s="246"/>
      <c r="AD48" s="285">
        <f t="shared" si="9"/>
        <v>0</v>
      </c>
    </row>
    <row r="49" spans="1:30" ht="15" customHeight="1">
      <c r="A49" s="343">
        <v>384000</v>
      </c>
      <c r="B49" s="6" t="s">
        <v>1424</v>
      </c>
      <c r="C49" s="246"/>
      <c r="D49" s="246"/>
      <c r="E49" s="246"/>
      <c r="F49" s="285">
        <f t="shared" si="3"/>
        <v>0</v>
      </c>
      <c r="G49" s="246"/>
      <c r="H49" s="246"/>
      <c r="I49" s="246"/>
      <c r="J49" s="285">
        <f t="shared" si="4"/>
        <v>0</v>
      </c>
      <c r="K49" s="246"/>
      <c r="L49" s="246"/>
      <c r="M49" s="246"/>
      <c r="N49" s="285">
        <f t="shared" si="5"/>
        <v>0</v>
      </c>
      <c r="O49" s="246"/>
      <c r="P49" s="246"/>
      <c r="Q49" s="246"/>
      <c r="R49" s="285">
        <f t="shared" si="6"/>
        <v>0</v>
      </c>
      <c r="S49" s="246"/>
      <c r="T49" s="246"/>
      <c r="U49" s="246"/>
      <c r="V49" s="285">
        <f t="shared" si="7"/>
        <v>0</v>
      </c>
      <c r="W49" s="246"/>
      <c r="X49" s="246"/>
      <c r="Y49" s="246"/>
      <c r="Z49" s="285">
        <f t="shared" si="8"/>
        <v>0</v>
      </c>
      <c r="AA49" s="246"/>
      <c r="AB49" s="246"/>
      <c r="AC49" s="246"/>
      <c r="AD49" s="285">
        <f t="shared" si="9"/>
        <v>0</v>
      </c>
    </row>
    <row r="50" spans="1:30" ht="15" customHeight="1">
      <c r="A50" s="343">
        <v>385000</v>
      </c>
      <c r="B50" s="6" t="s">
        <v>1421</v>
      </c>
      <c r="C50" s="246"/>
      <c r="D50" s="246"/>
      <c r="E50" s="246"/>
      <c r="F50" s="285">
        <f t="shared" si="3"/>
        <v>0</v>
      </c>
      <c r="G50" s="246"/>
      <c r="H50" s="246"/>
      <c r="I50" s="246"/>
      <c r="J50" s="285">
        <f t="shared" si="4"/>
        <v>0</v>
      </c>
      <c r="K50" s="246"/>
      <c r="L50" s="246"/>
      <c r="M50" s="246"/>
      <c r="N50" s="285">
        <f t="shared" si="5"/>
        <v>0</v>
      </c>
      <c r="O50" s="246"/>
      <c r="P50" s="246"/>
      <c r="Q50" s="246"/>
      <c r="R50" s="285">
        <f t="shared" si="6"/>
        <v>0</v>
      </c>
      <c r="S50" s="246"/>
      <c r="T50" s="246"/>
      <c r="U50" s="246"/>
      <c r="V50" s="285">
        <f t="shared" si="7"/>
        <v>0</v>
      </c>
      <c r="W50" s="246"/>
      <c r="X50" s="246"/>
      <c r="Y50" s="246"/>
      <c r="Z50" s="285">
        <f t="shared" si="8"/>
        <v>0</v>
      </c>
      <c r="AA50" s="246"/>
      <c r="AB50" s="246"/>
      <c r="AC50" s="246"/>
      <c r="AD50" s="285">
        <f t="shared" si="9"/>
        <v>0</v>
      </c>
    </row>
    <row r="51" spans="1:30" ht="15" customHeight="1">
      <c r="A51" s="343">
        <v>524000</v>
      </c>
      <c r="B51" s="6" t="s">
        <v>1425</v>
      </c>
      <c r="C51" s="246"/>
      <c r="D51" s="246"/>
      <c r="E51" s="246"/>
      <c r="F51" s="285">
        <f t="shared" si="3"/>
        <v>0</v>
      </c>
      <c r="G51" s="246"/>
      <c r="H51" s="246"/>
      <c r="I51" s="246"/>
      <c r="J51" s="285">
        <f t="shared" si="4"/>
        <v>0</v>
      </c>
      <c r="K51" s="246"/>
      <c r="L51" s="246"/>
      <c r="M51" s="246"/>
      <c r="N51" s="285">
        <f t="shared" si="5"/>
        <v>0</v>
      </c>
      <c r="O51" s="246"/>
      <c r="P51" s="246"/>
      <c r="Q51" s="246"/>
      <c r="R51" s="285">
        <f t="shared" si="6"/>
        <v>0</v>
      </c>
      <c r="S51" s="246"/>
      <c r="T51" s="246"/>
      <c r="U51" s="246"/>
      <c r="V51" s="285">
        <f t="shared" si="7"/>
        <v>0</v>
      </c>
      <c r="W51" s="246"/>
      <c r="X51" s="246"/>
      <c r="Y51" s="246"/>
      <c r="Z51" s="285">
        <f t="shared" si="8"/>
        <v>0</v>
      </c>
      <c r="AA51" s="246"/>
      <c r="AB51" s="246"/>
      <c r="AC51" s="246"/>
      <c r="AD51" s="285">
        <f t="shared" si="9"/>
        <v>0</v>
      </c>
    </row>
    <row r="52" spans="1:30" ht="15" customHeight="1" thickBot="1">
      <c r="A52" s="342">
        <v>525000</v>
      </c>
      <c r="B52" s="6" t="s">
        <v>1427</v>
      </c>
      <c r="C52" s="248"/>
      <c r="D52" s="248"/>
      <c r="E52" s="248"/>
      <c r="F52" s="287">
        <f>-D52+E52</f>
        <v>0</v>
      </c>
      <c r="G52" s="248"/>
      <c r="H52" s="248"/>
      <c r="I52" s="248"/>
      <c r="J52" s="287">
        <f>-H52+I52</f>
        <v>0</v>
      </c>
      <c r="K52" s="248"/>
      <c r="L52" s="248"/>
      <c r="M52" s="248"/>
      <c r="N52" s="287">
        <f>-L52+M52</f>
        <v>0</v>
      </c>
      <c r="O52" s="248"/>
      <c r="P52" s="248"/>
      <c r="Q52" s="248"/>
      <c r="R52" s="287">
        <f>-P52+Q52</f>
        <v>0</v>
      </c>
      <c r="S52" s="248"/>
      <c r="T52" s="248"/>
      <c r="U52" s="248"/>
      <c r="V52" s="287">
        <f>-T52+U52</f>
        <v>0</v>
      </c>
      <c r="W52" s="248"/>
      <c r="X52" s="248"/>
      <c r="Y52" s="248"/>
      <c r="Z52" s="287">
        <f>-X52+Y52</f>
        <v>0</v>
      </c>
      <c r="AA52" s="248"/>
      <c r="AB52" s="248"/>
      <c r="AC52" s="248"/>
      <c r="AD52" s="287">
        <f>-AB52+AC52</f>
        <v>0</v>
      </c>
    </row>
    <row r="53" spans="1:30" customFormat="1" ht="15" customHeight="1">
      <c r="A53" s="343"/>
      <c r="B53" s="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row>
    <row r="54" spans="1:30" customFormat="1" ht="15" customHeight="1" thickBot="1">
      <c r="A54" s="343"/>
      <c r="B54" s="9" t="s">
        <v>216</v>
      </c>
      <c r="C54" s="255">
        <f t="shared" ref="C54:N54" si="10">SUM(C42:C52)</f>
        <v>0</v>
      </c>
      <c r="D54" s="255">
        <f t="shared" si="10"/>
        <v>0</v>
      </c>
      <c r="E54" s="255">
        <f t="shared" si="10"/>
        <v>0</v>
      </c>
      <c r="F54" s="255">
        <f t="shared" si="10"/>
        <v>0</v>
      </c>
      <c r="G54" s="255">
        <f t="shared" si="10"/>
        <v>0</v>
      </c>
      <c r="H54" s="255">
        <f t="shared" si="10"/>
        <v>0</v>
      </c>
      <c r="I54" s="255">
        <f t="shared" si="10"/>
        <v>0</v>
      </c>
      <c r="J54" s="255">
        <f t="shared" si="10"/>
        <v>0</v>
      </c>
      <c r="K54" s="255">
        <f t="shared" si="10"/>
        <v>0</v>
      </c>
      <c r="L54" s="255">
        <f t="shared" si="10"/>
        <v>0</v>
      </c>
      <c r="M54" s="255">
        <f t="shared" si="10"/>
        <v>0</v>
      </c>
      <c r="N54" s="255">
        <f t="shared" si="10"/>
        <v>0</v>
      </c>
      <c r="O54" s="255">
        <f t="shared" ref="O54:AD54" si="11">SUM(O42:O52)</f>
        <v>0</v>
      </c>
      <c r="P54" s="255">
        <f t="shared" si="11"/>
        <v>0</v>
      </c>
      <c r="Q54" s="255">
        <f t="shared" si="11"/>
        <v>0</v>
      </c>
      <c r="R54" s="255">
        <f t="shared" si="11"/>
        <v>0</v>
      </c>
      <c r="S54" s="255">
        <f t="shared" si="11"/>
        <v>0</v>
      </c>
      <c r="T54" s="255">
        <f t="shared" si="11"/>
        <v>0</v>
      </c>
      <c r="U54" s="255">
        <f t="shared" si="11"/>
        <v>0</v>
      </c>
      <c r="V54" s="255">
        <f t="shared" si="11"/>
        <v>0</v>
      </c>
      <c r="W54" s="255">
        <f t="shared" si="11"/>
        <v>0</v>
      </c>
      <c r="X54" s="255">
        <f t="shared" si="11"/>
        <v>0</v>
      </c>
      <c r="Y54" s="255">
        <f t="shared" si="11"/>
        <v>0</v>
      </c>
      <c r="Z54" s="255">
        <f t="shared" si="11"/>
        <v>0</v>
      </c>
      <c r="AA54" s="255">
        <f t="shared" si="11"/>
        <v>0</v>
      </c>
      <c r="AB54" s="255">
        <f t="shared" si="11"/>
        <v>0</v>
      </c>
      <c r="AC54" s="255">
        <f t="shared" si="11"/>
        <v>0</v>
      </c>
      <c r="AD54" s="255">
        <f t="shared" si="11"/>
        <v>0</v>
      </c>
    </row>
    <row r="55" spans="1:30" customFormat="1" ht="15" customHeight="1">
      <c r="A55" s="343"/>
      <c r="B55" s="9" t="s">
        <v>154</v>
      </c>
      <c r="C55" s="254">
        <f t="shared" ref="C55:N55" si="12">+C40+C54</f>
        <v>0</v>
      </c>
      <c r="D55" s="254">
        <f t="shared" si="12"/>
        <v>0</v>
      </c>
      <c r="E55" s="254">
        <f t="shared" si="12"/>
        <v>0</v>
      </c>
      <c r="F55" s="254">
        <f t="shared" si="12"/>
        <v>0</v>
      </c>
      <c r="G55" s="254">
        <f t="shared" si="12"/>
        <v>0</v>
      </c>
      <c r="H55" s="254">
        <f t="shared" si="12"/>
        <v>0</v>
      </c>
      <c r="I55" s="254">
        <f t="shared" si="12"/>
        <v>0</v>
      </c>
      <c r="J55" s="254">
        <f t="shared" si="12"/>
        <v>0</v>
      </c>
      <c r="K55" s="254">
        <f t="shared" si="12"/>
        <v>0</v>
      </c>
      <c r="L55" s="254">
        <f t="shared" si="12"/>
        <v>0</v>
      </c>
      <c r="M55" s="254">
        <f t="shared" si="12"/>
        <v>0</v>
      </c>
      <c r="N55" s="254">
        <f t="shared" si="12"/>
        <v>0</v>
      </c>
      <c r="O55" s="254">
        <f t="shared" ref="O55:AD55" si="13">+O40+O54</f>
        <v>0</v>
      </c>
      <c r="P55" s="254">
        <f t="shared" si="13"/>
        <v>0</v>
      </c>
      <c r="Q55" s="254">
        <f t="shared" si="13"/>
        <v>0</v>
      </c>
      <c r="R55" s="254">
        <f t="shared" si="13"/>
        <v>0</v>
      </c>
      <c r="S55" s="254">
        <f t="shared" si="13"/>
        <v>0</v>
      </c>
      <c r="T55" s="254">
        <f t="shared" si="13"/>
        <v>0</v>
      </c>
      <c r="U55" s="254">
        <f t="shared" si="13"/>
        <v>0</v>
      </c>
      <c r="V55" s="254">
        <f t="shared" si="13"/>
        <v>0</v>
      </c>
      <c r="W55" s="254">
        <f t="shared" si="13"/>
        <v>0</v>
      </c>
      <c r="X55" s="254">
        <f t="shared" si="13"/>
        <v>0</v>
      </c>
      <c r="Y55" s="254">
        <f t="shared" si="13"/>
        <v>0</v>
      </c>
      <c r="Z55" s="254">
        <f t="shared" si="13"/>
        <v>0</v>
      </c>
      <c r="AA55" s="254">
        <f t="shared" si="13"/>
        <v>0</v>
      </c>
      <c r="AB55" s="254">
        <f t="shared" si="13"/>
        <v>0</v>
      </c>
      <c r="AC55" s="254">
        <f t="shared" si="13"/>
        <v>0</v>
      </c>
      <c r="AD55" s="254">
        <f t="shared" si="13"/>
        <v>0</v>
      </c>
    </row>
    <row r="56" spans="1:30" ht="30" customHeight="1">
      <c r="A56" s="277"/>
      <c r="B56" s="295" t="str">
        <f>+'GENERAL FUND-OPERATING(48-53)'!B295</f>
        <v>Fund balances - July 1, 2020 as previously reported</v>
      </c>
      <c r="C56" s="254"/>
      <c r="D56" s="254"/>
      <c r="E56" s="246"/>
      <c r="F56" s="254"/>
      <c r="G56" s="254"/>
      <c r="H56" s="254"/>
      <c r="I56" s="246"/>
      <c r="J56" s="254"/>
      <c r="K56" s="246"/>
      <c r="L56" s="246"/>
      <c r="M56" s="246"/>
      <c r="N56" s="254"/>
      <c r="O56" s="254"/>
      <c r="P56" s="254"/>
      <c r="Q56" s="246"/>
      <c r="R56" s="254"/>
      <c r="S56" s="254"/>
      <c r="T56" s="254"/>
      <c r="U56" s="246"/>
      <c r="V56" s="254"/>
      <c r="W56" s="254"/>
      <c r="X56" s="254"/>
      <c r="Y56" s="246"/>
      <c r="Z56" s="254"/>
      <c r="AA56" s="254"/>
      <c r="AB56" s="254"/>
      <c r="AC56" s="246"/>
      <c r="AD56" s="254"/>
    </row>
    <row r="57" spans="1:30" ht="15" customHeight="1" thickBot="1">
      <c r="A57" s="277"/>
      <c r="B57" s="8" t="s">
        <v>603</v>
      </c>
      <c r="C57" s="254"/>
      <c r="D57" s="254"/>
      <c r="E57" s="248"/>
      <c r="F57" s="254"/>
      <c r="G57" s="254"/>
      <c r="H57" s="254"/>
      <c r="I57" s="248"/>
      <c r="J57" s="254"/>
      <c r="K57" s="246"/>
      <c r="L57" s="246"/>
      <c r="M57" s="248"/>
      <c r="N57" s="254"/>
      <c r="O57" s="254"/>
      <c r="P57" s="254"/>
      <c r="Q57" s="248"/>
      <c r="R57" s="254"/>
      <c r="S57" s="254"/>
      <c r="T57" s="254"/>
      <c r="U57" s="248"/>
      <c r="V57" s="254"/>
      <c r="W57" s="254"/>
      <c r="X57" s="254"/>
      <c r="Y57" s="248"/>
      <c r="Z57" s="254"/>
      <c r="AA57" s="254"/>
      <c r="AB57" s="254"/>
      <c r="AC57" s="248"/>
      <c r="AD57" s="254"/>
    </row>
    <row r="58" spans="1:30" ht="15" customHeight="1" thickBot="1">
      <c r="A58" s="240"/>
      <c r="B58" s="295" t="str">
        <f>+'GENERAL FUND-OPERATING(48-53)'!B297</f>
        <v>Fund balances - July 1, 2020 as restated</v>
      </c>
      <c r="C58" s="254"/>
      <c r="D58" s="254"/>
      <c r="E58" s="254">
        <f>+E56+E57</f>
        <v>0</v>
      </c>
      <c r="F58" s="254"/>
      <c r="G58" s="254"/>
      <c r="H58" s="254"/>
      <c r="I58" s="254">
        <f>+I56+I57</f>
        <v>0</v>
      </c>
      <c r="J58" s="254"/>
      <c r="K58" s="254"/>
      <c r="L58" s="254"/>
      <c r="M58" s="254">
        <f>+M56+M57</f>
        <v>0</v>
      </c>
      <c r="N58" s="254"/>
      <c r="O58" s="254"/>
      <c r="P58" s="254"/>
      <c r="Q58" s="254">
        <f>+Q56+Q57</f>
        <v>0</v>
      </c>
      <c r="R58" s="254"/>
      <c r="S58" s="254"/>
      <c r="T58" s="254"/>
      <c r="U58" s="254">
        <f>+U56+U57</f>
        <v>0</v>
      </c>
      <c r="V58" s="254"/>
      <c r="W58" s="254"/>
      <c r="X58" s="254"/>
      <c r="Y58" s="254">
        <f>+Y56+Y57</f>
        <v>0</v>
      </c>
      <c r="Z58" s="254"/>
      <c r="AA58" s="254"/>
      <c r="AB58" s="254"/>
      <c r="AC58" s="254">
        <f>+AC56+AC57</f>
        <v>0</v>
      </c>
      <c r="AD58" s="254"/>
    </row>
    <row r="59" spans="1:30" ht="15" customHeight="1" thickBot="1">
      <c r="A59" s="240"/>
      <c r="B59" s="245" t="str">
        <f>+'GENERAL FUND-OPERATING(48-53)'!B298</f>
        <v>Fund balances - June 30, 2021</v>
      </c>
      <c r="C59" s="254"/>
      <c r="D59" s="254"/>
      <c r="E59" s="257">
        <f>+E55+E58</f>
        <v>0</v>
      </c>
      <c r="F59" s="254"/>
      <c r="G59" s="254"/>
      <c r="H59" s="254"/>
      <c r="I59" s="257">
        <f>+I55+I58</f>
        <v>0</v>
      </c>
      <c r="J59" s="254"/>
      <c r="K59" s="254"/>
      <c r="L59" s="254"/>
      <c r="M59" s="257">
        <f>+M55+M58</f>
        <v>0</v>
      </c>
      <c r="N59" s="254"/>
      <c r="O59" s="254"/>
      <c r="P59" s="254"/>
      <c r="Q59" s="257">
        <f>+Q55+Q58</f>
        <v>0</v>
      </c>
      <c r="R59" s="254"/>
      <c r="S59" s="254"/>
      <c r="T59" s="254"/>
      <c r="U59" s="257">
        <f>+U55+U58</f>
        <v>0</v>
      </c>
      <c r="V59" s="254"/>
      <c r="W59" s="254"/>
      <c r="X59" s="254"/>
      <c r="Y59" s="257">
        <f>+Y55+Y58</f>
        <v>0</v>
      </c>
      <c r="Z59" s="254"/>
      <c r="AA59" s="254"/>
      <c r="AB59" s="254"/>
      <c r="AC59" s="257">
        <f>+AC55+AC58</f>
        <v>0</v>
      </c>
      <c r="AD59" s="254"/>
    </row>
    <row r="60" spans="1:30" ht="15.75" thickTop="1">
      <c r="A60" s="240"/>
      <c r="B60" s="240"/>
      <c r="C60" s="240"/>
      <c r="D60" s="240"/>
      <c r="E60" s="240"/>
      <c r="F60" s="6"/>
      <c r="G60" s="6"/>
      <c r="H60" s="6"/>
      <c r="I60" s="240"/>
      <c r="J60" s="240"/>
      <c r="K60" s="240"/>
      <c r="L60" s="240"/>
      <c r="M60" s="240"/>
      <c r="N60" s="240"/>
      <c r="O60" s="240"/>
      <c r="P60" s="240"/>
      <c r="Q60" s="240"/>
      <c r="R60" s="240"/>
      <c r="S60" s="240"/>
      <c r="T60" s="240"/>
      <c r="U60" s="240"/>
      <c r="V60" s="240"/>
      <c r="W60" s="240"/>
      <c r="X60" s="240"/>
      <c r="Y60" s="240"/>
      <c r="Z60" s="240"/>
      <c r="AA60" s="240"/>
      <c r="AB60" s="240"/>
      <c r="AC60" s="240"/>
      <c r="AD60" s="240"/>
    </row>
    <row r="61" spans="1:30" ht="15.75">
      <c r="A61" s="240"/>
      <c r="B61" s="240"/>
      <c r="C61" s="336" t="s">
        <v>1123</v>
      </c>
      <c r="D61" s="240"/>
      <c r="E61" s="240"/>
      <c r="F61" s="240"/>
      <c r="G61" s="336" t="s">
        <v>1124</v>
      </c>
      <c r="H61" s="240"/>
      <c r="I61" s="240"/>
      <c r="J61" s="240"/>
      <c r="K61" s="336" t="s">
        <v>1125</v>
      </c>
      <c r="L61" s="240"/>
      <c r="M61" s="240"/>
      <c r="N61" s="240"/>
      <c r="O61" s="336" t="s">
        <v>1125</v>
      </c>
      <c r="P61" s="240"/>
      <c r="Q61" s="240"/>
      <c r="R61" s="240"/>
      <c r="S61" s="336" t="s">
        <v>1125</v>
      </c>
      <c r="T61" s="240"/>
      <c r="U61" s="240"/>
      <c r="V61" s="240"/>
      <c r="W61" s="336" t="s">
        <v>1125</v>
      </c>
      <c r="X61" s="240"/>
      <c r="Y61" s="240"/>
      <c r="Z61" s="240"/>
      <c r="AA61" s="336" t="s">
        <v>1125</v>
      </c>
      <c r="AB61" s="240"/>
      <c r="AC61" s="240"/>
      <c r="AD61" s="240"/>
    </row>
    <row r="62" spans="1:30" ht="15">
      <c r="A62" s="240"/>
      <c r="B62" s="240"/>
      <c r="C62" s="240"/>
      <c r="D62" s="240"/>
      <c r="E62" s="240"/>
      <c r="F62" s="240"/>
      <c r="G62" s="240"/>
      <c r="H62" s="240"/>
      <c r="I62" s="240"/>
      <c r="J62" s="240"/>
      <c r="K62" s="240"/>
      <c r="L62" s="240"/>
      <c r="M62" s="240"/>
      <c r="N62" s="240"/>
    </row>
    <row r="63" spans="1:30" ht="15">
      <c r="A63" s="240"/>
      <c r="B63" s="240"/>
      <c r="C63" s="240"/>
      <c r="D63" s="240"/>
      <c r="E63" s="240"/>
      <c r="F63" s="240"/>
      <c r="G63" s="240"/>
      <c r="H63" s="240"/>
      <c r="I63" s="240"/>
      <c r="J63" s="240"/>
      <c r="K63" s="240"/>
      <c r="L63" s="240"/>
      <c r="M63" s="240"/>
      <c r="N63" s="240"/>
    </row>
    <row r="64" spans="1:30" ht="15">
      <c r="A64" s="240"/>
      <c r="B64" s="240"/>
      <c r="C64" s="240"/>
      <c r="D64" s="240"/>
      <c r="E64" s="240"/>
      <c r="F64" s="240"/>
      <c r="G64" s="240"/>
      <c r="H64" s="240"/>
      <c r="I64" s="240"/>
      <c r="J64" s="240"/>
      <c r="K64" s="240"/>
      <c r="L64" s="240"/>
      <c r="M64" s="240"/>
      <c r="N64" s="240"/>
    </row>
    <row r="65" spans="1:14" ht="15">
      <c r="A65" s="240"/>
      <c r="B65" s="240"/>
      <c r="C65" s="240"/>
      <c r="D65" s="240"/>
      <c r="E65" s="240"/>
      <c r="F65" s="240"/>
      <c r="G65" s="240"/>
      <c r="H65" s="240"/>
      <c r="I65" s="240"/>
      <c r="J65" s="240"/>
      <c r="K65" s="240"/>
      <c r="L65" s="240"/>
      <c r="M65" s="240"/>
      <c r="N65" s="240"/>
    </row>
    <row r="66" spans="1:14" ht="15">
      <c r="A66" s="240"/>
      <c r="B66" s="240"/>
      <c r="C66" s="240"/>
      <c r="D66" s="240"/>
      <c r="E66" s="240"/>
      <c r="F66" s="240"/>
      <c r="G66" s="240"/>
      <c r="H66" s="240"/>
      <c r="I66" s="240"/>
      <c r="J66" s="240"/>
      <c r="K66" s="240"/>
      <c r="L66" s="240"/>
      <c r="M66" s="240"/>
      <c r="N66" s="240"/>
    </row>
    <row r="67" spans="1:14" ht="15">
      <c r="A67" s="240"/>
      <c r="B67" s="240"/>
      <c r="C67" s="240"/>
      <c r="D67" s="240"/>
      <c r="E67" s="240"/>
      <c r="F67" s="240"/>
      <c r="G67" s="240"/>
      <c r="H67" s="240"/>
      <c r="I67" s="240"/>
      <c r="J67" s="240"/>
      <c r="K67" s="240"/>
      <c r="L67" s="240"/>
      <c r="M67" s="240"/>
      <c r="N67" s="240"/>
    </row>
    <row r="68" spans="1:14" ht="15">
      <c r="A68" s="240"/>
      <c r="B68" s="240"/>
      <c r="C68" s="240"/>
      <c r="D68" s="240"/>
      <c r="E68" s="240"/>
      <c r="F68" s="240"/>
      <c r="G68" s="240"/>
      <c r="H68" s="240"/>
      <c r="I68" s="240"/>
      <c r="J68" s="240"/>
      <c r="K68" s="240"/>
      <c r="L68" s="240"/>
      <c r="M68" s="240"/>
      <c r="N68" s="240"/>
    </row>
    <row r="69" spans="1:14" ht="15">
      <c r="A69" s="240"/>
      <c r="B69" s="240"/>
      <c r="C69" s="240"/>
      <c r="D69" s="240"/>
      <c r="E69" s="240"/>
      <c r="F69" s="240"/>
      <c r="G69" s="240"/>
      <c r="H69" s="240"/>
      <c r="I69" s="240"/>
      <c r="J69" s="240"/>
      <c r="K69" s="240"/>
      <c r="L69" s="240"/>
      <c r="M69" s="240"/>
      <c r="N69" s="240"/>
    </row>
    <row r="70" spans="1:14" ht="15">
      <c r="A70" s="240"/>
      <c r="B70" s="240"/>
      <c r="C70" s="240"/>
      <c r="D70" s="240"/>
      <c r="E70" s="240"/>
      <c r="F70" s="240"/>
      <c r="G70" s="240"/>
      <c r="H70" s="240"/>
      <c r="I70" s="240"/>
      <c r="J70" s="240"/>
      <c r="K70" s="240"/>
      <c r="L70" s="240"/>
      <c r="M70" s="240"/>
      <c r="N70" s="240"/>
    </row>
    <row r="71" spans="1:14" ht="15">
      <c r="A71" s="240"/>
      <c r="B71" s="240"/>
      <c r="C71" s="240"/>
      <c r="D71" s="240"/>
      <c r="E71" s="240"/>
      <c r="F71" s="240"/>
      <c r="G71" s="240"/>
      <c r="H71" s="240"/>
      <c r="I71" s="240"/>
      <c r="J71" s="240"/>
      <c r="K71" s="240"/>
      <c r="L71" s="240"/>
      <c r="M71" s="240"/>
      <c r="N71" s="240"/>
    </row>
    <row r="72" spans="1:14" ht="15">
      <c r="A72" s="240"/>
      <c r="B72" s="240"/>
      <c r="C72" s="240"/>
      <c r="D72" s="240"/>
      <c r="E72" s="240"/>
      <c r="F72" s="240"/>
      <c r="G72" s="240"/>
      <c r="H72" s="240"/>
      <c r="I72" s="240"/>
      <c r="J72" s="240"/>
      <c r="K72" s="240"/>
      <c r="L72" s="240"/>
      <c r="M72" s="240"/>
      <c r="N72" s="240"/>
    </row>
    <row r="73" spans="1:14" ht="15">
      <c r="A73" s="240"/>
      <c r="B73" s="240"/>
      <c r="C73" s="240"/>
      <c r="D73" s="240"/>
      <c r="E73" s="240"/>
      <c r="F73" s="240"/>
      <c r="G73" s="240"/>
      <c r="H73" s="240"/>
      <c r="I73" s="240"/>
      <c r="J73" s="240"/>
      <c r="K73" s="240"/>
      <c r="L73" s="240"/>
      <c r="M73" s="240"/>
      <c r="N73" s="240"/>
    </row>
    <row r="74" spans="1:14" ht="15">
      <c r="A74" s="240"/>
      <c r="B74" s="240"/>
      <c r="C74" s="240"/>
      <c r="D74" s="240"/>
      <c r="E74" s="240"/>
      <c r="F74" s="240"/>
      <c r="G74" s="240"/>
      <c r="H74" s="240"/>
      <c r="I74" s="240"/>
      <c r="J74" s="240"/>
      <c r="K74" s="240"/>
      <c r="L74" s="240"/>
      <c r="M74" s="240"/>
      <c r="N74" s="240"/>
    </row>
    <row r="75" spans="1:14" ht="15">
      <c r="A75" s="240"/>
      <c r="B75" s="240"/>
      <c r="C75" s="240"/>
      <c r="D75" s="240"/>
      <c r="E75" s="240"/>
      <c r="F75" s="240"/>
      <c r="G75" s="240"/>
      <c r="H75" s="240"/>
      <c r="I75" s="240"/>
      <c r="J75" s="240"/>
      <c r="K75" s="240"/>
      <c r="L75" s="240"/>
      <c r="M75" s="240"/>
      <c r="N75" s="240"/>
    </row>
    <row r="76" spans="1:14" ht="15">
      <c r="A76" s="240"/>
      <c r="B76" s="240"/>
      <c r="C76" s="240"/>
      <c r="D76" s="240"/>
      <c r="E76" s="240"/>
      <c r="F76" s="240"/>
      <c r="G76" s="240"/>
      <c r="H76" s="240"/>
      <c r="I76" s="240"/>
      <c r="J76" s="240"/>
      <c r="K76" s="240"/>
      <c r="L76" s="240"/>
      <c r="M76" s="240"/>
      <c r="N76" s="240"/>
    </row>
    <row r="77" spans="1:14" ht="15">
      <c r="A77" s="240"/>
      <c r="B77" s="240"/>
      <c r="C77" s="240"/>
      <c r="D77" s="240"/>
      <c r="E77" s="240"/>
      <c r="F77" s="240"/>
      <c r="G77" s="240"/>
      <c r="H77" s="240"/>
      <c r="I77" s="240"/>
      <c r="J77" s="240"/>
      <c r="K77" s="240"/>
      <c r="L77" s="240"/>
      <c r="M77" s="240"/>
      <c r="N77" s="240"/>
    </row>
    <row r="78" spans="1:14" ht="15">
      <c r="A78" s="240"/>
      <c r="B78" s="240"/>
      <c r="C78" s="240"/>
      <c r="D78" s="240"/>
      <c r="E78" s="240"/>
      <c r="F78" s="240"/>
      <c r="G78" s="240"/>
      <c r="H78" s="240"/>
      <c r="I78" s="240"/>
      <c r="J78" s="240"/>
      <c r="K78" s="240"/>
      <c r="L78" s="240"/>
      <c r="M78" s="240"/>
      <c r="N78" s="240"/>
    </row>
    <row r="79" spans="1:14" ht="15">
      <c r="A79" s="240"/>
      <c r="B79" s="240"/>
      <c r="C79" s="240"/>
      <c r="D79" s="240"/>
      <c r="E79" s="240"/>
      <c r="F79" s="240"/>
      <c r="G79" s="240"/>
      <c r="H79" s="240"/>
      <c r="I79" s="240"/>
      <c r="J79" s="240"/>
      <c r="K79" s="240"/>
      <c r="L79" s="240"/>
      <c r="M79" s="240"/>
      <c r="N79" s="240"/>
    </row>
    <row r="80" spans="1:14" ht="15">
      <c r="A80" s="240"/>
      <c r="B80" s="240"/>
      <c r="C80" s="240"/>
      <c r="D80" s="240"/>
      <c r="E80" s="240"/>
      <c r="F80" s="240"/>
      <c r="G80" s="240"/>
      <c r="H80" s="240"/>
      <c r="I80" s="240"/>
      <c r="J80" s="240"/>
      <c r="K80" s="240"/>
      <c r="L80" s="240"/>
      <c r="M80" s="240"/>
      <c r="N80" s="240"/>
    </row>
    <row r="81" spans="1:14" ht="15">
      <c r="A81" s="240"/>
      <c r="B81" s="240"/>
      <c r="C81" s="240"/>
      <c r="D81" s="240"/>
      <c r="E81" s="240"/>
      <c r="F81" s="240"/>
      <c r="G81" s="240"/>
      <c r="H81" s="240"/>
      <c r="I81" s="240"/>
      <c r="J81" s="240"/>
      <c r="K81" s="240"/>
      <c r="L81" s="240"/>
      <c r="M81" s="240"/>
      <c r="N81" s="240"/>
    </row>
    <row r="82" spans="1:14" ht="15">
      <c r="A82" s="240"/>
      <c r="B82" s="240"/>
      <c r="C82" s="240"/>
      <c r="D82" s="240"/>
      <c r="E82" s="240"/>
      <c r="F82" s="240"/>
      <c r="G82" s="240"/>
      <c r="H82" s="240"/>
      <c r="I82" s="240"/>
      <c r="J82" s="240"/>
      <c r="K82" s="240"/>
      <c r="L82" s="240"/>
      <c r="M82" s="240"/>
      <c r="N82" s="240"/>
    </row>
    <row r="83" spans="1:14" ht="15">
      <c r="A83" s="240"/>
      <c r="B83" s="240"/>
      <c r="C83" s="240"/>
      <c r="D83" s="240"/>
      <c r="E83" s="240"/>
      <c r="F83" s="240"/>
      <c r="G83" s="240"/>
      <c r="H83" s="240"/>
      <c r="I83" s="240"/>
      <c r="J83" s="240"/>
      <c r="K83" s="240"/>
      <c r="L83" s="240"/>
      <c r="M83" s="240"/>
      <c r="N83" s="240"/>
    </row>
    <row r="84" spans="1:14" ht="15">
      <c r="A84" s="240"/>
      <c r="B84" s="240"/>
      <c r="C84" s="240"/>
      <c r="D84" s="240"/>
      <c r="E84" s="240"/>
      <c r="F84" s="240"/>
      <c r="G84" s="240"/>
      <c r="H84" s="240"/>
      <c r="I84" s="240"/>
      <c r="J84" s="240"/>
      <c r="K84" s="240"/>
      <c r="L84" s="240"/>
      <c r="M84" s="240"/>
      <c r="N84" s="240"/>
    </row>
    <row r="85" spans="1:14" ht="15">
      <c r="A85" s="240"/>
      <c r="B85" s="240"/>
      <c r="C85" s="240"/>
      <c r="D85" s="240"/>
      <c r="E85" s="240"/>
      <c r="F85" s="240"/>
      <c r="G85" s="240"/>
      <c r="H85" s="240"/>
      <c r="I85" s="240"/>
      <c r="J85" s="240"/>
      <c r="K85" s="240"/>
      <c r="L85" s="240"/>
      <c r="M85" s="240"/>
      <c r="N85" s="240"/>
    </row>
    <row r="86" spans="1:14" ht="15">
      <c r="A86" s="240"/>
      <c r="B86" s="240"/>
      <c r="C86" s="240"/>
      <c r="D86" s="240"/>
      <c r="E86" s="240"/>
      <c r="F86" s="240"/>
      <c r="G86" s="240"/>
      <c r="H86" s="240"/>
      <c r="I86" s="240"/>
      <c r="J86" s="240"/>
      <c r="K86" s="240"/>
      <c r="L86" s="240"/>
      <c r="M86" s="240"/>
      <c r="N86" s="240"/>
    </row>
    <row r="87" spans="1:14" ht="15">
      <c r="A87" s="240"/>
      <c r="B87" s="240"/>
      <c r="C87" s="240"/>
      <c r="D87" s="240"/>
      <c r="E87" s="240"/>
      <c r="F87" s="240"/>
      <c r="G87" s="240"/>
      <c r="H87" s="240"/>
      <c r="I87" s="240"/>
      <c r="J87" s="240"/>
      <c r="K87" s="240"/>
      <c r="L87" s="240"/>
      <c r="M87" s="240"/>
      <c r="N87" s="240"/>
    </row>
    <row r="88" spans="1:14" ht="15">
      <c r="A88" s="240"/>
      <c r="B88" s="240"/>
      <c r="C88" s="240"/>
      <c r="D88" s="240"/>
      <c r="E88" s="240"/>
      <c r="F88" s="240"/>
      <c r="G88" s="240"/>
      <c r="H88" s="240"/>
      <c r="I88" s="240"/>
      <c r="J88" s="240"/>
      <c r="K88" s="240"/>
      <c r="L88" s="240"/>
      <c r="M88" s="240"/>
      <c r="N88" s="240"/>
    </row>
    <row r="89" spans="1:14" ht="15">
      <c r="A89" s="240"/>
      <c r="B89" s="240"/>
      <c r="C89" s="240"/>
      <c r="D89" s="240"/>
      <c r="E89" s="240"/>
      <c r="F89" s="240"/>
      <c r="G89" s="240"/>
      <c r="H89" s="240"/>
      <c r="I89" s="240"/>
      <c r="J89" s="240"/>
      <c r="K89" s="240"/>
      <c r="L89" s="240"/>
      <c r="M89" s="240"/>
      <c r="N89" s="240"/>
    </row>
    <row r="90" spans="1:14" ht="15">
      <c r="A90" s="240"/>
      <c r="B90" s="240"/>
      <c r="C90" s="240"/>
      <c r="D90" s="240"/>
      <c r="E90" s="240"/>
      <c r="F90" s="240"/>
      <c r="G90" s="240"/>
      <c r="H90" s="240"/>
      <c r="I90" s="240"/>
      <c r="J90" s="240"/>
      <c r="K90" s="240"/>
      <c r="L90" s="240"/>
      <c r="M90" s="240"/>
      <c r="N90" s="240"/>
    </row>
    <row r="91" spans="1:14" ht="15">
      <c r="A91" s="240"/>
      <c r="B91" s="240"/>
      <c r="C91" s="240"/>
      <c r="D91" s="240"/>
      <c r="E91" s="240"/>
      <c r="F91" s="240"/>
      <c r="G91" s="240"/>
      <c r="H91" s="240"/>
      <c r="I91" s="240"/>
      <c r="J91" s="240"/>
      <c r="K91" s="240"/>
      <c r="L91" s="240"/>
      <c r="M91" s="240"/>
      <c r="N91" s="240"/>
    </row>
    <row r="92" spans="1:14" ht="15">
      <c r="A92" s="240"/>
      <c r="B92" s="240"/>
      <c r="C92" s="240"/>
      <c r="D92" s="240"/>
      <c r="E92" s="240"/>
      <c r="F92" s="240"/>
      <c r="G92" s="240"/>
      <c r="H92" s="240"/>
      <c r="I92" s="240"/>
      <c r="J92" s="240"/>
      <c r="K92" s="240"/>
      <c r="L92" s="240"/>
      <c r="M92" s="240"/>
      <c r="N92" s="240"/>
    </row>
    <row r="93" spans="1:14" ht="15">
      <c r="A93" s="240"/>
      <c r="B93" s="240"/>
      <c r="C93" s="240"/>
      <c r="D93" s="240"/>
      <c r="E93" s="240"/>
      <c r="F93" s="240"/>
      <c r="G93" s="240"/>
      <c r="H93" s="240"/>
      <c r="I93" s="240"/>
      <c r="J93" s="240"/>
      <c r="K93" s="240"/>
      <c r="L93" s="240"/>
      <c r="M93" s="240"/>
      <c r="N93" s="240"/>
    </row>
    <row r="94" spans="1:14" ht="15">
      <c r="A94" s="240"/>
      <c r="B94" s="240"/>
      <c r="C94" s="240"/>
      <c r="D94" s="240"/>
      <c r="E94" s="240"/>
      <c r="F94" s="240"/>
      <c r="G94" s="240"/>
      <c r="H94" s="240"/>
      <c r="I94" s="240"/>
      <c r="J94" s="240"/>
      <c r="K94" s="240"/>
      <c r="L94" s="240"/>
      <c r="M94" s="240"/>
      <c r="N94" s="240"/>
    </row>
    <row r="95" spans="1:14" ht="15">
      <c r="A95" s="240"/>
      <c r="B95" s="240"/>
      <c r="C95" s="240"/>
      <c r="D95" s="240"/>
      <c r="E95" s="240"/>
      <c r="F95" s="240"/>
      <c r="G95" s="240"/>
      <c r="H95" s="240"/>
      <c r="I95" s="240"/>
      <c r="J95" s="240"/>
      <c r="K95" s="240"/>
      <c r="L95" s="240"/>
      <c r="M95" s="240"/>
      <c r="N95" s="240"/>
    </row>
    <row r="96" spans="1:14" ht="15">
      <c r="A96" s="240"/>
      <c r="B96" s="240"/>
      <c r="C96" s="240"/>
      <c r="D96" s="240"/>
      <c r="E96" s="240"/>
      <c r="F96" s="240"/>
      <c r="G96" s="240"/>
      <c r="H96" s="240"/>
      <c r="I96" s="240"/>
      <c r="J96" s="240"/>
      <c r="K96" s="240"/>
      <c r="L96" s="240"/>
      <c r="M96" s="240"/>
      <c r="N96" s="240"/>
    </row>
    <row r="97" spans="1:14" ht="15">
      <c r="A97" s="240"/>
      <c r="B97" s="240"/>
      <c r="C97" s="240"/>
      <c r="D97" s="240"/>
      <c r="E97" s="240"/>
      <c r="F97" s="240"/>
      <c r="G97" s="240"/>
      <c r="H97" s="240"/>
      <c r="I97" s="240"/>
      <c r="J97" s="240"/>
      <c r="K97" s="240"/>
      <c r="L97" s="240"/>
      <c r="M97" s="240"/>
      <c r="N97" s="240"/>
    </row>
    <row r="98" spans="1:14" ht="15">
      <c r="A98" s="240"/>
      <c r="B98" s="240"/>
      <c r="C98" s="240"/>
      <c r="D98" s="240"/>
      <c r="E98" s="240"/>
      <c r="F98" s="240"/>
      <c r="G98" s="240"/>
      <c r="H98" s="240"/>
      <c r="I98" s="240"/>
      <c r="J98" s="240"/>
      <c r="K98" s="240"/>
      <c r="L98" s="240"/>
      <c r="M98" s="240"/>
      <c r="N98" s="240"/>
    </row>
    <row r="99" spans="1:14" ht="15">
      <c r="A99" s="240"/>
      <c r="B99" s="240"/>
      <c r="C99" s="240"/>
      <c r="D99" s="240"/>
      <c r="E99" s="240"/>
      <c r="F99" s="240"/>
      <c r="G99" s="240"/>
      <c r="H99" s="240"/>
      <c r="I99" s="240"/>
      <c r="J99" s="240"/>
      <c r="K99" s="240"/>
      <c r="L99" s="240"/>
      <c r="M99" s="240"/>
      <c r="N99" s="240"/>
    </row>
    <row r="100" spans="1:14" ht="15">
      <c r="A100" s="240"/>
      <c r="B100" s="240"/>
      <c r="C100" s="240"/>
      <c r="D100" s="240"/>
      <c r="E100" s="240"/>
      <c r="F100" s="240"/>
      <c r="G100" s="240"/>
      <c r="H100" s="240"/>
      <c r="I100" s="240"/>
      <c r="J100" s="240"/>
      <c r="K100" s="240"/>
      <c r="L100" s="240"/>
      <c r="M100" s="240"/>
      <c r="N100" s="240"/>
    </row>
    <row r="101" spans="1:14" ht="15">
      <c r="A101" s="240"/>
      <c r="B101" s="240"/>
      <c r="C101" s="240"/>
      <c r="D101" s="240"/>
      <c r="E101" s="240"/>
      <c r="F101" s="240"/>
      <c r="G101" s="240"/>
      <c r="H101" s="240"/>
      <c r="I101" s="240"/>
      <c r="J101" s="240"/>
      <c r="K101" s="240"/>
      <c r="L101" s="240"/>
      <c r="M101" s="240"/>
      <c r="N101" s="240"/>
    </row>
    <row r="102" spans="1:14" ht="15">
      <c r="A102" s="240"/>
      <c r="B102" s="240"/>
      <c r="C102" s="240"/>
      <c r="D102" s="240"/>
      <c r="E102" s="240"/>
      <c r="F102" s="240"/>
      <c r="G102" s="240"/>
      <c r="H102" s="240"/>
      <c r="I102" s="240"/>
      <c r="J102" s="240"/>
      <c r="K102" s="240"/>
      <c r="L102" s="240"/>
      <c r="M102" s="240"/>
      <c r="N102" s="240"/>
    </row>
    <row r="103" spans="1:14" ht="15">
      <c r="A103" s="240"/>
      <c r="B103" s="240"/>
      <c r="C103" s="240"/>
      <c r="D103" s="240"/>
      <c r="E103" s="240"/>
      <c r="F103" s="240"/>
      <c r="G103" s="240"/>
      <c r="H103" s="240"/>
      <c r="I103" s="240"/>
      <c r="J103" s="240"/>
      <c r="K103" s="240"/>
      <c r="L103" s="240"/>
      <c r="M103" s="240"/>
      <c r="N103" s="240"/>
    </row>
    <row r="104" spans="1:14" ht="15">
      <c r="A104" s="240"/>
      <c r="B104" s="240"/>
      <c r="C104" s="240"/>
      <c r="D104" s="240"/>
      <c r="E104" s="240"/>
      <c r="F104" s="240"/>
      <c r="G104" s="240"/>
      <c r="H104" s="240"/>
      <c r="I104" s="240"/>
      <c r="J104" s="240"/>
      <c r="K104" s="240"/>
      <c r="L104" s="240"/>
      <c r="M104" s="240"/>
      <c r="N104" s="240"/>
    </row>
    <row r="105" spans="1:14" ht="15">
      <c r="A105" s="240"/>
      <c r="B105" s="240"/>
      <c r="C105" s="240"/>
      <c r="D105" s="240"/>
      <c r="E105" s="240"/>
      <c r="F105" s="240"/>
      <c r="G105" s="240"/>
      <c r="H105" s="240"/>
      <c r="I105" s="240"/>
      <c r="J105" s="240"/>
      <c r="K105" s="240"/>
      <c r="L105" s="240"/>
      <c r="M105" s="240"/>
      <c r="N105" s="240"/>
    </row>
    <row r="106" spans="1:14" ht="15">
      <c r="A106" s="240"/>
      <c r="B106" s="240"/>
      <c r="C106" s="240"/>
      <c r="D106" s="240"/>
      <c r="E106" s="240"/>
      <c r="F106" s="240"/>
      <c r="G106" s="240"/>
      <c r="H106" s="240"/>
      <c r="I106" s="240"/>
      <c r="J106" s="240"/>
      <c r="K106" s="240"/>
      <c r="L106" s="240"/>
      <c r="M106" s="240"/>
      <c r="N106" s="240"/>
    </row>
    <row r="107" spans="1:14" ht="15">
      <c r="A107" s="240"/>
      <c r="B107" s="240"/>
      <c r="C107" s="240"/>
      <c r="D107" s="240"/>
      <c r="E107" s="240"/>
      <c r="F107" s="240"/>
      <c r="G107" s="240"/>
      <c r="H107" s="240"/>
      <c r="I107" s="240"/>
      <c r="J107" s="240"/>
      <c r="K107" s="240"/>
      <c r="L107" s="240"/>
      <c r="M107" s="240"/>
      <c r="N107" s="240"/>
    </row>
    <row r="108" spans="1:14" ht="15">
      <c r="A108" s="240"/>
      <c r="B108" s="240"/>
      <c r="C108" s="240"/>
      <c r="D108" s="240"/>
      <c r="E108" s="240"/>
      <c r="F108" s="240"/>
      <c r="G108" s="240"/>
      <c r="H108" s="240"/>
      <c r="I108" s="240"/>
      <c r="J108" s="240"/>
      <c r="K108" s="240"/>
      <c r="L108" s="240"/>
      <c r="M108" s="240"/>
      <c r="N108" s="240"/>
    </row>
    <row r="109" spans="1:14" ht="15">
      <c r="A109" s="240"/>
      <c r="B109" s="240"/>
      <c r="C109" s="240"/>
      <c r="D109" s="240"/>
      <c r="E109" s="240"/>
      <c r="F109" s="240"/>
      <c r="G109" s="240"/>
      <c r="H109" s="240"/>
      <c r="I109" s="240"/>
      <c r="J109" s="240"/>
      <c r="K109" s="240"/>
      <c r="L109" s="240"/>
      <c r="M109" s="240"/>
      <c r="N109" s="240"/>
    </row>
    <row r="110" spans="1:14" ht="15">
      <c r="A110" s="240"/>
      <c r="B110" s="240"/>
      <c r="C110" s="240"/>
      <c r="D110" s="240"/>
      <c r="E110" s="240"/>
      <c r="F110" s="240"/>
      <c r="G110" s="240"/>
      <c r="H110" s="240"/>
      <c r="I110" s="240"/>
      <c r="J110" s="240"/>
      <c r="K110" s="240"/>
      <c r="L110" s="240"/>
      <c r="M110" s="240"/>
      <c r="N110" s="240"/>
    </row>
    <row r="111" spans="1:14" ht="15">
      <c r="A111" s="240"/>
      <c r="B111" s="240"/>
      <c r="C111" s="240"/>
      <c r="D111" s="240"/>
      <c r="E111" s="240"/>
      <c r="F111" s="240"/>
      <c r="G111" s="240"/>
      <c r="H111" s="240"/>
      <c r="I111" s="240"/>
      <c r="J111" s="240"/>
      <c r="K111" s="240"/>
      <c r="L111" s="240"/>
      <c r="M111" s="240"/>
      <c r="N111" s="240"/>
    </row>
    <row r="112" spans="1:14" ht="15">
      <c r="A112" s="240"/>
      <c r="B112" s="240"/>
      <c r="C112" s="240"/>
      <c r="D112" s="240"/>
      <c r="E112" s="240"/>
      <c r="F112" s="240"/>
      <c r="G112" s="240"/>
      <c r="H112" s="240"/>
      <c r="I112" s="240"/>
      <c r="J112" s="240"/>
      <c r="K112" s="240"/>
      <c r="L112" s="240"/>
      <c r="M112" s="240"/>
      <c r="N112" s="240"/>
    </row>
    <row r="113" spans="1:14" ht="15">
      <c r="A113" s="240"/>
      <c r="B113" s="240"/>
      <c r="C113" s="240"/>
      <c r="D113" s="240"/>
      <c r="E113" s="240"/>
      <c r="F113" s="240"/>
      <c r="G113" s="240"/>
      <c r="H113" s="240"/>
      <c r="I113" s="240"/>
      <c r="J113" s="240"/>
      <c r="K113" s="240"/>
      <c r="L113" s="240"/>
      <c r="M113" s="240"/>
      <c r="N113" s="240"/>
    </row>
    <row r="114" spans="1:14" ht="15">
      <c r="A114" s="240"/>
      <c r="B114" s="240"/>
      <c r="C114" s="240"/>
      <c r="D114" s="240"/>
      <c r="E114" s="240"/>
      <c r="F114" s="240"/>
      <c r="G114" s="240"/>
      <c r="H114" s="240"/>
      <c r="I114" s="240"/>
      <c r="J114" s="240"/>
      <c r="K114" s="240"/>
      <c r="L114" s="240"/>
      <c r="M114" s="240"/>
      <c r="N114" s="240"/>
    </row>
    <row r="115" spans="1:14" ht="15">
      <c r="A115" s="240"/>
      <c r="B115" s="240"/>
      <c r="C115" s="240"/>
      <c r="D115" s="240"/>
      <c r="E115" s="240"/>
      <c r="F115" s="240"/>
      <c r="G115" s="240"/>
      <c r="H115" s="240"/>
      <c r="I115" s="240"/>
      <c r="J115" s="240"/>
      <c r="K115" s="240"/>
      <c r="L115" s="240"/>
      <c r="M115" s="240"/>
      <c r="N115" s="240"/>
    </row>
    <row r="116" spans="1:14" ht="15">
      <c r="A116" s="240"/>
      <c r="B116" s="240"/>
      <c r="C116" s="240"/>
      <c r="D116" s="240"/>
      <c r="E116" s="240"/>
      <c r="F116" s="240"/>
      <c r="G116" s="240"/>
      <c r="H116" s="240"/>
      <c r="I116" s="240"/>
      <c r="J116" s="240"/>
      <c r="K116" s="240"/>
      <c r="L116" s="240"/>
      <c r="M116" s="240"/>
      <c r="N116" s="240"/>
    </row>
    <row r="117" spans="1:14" ht="15">
      <c r="A117" s="240"/>
      <c r="B117" s="240"/>
      <c r="C117" s="240"/>
      <c r="D117" s="240"/>
      <c r="E117" s="240"/>
      <c r="F117" s="240"/>
      <c r="G117" s="240"/>
      <c r="H117" s="240"/>
      <c r="I117" s="240"/>
      <c r="J117" s="240"/>
      <c r="K117" s="240"/>
      <c r="L117" s="240"/>
      <c r="M117" s="240"/>
      <c r="N117" s="240"/>
    </row>
    <row r="118" spans="1:14" ht="15">
      <c r="A118" s="240"/>
      <c r="B118" s="240"/>
      <c r="C118" s="240"/>
      <c r="D118" s="240"/>
      <c r="E118" s="240"/>
      <c r="F118" s="240"/>
      <c r="G118" s="240"/>
      <c r="H118" s="240"/>
      <c r="I118" s="240"/>
      <c r="J118" s="240"/>
      <c r="K118" s="240"/>
      <c r="L118" s="240"/>
      <c r="M118" s="240"/>
      <c r="N118" s="240"/>
    </row>
    <row r="119" spans="1:14" ht="15">
      <c r="A119" s="240"/>
      <c r="B119" s="240"/>
      <c r="C119" s="240"/>
      <c r="D119" s="240"/>
      <c r="E119" s="240"/>
      <c r="F119" s="240"/>
      <c r="G119" s="240"/>
      <c r="H119" s="240"/>
      <c r="I119" s="240"/>
      <c r="J119" s="240"/>
      <c r="K119" s="240"/>
      <c r="L119" s="240"/>
      <c r="M119" s="240"/>
      <c r="N119" s="240"/>
    </row>
    <row r="120" spans="1:14" ht="15">
      <c r="A120" s="240"/>
      <c r="B120" s="240"/>
      <c r="C120" s="240"/>
      <c r="D120" s="240"/>
      <c r="E120" s="240"/>
      <c r="F120" s="240"/>
      <c r="G120" s="240"/>
      <c r="H120" s="240"/>
      <c r="I120" s="240"/>
      <c r="J120" s="240"/>
      <c r="K120" s="240"/>
      <c r="L120" s="240"/>
      <c r="M120" s="240"/>
      <c r="N120" s="240"/>
    </row>
    <row r="121" spans="1:14" ht="15">
      <c r="A121" s="240"/>
      <c r="B121" s="240"/>
      <c r="C121" s="240"/>
      <c r="D121" s="240"/>
      <c r="E121" s="240"/>
      <c r="F121" s="240"/>
      <c r="G121" s="240"/>
      <c r="H121" s="240"/>
      <c r="I121" s="240"/>
      <c r="J121" s="240"/>
      <c r="K121" s="240"/>
      <c r="L121" s="240"/>
      <c r="M121" s="240"/>
      <c r="N121" s="240"/>
    </row>
    <row r="122" spans="1:14" ht="15">
      <c r="A122" s="240"/>
      <c r="B122" s="240"/>
      <c r="C122" s="240"/>
      <c r="D122" s="240"/>
      <c r="E122" s="240"/>
      <c r="F122" s="240"/>
      <c r="G122" s="240"/>
      <c r="H122" s="240"/>
      <c r="I122" s="240"/>
      <c r="J122" s="240"/>
      <c r="K122" s="240"/>
      <c r="L122" s="240"/>
      <c r="M122" s="240"/>
      <c r="N122" s="240"/>
    </row>
  </sheetData>
  <sheetProtection algorithmName="SHA-512" hashValue="AQ/9djf/+eWx+s00aRI8ltOfOCoGYj2GoXvfW1OoCzNwpWIHa6cHwuwrCA1qZRVJ4vIoMYY3UStoHEnzyusxvQ==" saltValue="h1qfpykN8tQgYZWCzqALLw==" spinCount="100000" sheet="1" scenarios="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2021</oddHeader>
  </headerFooter>
  <colBreaks count="2" manualBreakCount="2">
    <brk id="6" max="56" man="1"/>
    <brk id="10" max="56" man="1"/>
  </colBreaks>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pageSetUpPr fitToPage="1"/>
  </sheetPr>
  <dimension ref="A1:K57"/>
  <sheetViews>
    <sheetView zoomScaleNormal="100" workbookViewId="0">
      <selection activeCell="F10" sqref="F10"/>
    </sheetView>
  </sheetViews>
  <sheetFormatPr defaultRowHeight="12.75"/>
  <cols>
    <col min="1" max="1" width="37.7109375" customWidth="1"/>
    <col min="2" max="11" width="11.28515625" customWidth="1"/>
  </cols>
  <sheetData>
    <row r="1" spans="1:11" ht="18">
      <c r="A1" s="1483" t="str">
        <f>'COVER PAGE'!A9</f>
        <v>LOCAL GOVERNMENT NAME:</v>
      </c>
      <c r="B1" s="1483"/>
      <c r="C1" s="1483"/>
      <c r="D1" s="1483"/>
      <c r="E1" s="1483"/>
      <c r="F1" s="1483"/>
      <c r="G1" s="1483"/>
      <c r="H1" s="1483"/>
      <c r="I1" s="1483"/>
      <c r="J1" s="1483"/>
      <c r="K1" s="1483"/>
    </row>
    <row r="2" spans="1:11" ht="18">
      <c r="A2" s="1483" t="s">
        <v>1254</v>
      </c>
      <c r="B2" s="1483"/>
      <c r="C2" s="1483"/>
      <c r="D2" s="1483"/>
      <c r="E2" s="1483"/>
      <c r="F2" s="1483"/>
      <c r="G2" s="1483"/>
      <c r="H2" s="1483"/>
      <c r="I2" s="1483"/>
      <c r="J2" s="1483"/>
      <c r="K2" s="1483"/>
    </row>
    <row r="3" spans="1:11" ht="18">
      <c r="A3" s="1485" t="str">
        <f>'COVER PAGE'!A30</f>
        <v>FISCAL YEAR ENDING JUNE 30, 2021</v>
      </c>
      <c r="B3" s="1485"/>
      <c r="C3" s="1485"/>
      <c r="D3" s="1485"/>
      <c r="E3" s="1485"/>
      <c r="F3" s="1485"/>
      <c r="G3" s="1485"/>
      <c r="H3" s="1485"/>
      <c r="I3" s="1485"/>
      <c r="J3" s="1485"/>
      <c r="K3" s="1485"/>
    </row>
    <row r="4" spans="1:11">
      <c r="A4" s="1293"/>
      <c r="B4" s="1293"/>
      <c r="C4" s="1293"/>
      <c r="D4" s="1293"/>
      <c r="E4" s="1293"/>
      <c r="F4" s="1293"/>
      <c r="G4" s="1293"/>
      <c r="H4" s="1293"/>
      <c r="I4" s="1293"/>
      <c r="J4" s="1293"/>
      <c r="K4" s="1293"/>
    </row>
    <row r="5" spans="1:11" ht="15.75">
      <c r="A5" s="1533" t="s">
        <v>2750</v>
      </c>
      <c r="B5" s="1614"/>
      <c r="C5" s="1614"/>
      <c r="D5" s="1614"/>
      <c r="E5" s="1614"/>
      <c r="F5" s="1614"/>
      <c r="G5" s="1614"/>
      <c r="H5" s="1614"/>
      <c r="I5" s="1614"/>
      <c r="J5" s="1614"/>
      <c r="K5" s="1614"/>
    </row>
    <row r="6" spans="1:11" ht="15">
      <c r="A6" s="1612"/>
      <c r="B6" s="1613"/>
      <c r="C6" s="1613"/>
      <c r="D6" s="1613"/>
      <c r="E6" s="1613"/>
      <c r="F6" s="1613"/>
      <c r="G6" s="1613"/>
      <c r="H6" s="1613"/>
      <c r="I6" s="1613"/>
      <c r="J6" s="1613"/>
      <c r="K6" s="1613"/>
    </row>
    <row r="7" spans="1:11" ht="46.5" customHeight="1">
      <c r="A7" s="1608" t="s">
        <v>2826</v>
      </c>
      <c r="B7" s="1608"/>
      <c r="C7" s="1608"/>
      <c r="D7" s="1608"/>
      <c r="E7" s="1608"/>
      <c r="F7" s="1608"/>
      <c r="G7" s="1608"/>
      <c r="H7" s="1608"/>
      <c r="I7" s="1608"/>
      <c r="J7" s="1608"/>
      <c r="K7" s="1608"/>
    </row>
    <row r="9" spans="1:11" ht="18" customHeight="1">
      <c r="A9" s="470" t="s">
        <v>2751</v>
      </c>
      <c r="B9" s="40"/>
    </row>
    <row r="10" spans="1:11" s="17" customFormat="1" ht="18" customHeight="1">
      <c r="A10" s="723" t="s">
        <v>2752</v>
      </c>
      <c r="B10" s="723">
        <v>2021</v>
      </c>
      <c r="C10" s="847">
        <f>B10-1</f>
        <v>2020</v>
      </c>
      <c r="D10" s="847">
        <f t="shared" ref="D10:F10" si="0">C10-1</f>
        <v>2019</v>
      </c>
      <c r="E10" s="847">
        <f t="shared" si="0"/>
        <v>2018</v>
      </c>
      <c r="F10" s="847">
        <f t="shared" si="0"/>
        <v>2017</v>
      </c>
      <c r="G10" s="848"/>
      <c r="H10" s="848"/>
      <c r="I10" s="848"/>
      <c r="J10" s="848"/>
      <c r="K10" s="848"/>
    </row>
    <row r="11" spans="1:11" ht="18" customHeight="1">
      <c r="A11" s="849" t="s">
        <v>2667</v>
      </c>
      <c r="B11" s="850">
        <v>0</v>
      </c>
      <c r="C11" s="850"/>
      <c r="D11" s="850"/>
      <c r="E11" s="850"/>
      <c r="F11" s="850"/>
      <c r="G11" s="850"/>
      <c r="H11" s="850"/>
      <c r="I11" s="850"/>
      <c r="J11" s="850"/>
      <c r="K11" s="850"/>
    </row>
    <row r="12" spans="1:11" ht="18" customHeight="1">
      <c r="A12" s="849" t="s">
        <v>393</v>
      </c>
      <c r="B12" s="851">
        <v>0</v>
      </c>
      <c r="C12" s="851"/>
      <c r="D12" s="851"/>
      <c r="E12" s="851"/>
      <c r="F12" s="851"/>
      <c r="G12" s="851"/>
      <c r="H12" s="851"/>
      <c r="I12" s="851"/>
      <c r="J12" s="851"/>
      <c r="K12" s="851"/>
    </row>
    <row r="13" spans="1:11" ht="18" customHeight="1">
      <c r="A13" s="849" t="s">
        <v>2753</v>
      </c>
      <c r="B13" s="851">
        <v>0</v>
      </c>
      <c r="C13" s="851"/>
      <c r="D13" s="851"/>
      <c r="E13" s="851"/>
      <c r="F13" s="851"/>
      <c r="G13" s="851"/>
      <c r="H13" s="851"/>
      <c r="I13" s="851"/>
      <c r="J13" s="851"/>
      <c r="K13" s="851"/>
    </row>
    <row r="14" spans="1:11" ht="25.5">
      <c r="A14" s="852" t="s">
        <v>2754</v>
      </c>
      <c r="B14" s="851">
        <v>0</v>
      </c>
      <c r="C14" s="851"/>
      <c r="D14" s="851"/>
      <c r="E14" s="851"/>
      <c r="F14" s="851"/>
      <c r="G14" s="851"/>
      <c r="H14" s="851"/>
      <c r="I14" s="851"/>
      <c r="J14" s="851"/>
      <c r="K14" s="851"/>
    </row>
    <row r="15" spans="1:11" ht="18" customHeight="1">
      <c r="A15" s="852" t="s">
        <v>2755</v>
      </c>
      <c r="B15" s="851">
        <v>0</v>
      </c>
      <c r="C15" s="851"/>
      <c r="D15" s="851"/>
      <c r="E15" s="851"/>
      <c r="F15" s="851"/>
      <c r="G15" s="851"/>
      <c r="H15" s="851"/>
      <c r="I15" s="851"/>
      <c r="J15" s="851"/>
      <c r="K15" s="851"/>
    </row>
    <row r="16" spans="1:11" ht="18" customHeight="1">
      <c r="A16" s="852" t="s">
        <v>881</v>
      </c>
      <c r="B16" s="851">
        <v>0</v>
      </c>
      <c r="C16" s="851"/>
      <c r="D16" s="851"/>
      <c r="E16" s="851"/>
      <c r="F16" s="851"/>
      <c r="G16" s="851"/>
      <c r="H16" s="851"/>
      <c r="I16" s="851"/>
      <c r="J16" s="851"/>
      <c r="K16" s="851"/>
    </row>
    <row r="17" spans="1:11" ht="18" customHeight="1">
      <c r="A17" s="723" t="s">
        <v>2756</v>
      </c>
      <c r="B17" s="853">
        <f>SUM(B11:B16)</f>
        <v>0</v>
      </c>
      <c r="C17" s="853">
        <f t="shared" ref="C17:K17" si="1">SUM(C11:C16)</f>
        <v>0</v>
      </c>
      <c r="D17" s="853">
        <f t="shared" si="1"/>
        <v>0</v>
      </c>
      <c r="E17" s="853">
        <f t="shared" si="1"/>
        <v>0</v>
      </c>
      <c r="F17" s="853">
        <f t="shared" si="1"/>
        <v>0</v>
      </c>
      <c r="G17" s="853">
        <f t="shared" si="1"/>
        <v>0</v>
      </c>
      <c r="H17" s="853">
        <f t="shared" si="1"/>
        <v>0</v>
      </c>
      <c r="I17" s="853">
        <f t="shared" si="1"/>
        <v>0</v>
      </c>
      <c r="J17" s="853">
        <f t="shared" si="1"/>
        <v>0</v>
      </c>
      <c r="K17" s="853">
        <f t="shared" si="1"/>
        <v>0</v>
      </c>
    </row>
    <row r="18" spans="1:11" ht="18" customHeight="1">
      <c r="A18" s="723" t="s">
        <v>2757</v>
      </c>
      <c r="B18" s="854"/>
      <c r="C18" s="854"/>
      <c r="D18" s="854"/>
      <c r="E18" s="854"/>
      <c r="F18" s="854"/>
      <c r="G18" s="854"/>
      <c r="H18" s="854"/>
      <c r="I18" s="854"/>
      <c r="J18" s="854"/>
      <c r="K18" s="854"/>
    </row>
    <row r="19" spans="1:11" ht="18" customHeight="1">
      <c r="A19" s="855" t="s">
        <v>2758</v>
      </c>
      <c r="B19" s="853">
        <f>SUM(B17:B18)</f>
        <v>0</v>
      </c>
      <c r="C19" s="853">
        <f t="shared" ref="C19:K19" si="2">SUM(C17:C18)</f>
        <v>0</v>
      </c>
      <c r="D19" s="853">
        <f t="shared" si="2"/>
        <v>0</v>
      </c>
      <c r="E19" s="853">
        <f t="shared" si="2"/>
        <v>0</v>
      </c>
      <c r="F19" s="853">
        <f t="shared" si="2"/>
        <v>0</v>
      </c>
      <c r="G19" s="853">
        <f t="shared" si="2"/>
        <v>0</v>
      </c>
      <c r="H19" s="853">
        <f t="shared" si="2"/>
        <v>0</v>
      </c>
      <c r="I19" s="853">
        <f t="shared" si="2"/>
        <v>0</v>
      </c>
      <c r="J19" s="853">
        <f t="shared" si="2"/>
        <v>0</v>
      </c>
      <c r="K19" s="853">
        <f t="shared" si="2"/>
        <v>0</v>
      </c>
    </row>
    <row r="20" spans="1:11" ht="18" customHeight="1">
      <c r="A20" s="855" t="s">
        <v>2825</v>
      </c>
      <c r="B20" s="850">
        <v>0</v>
      </c>
      <c r="C20" s="850">
        <v>0</v>
      </c>
      <c r="D20" s="850">
        <v>0</v>
      </c>
      <c r="E20" s="850"/>
      <c r="F20" s="850"/>
      <c r="G20" s="850"/>
      <c r="H20" s="850"/>
      <c r="I20" s="850"/>
      <c r="J20" s="850"/>
      <c r="K20" s="850"/>
    </row>
    <row r="21" spans="1:11" ht="15.75" customHeight="1">
      <c r="A21" s="856"/>
    </row>
    <row r="22" spans="1:11" ht="33" customHeight="1">
      <c r="A22" s="857" t="s">
        <v>2827</v>
      </c>
      <c r="B22" s="858">
        <f>IFERROR(B19/B20,0)</f>
        <v>0</v>
      </c>
      <c r="C22" s="858">
        <f t="shared" ref="C22:K22" si="3">IFERROR(C19/C20,0)</f>
        <v>0</v>
      </c>
      <c r="D22" s="858">
        <f t="shared" si="3"/>
        <v>0</v>
      </c>
      <c r="E22" s="858">
        <f t="shared" si="3"/>
        <v>0</v>
      </c>
      <c r="F22" s="858">
        <f t="shared" si="3"/>
        <v>0</v>
      </c>
      <c r="G22" s="858">
        <f t="shared" si="3"/>
        <v>0</v>
      </c>
      <c r="H22" s="858">
        <f t="shared" si="3"/>
        <v>0</v>
      </c>
      <c r="I22" s="858">
        <f t="shared" si="3"/>
        <v>0</v>
      </c>
      <c r="J22" s="858">
        <f t="shared" si="3"/>
        <v>0</v>
      </c>
      <c r="K22" s="858">
        <f t="shared" si="3"/>
        <v>0</v>
      </c>
    </row>
    <row r="23" spans="1:11">
      <c r="A23" s="857"/>
    </row>
    <row r="24" spans="1:11" ht="25.5" customHeight="1">
      <c r="A24" s="859" t="s">
        <v>2389</v>
      </c>
      <c r="B24" s="424"/>
    </row>
    <row r="25" spans="1:11">
      <c r="A25" s="860"/>
    </row>
    <row r="26" spans="1:11" ht="31.5" customHeight="1">
      <c r="A26" s="1608" t="s">
        <v>2759</v>
      </c>
      <c r="B26" s="1608"/>
      <c r="C26" s="1608"/>
      <c r="D26" s="1608"/>
      <c r="E26" s="1608"/>
      <c r="F26" s="1608"/>
      <c r="G26" s="1608"/>
      <c r="H26" s="1608"/>
      <c r="I26" s="1608"/>
      <c r="J26" s="1608"/>
      <c r="K26" s="1608"/>
    </row>
    <row r="27" spans="1:11" ht="26.25" customHeight="1">
      <c r="A27" s="861"/>
      <c r="B27" s="861"/>
      <c r="C27" s="861"/>
      <c r="D27" s="861"/>
      <c r="E27" s="861"/>
      <c r="F27" s="861"/>
      <c r="G27" s="861"/>
      <c r="H27" s="861"/>
      <c r="I27" s="861"/>
      <c r="J27" s="861"/>
      <c r="K27" s="861"/>
    </row>
    <row r="28" spans="1:11" ht="15.75">
      <c r="A28" s="864" t="s">
        <v>2760</v>
      </c>
    </row>
    <row r="29" spans="1:11">
      <c r="A29" s="860"/>
    </row>
    <row r="30" spans="1:11" ht="15" customHeight="1">
      <c r="A30" s="862" t="s">
        <v>2761</v>
      </c>
      <c r="B30" s="1609" t="s">
        <v>2762</v>
      </c>
      <c r="C30" s="1609"/>
      <c r="D30" s="1609"/>
      <c r="E30" s="1609"/>
      <c r="F30" s="1609"/>
      <c r="G30" s="1609"/>
      <c r="H30" s="1609"/>
      <c r="I30" s="1609"/>
      <c r="J30" s="1609"/>
      <c r="K30" s="1609"/>
    </row>
    <row r="31" spans="1:11" ht="15" customHeight="1">
      <c r="A31" s="862"/>
      <c r="B31" s="1610"/>
      <c r="C31" s="1610"/>
      <c r="D31" s="1610"/>
      <c r="E31" s="1610"/>
      <c r="F31" s="1610"/>
      <c r="G31" s="1610"/>
      <c r="H31" s="1610"/>
      <c r="I31" s="1610"/>
      <c r="J31" s="1610"/>
      <c r="K31" s="1610"/>
    </row>
    <row r="32" spans="1:11" ht="15" customHeight="1">
      <c r="A32" s="862"/>
      <c r="B32" s="1611"/>
      <c r="C32" s="1611"/>
      <c r="D32" s="1611"/>
      <c r="E32" s="1611"/>
      <c r="F32" s="1611"/>
      <c r="G32" s="1611"/>
      <c r="H32" s="1611"/>
      <c r="I32" s="1611"/>
      <c r="J32" s="1611"/>
      <c r="K32" s="1611"/>
    </row>
    <row r="33" spans="1:11" ht="15" customHeight="1">
      <c r="A33" s="862"/>
    </row>
    <row r="34" spans="1:11" ht="15" customHeight="1">
      <c r="A34" s="862" t="s">
        <v>2763</v>
      </c>
      <c r="B34" s="1609" t="s">
        <v>2762</v>
      </c>
      <c r="C34" s="1609"/>
      <c r="D34" s="1609"/>
      <c r="E34" s="1609"/>
      <c r="F34" s="1609"/>
      <c r="G34" s="1609"/>
      <c r="H34" s="1609"/>
      <c r="I34" s="1609"/>
      <c r="J34" s="1609"/>
      <c r="K34" s="1609"/>
    </row>
    <row r="35" spans="1:11" ht="15" customHeight="1">
      <c r="A35" s="863"/>
      <c r="B35" s="1606"/>
      <c r="C35" s="1606"/>
      <c r="D35" s="1606"/>
      <c r="E35" s="1606"/>
      <c r="F35" s="1606"/>
      <c r="G35" s="1606"/>
      <c r="H35" s="1606"/>
      <c r="I35" s="1606"/>
      <c r="J35" s="1606"/>
      <c r="K35" s="1606"/>
    </row>
    <row r="36" spans="1:11" ht="15" customHeight="1">
      <c r="B36" s="1606"/>
      <c r="C36" s="1606"/>
      <c r="D36" s="1606"/>
      <c r="E36" s="1606"/>
      <c r="F36" s="1606"/>
      <c r="G36" s="1606"/>
      <c r="H36" s="1606"/>
      <c r="I36" s="1606"/>
      <c r="J36" s="1606"/>
      <c r="K36" s="1606"/>
    </row>
    <row r="37" spans="1:11" ht="15" customHeight="1"/>
    <row r="57" spans="1:11">
      <c r="A57" s="1607" t="s">
        <v>1126</v>
      </c>
      <c r="B57" s="1388"/>
      <c r="C57" s="1388"/>
      <c r="D57" s="1388"/>
      <c r="E57" s="1388"/>
      <c r="F57" s="1388"/>
      <c r="G57" s="1388"/>
      <c r="H57" s="1388"/>
      <c r="I57" s="1388"/>
      <c r="J57" s="1388"/>
      <c r="K57" s="1388"/>
    </row>
  </sheetData>
  <mergeCells count="15">
    <mergeCell ref="A6:K6"/>
    <mergeCell ref="A1:K1"/>
    <mergeCell ref="A2:K2"/>
    <mergeCell ref="A3:K3"/>
    <mergeCell ref="A4:K4"/>
    <mergeCell ref="A5:K5"/>
    <mergeCell ref="B35:K35"/>
    <mergeCell ref="B36:K36"/>
    <mergeCell ref="A57:K57"/>
    <mergeCell ref="A7:K7"/>
    <mergeCell ref="A26:K26"/>
    <mergeCell ref="B30:K30"/>
    <mergeCell ref="B31:K31"/>
    <mergeCell ref="B32:K32"/>
    <mergeCell ref="B34:K34"/>
  </mergeCells>
  <pageMargins left="0.25" right="0.25" top="0.75" bottom="0.75" header="0.3" footer="0.3"/>
  <pageSetup scale="6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dimension ref="A1:AB109"/>
  <sheetViews>
    <sheetView topLeftCell="A22" zoomScaleNormal="100" workbookViewId="0">
      <selection activeCell="B40" sqref="B40:J40"/>
    </sheetView>
  </sheetViews>
  <sheetFormatPr defaultRowHeight="12.75"/>
  <cols>
    <col min="1" max="1" width="7.7109375" style="1055" customWidth="1"/>
    <col min="2" max="4" width="11.28515625" style="1055" customWidth="1"/>
    <col min="5" max="10" width="11.7109375" style="1055" customWidth="1"/>
    <col min="11" max="16384" width="9.140625" style="1055"/>
  </cols>
  <sheetData>
    <row r="1" spans="1:10" ht="18">
      <c r="A1" s="1411" t="str">
        <f>'GENERAL FUND-OPERATING(48-53)'!A1</f>
        <v>LOCAL GOVERNMENT NAME:</v>
      </c>
      <c r="B1" s="1411"/>
      <c r="C1" s="1411"/>
      <c r="D1" s="1411"/>
      <c r="E1" s="1411"/>
      <c r="F1" s="1411"/>
      <c r="G1" s="1411"/>
      <c r="H1" s="1411"/>
      <c r="I1" s="1411"/>
      <c r="J1" s="1411"/>
    </row>
    <row r="2" spans="1:10" ht="18">
      <c r="A2" s="1411" t="str">
        <f>'COVER PAGE'!A30</f>
        <v>FISCAL YEAR ENDING JUNE 30, 2021</v>
      </c>
      <c r="B2" s="1411"/>
      <c r="C2" s="1411"/>
      <c r="D2" s="1411"/>
      <c r="E2" s="1411"/>
      <c r="F2" s="1411"/>
      <c r="G2" s="1411"/>
      <c r="H2" s="1411"/>
      <c r="I2" s="1411"/>
      <c r="J2" s="1411"/>
    </row>
    <row r="3" spans="1:10">
      <c r="A3" s="1071"/>
      <c r="B3" s="1071"/>
      <c r="C3" s="1071"/>
      <c r="D3" s="1071"/>
      <c r="E3" s="1071"/>
      <c r="F3" s="1071"/>
      <c r="G3" s="1071"/>
      <c r="H3" s="1071"/>
      <c r="I3" s="1071"/>
    </row>
    <row r="4" spans="1:10" ht="15.75">
      <c r="A4" s="1532" t="s">
        <v>2731</v>
      </c>
      <c r="B4" s="1532"/>
      <c r="C4" s="1532"/>
      <c r="D4" s="1532"/>
      <c r="E4" s="1532"/>
      <c r="F4" s="1532"/>
      <c r="G4" s="1532"/>
      <c r="H4" s="1532"/>
      <c r="I4" s="1532"/>
      <c r="J4" s="1532"/>
    </row>
    <row r="5" spans="1:10" ht="15.75">
      <c r="A5" s="1532" t="s">
        <v>3228</v>
      </c>
      <c r="B5" s="1532"/>
      <c r="C5" s="1532"/>
      <c r="D5" s="1532"/>
      <c r="E5" s="1532"/>
      <c r="F5" s="1532"/>
      <c r="G5" s="1532"/>
      <c r="H5" s="1532"/>
      <c r="I5" s="1532"/>
      <c r="J5" s="1532"/>
    </row>
    <row r="6" spans="1:10" ht="15.75">
      <c r="A6" s="1532" t="s">
        <v>2705</v>
      </c>
      <c r="B6" s="1532"/>
      <c r="C6" s="1532"/>
      <c r="D6" s="1532"/>
      <c r="E6" s="1532"/>
      <c r="F6" s="1532"/>
      <c r="G6" s="1532"/>
      <c r="H6" s="1532"/>
      <c r="I6" s="1532"/>
      <c r="J6" s="1532"/>
    </row>
    <row r="7" spans="1:10" ht="15.75">
      <c r="A7" s="1532" t="s">
        <v>2706</v>
      </c>
      <c r="B7" s="1532"/>
      <c r="C7" s="1532"/>
      <c r="D7" s="1532"/>
      <c r="E7" s="1532"/>
      <c r="F7" s="1532"/>
      <c r="G7" s="1532"/>
      <c r="H7" s="1532"/>
      <c r="I7" s="1532"/>
      <c r="J7" s="1532"/>
    </row>
    <row r="8" spans="1:10">
      <c r="A8" s="1514" t="s">
        <v>2707</v>
      </c>
      <c r="B8" s="1514"/>
      <c r="C8" s="1514"/>
      <c r="D8" s="1514"/>
      <c r="E8" s="1514"/>
      <c r="F8" s="1514"/>
      <c r="G8" s="1514"/>
      <c r="H8" s="1514"/>
      <c r="I8" s="1514"/>
      <c r="J8" s="1514"/>
    </row>
    <row r="9" spans="1:10">
      <c r="A9" s="1628" t="s">
        <v>2708</v>
      </c>
      <c r="B9" s="1629"/>
      <c r="C9" s="1629"/>
      <c r="D9" s="1077">
        <v>2021</v>
      </c>
      <c r="E9" s="1077">
        <v>2020</v>
      </c>
      <c r="F9" s="1078">
        <v>2019</v>
      </c>
      <c r="G9" s="1078">
        <v>2018</v>
      </c>
      <c r="H9" s="1077">
        <v>2017</v>
      </c>
      <c r="I9" s="1077">
        <v>2016</v>
      </c>
      <c r="J9" s="1077">
        <v>2015</v>
      </c>
    </row>
    <row r="10" spans="1:10">
      <c r="A10" s="1630" t="s">
        <v>2709</v>
      </c>
      <c r="B10" s="1631"/>
      <c r="C10" s="1631"/>
      <c r="D10" s="1079">
        <v>2020</v>
      </c>
      <c r="E10" s="1079">
        <v>2019</v>
      </c>
      <c r="F10" s="1080">
        <v>2018</v>
      </c>
      <c r="G10" s="1080">
        <v>2017</v>
      </c>
      <c r="H10" s="1079">
        <v>2016</v>
      </c>
      <c r="I10" s="1079">
        <v>2015</v>
      </c>
      <c r="J10" s="1079">
        <v>2014</v>
      </c>
    </row>
    <row r="11" spans="1:10" ht="24.75" customHeight="1">
      <c r="A11" s="1544" t="s">
        <v>3002</v>
      </c>
      <c r="B11" s="1476"/>
      <c r="C11" s="1476"/>
      <c r="D11" s="790"/>
      <c r="E11" s="1081"/>
      <c r="F11" s="1082"/>
      <c r="G11" s="1082"/>
      <c r="H11" s="1082"/>
      <c r="I11" s="1082"/>
      <c r="J11" s="1082"/>
    </row>
    <row r="12" spans="1:10" ht="25.5" customHeight="1">
      <c r="A12" s="1544" t="s">
        <v>3001</v>
      </c>
      <c r="B12" s="1476"/>
      <c r="C12" s="1476"/>
      <c r="D12" s="790"/>
      <c r="E12" s="1083"/>
      <c r="F12" s="1084"/>
      <c r="G12" s="1084"/>
      <c r="H12" s="1084"/>
      <c r="I12" s="1084"/>
      <c r="J12" s="1084"/>
    </row>
    <row r="13" spans="1:10" ht="25.5" customHeight="1">
      <c r="A13" s="1544" t="s">
        <v>3004</v>
      </c>
      <c r="B13" s="1476"/>
      <c r="C13" s="1476"/>
      <c r="D13" s="790"/>
      <c r="E13" s="1083"/>
      <c r="F13" s="1084"/>
      <c r="G13" s="1084"/>
      <c r="H13" s="1084"/>
      <c r="I13" s="1084"/>
      <c r="J13" s="1084"/>
    </row>
    <row r="14" spans="1:10" ht="25.5" customHeight="1">
      <c r="A14" s="1627" t="s">
        <v>926</v>
      </c>
      <c r="B14" s="1540"/>
      <c r="C14" s="1540"/>
      <c r="D14" s="1085">
        <f t="shared" ref="D14:H14" si="0">D13+D12</f>
        <v>0</v>
      </c>
      <c r="E14" s="1085">
        <f t="shared" si="0"/>
        <v>0</v>
      </c>
      <c r="F14" s="1085">
        <f t="shared" si="0"/>
        <v>0</v>
      </c>
      <c r="G14" s="1085">
        <f t="shared" si="0"/>
        <v>0</v>
      </c>
      <c r="H14" s="1085">
        <f t="shared" si="0"/>
        <v>0</v>
      </c>
      <c r="I14" s="1085">
        <f>I13+I12</f>
        <v>0</v>
      </c>
      <c r="J14" s="1085">
        <f>J13+J12</f>
        <v>0</v>
      </c>
    </row>
    <row r="15" spans="1:10">
      <c r="F15" s="1066"/>
      <c r="G15" s="1066"/>
      <c r="H15" s="1066"/>
      <c r="I15" s="1086"/>
      <c r="J15" s="1086"/>
    </row>
    <row r="16" spans="1:10" ht="15.75" customHeight="1">
      <c r="A16" s="1538" t="s">
        <v>3683</v>
      </c>
      <c r="B16" s="1547"/>
      <c r="C16" s="1547"/>
      <c r="D16" s="774"/>
      <c r="E16" s="1087"/>
      <c r="F16" s="1084"/>
      <c r="G16" s="1084"/>
      <c r="H16" s="1084"/>
      <c r="I16" s="1084"/>
      <c r="J16" s="1084"/>
    </row>
    <row r="17" spans="1:10" ht="26.25" customHeight="1">
      <c r="A17" s="1544" t="s">
        <v>3692</v>
      </c>
      <c r="B17" s="1476"/>
      <c r="C17" s="1476"/>
      <c r="D17" s="790"/>
      <c r="E17" s="1088"/>
      <c r="F17" s="1089"/>
      <c r="G17" s="1089"/>
      <c r="H17" s="1089"/>
      <c r="I17" s="1089"/>
      <c r="J17" s="1089"/>
    </row>
    <row r="18" spans="1:10" ht="39" customHeight="1">
      <c r="A18" s="1544" t="s">
        <v>2711</v>
      </c>
      <c r="B18" s="1476"/>
      <c r="C18" s="1476"/>
      <c r="D18" s="790"/>
      <c r="E18" s="1088"/>
      <c r="F18" s="1089"/>
      <c r="G18" s="1089"/>
      <c r="H18" s="1089"/>
      <c r="I18" s="1089"/>
      <c r="J18" s="1089"/>
    </row>
    <row r="20" spans="1:10">
      <c r="B20" s="1530" t="s">
        <v>3005</v>
      </c>
      <c r="C20" s="1530"/>
      <c r="D20" s="1530"/>
      <c r="E20" s="1530"/>
      <c r="F20" s="1530"/>
      <c r="G20" s="1530"/>
      <c r="H20" s="1530"/>
      <c r="I20" s="1530"/>
      <c r="J20" s="1530"/>
    </row>
    <row r="21" spans="1:10" s="1257" customFormat="1" ht="37.5" customHeight="1">
      <c r="B21" s="1530" t="s">
        <v>3685</v>
      </c>
      <c r="C21" s="1530"/>
      <c r="D21" s="1530"/>
      <c r="E21" s="1530"/>
      <c r="F21" s="1530"/>
      <c r="G21" s="1530"/>
      <c r="H21" s="1530"/>
      <c r="I21" s="1530"/>
      <c r="J21" s="1530"/>
    </row>
    <row r="22" spans="1:10" ht="15.75" customHeight="1">
      <c r="B22" s="1626" t="s">
        <v>2721</v>
      </c>
      <c r="C22" s="1626"/>
      <c r="D22" s="1626"/>
      <c r="E22" s="1626"/>
      <c r="F22" s="1626"/>
      <c r="G22" s="1626"/>
      <c r="H22" s="1626"/>
      <c r="I22" s="1626"/>
      <c r="J22" s="1626"/>
    </row>
    <row r="23" spans="1:10">
      <c r="B23" s="1090"/>
    </row>
    <row r="24" spans="1:10" ht="15.75">
      <c r="A24" s="1532" t="str">
        <f>A1</f>
        <v>LOCAL GOVERNMENT NAME:</v>
      </c>
      <c r="B24" s="1532"/>
      <c r="C24" s="1532"/>
      <c r="D24" s="1532"/>
      <c r="E24" s="1532"/>
      <c r="F24" s="1532"/>
      <c r="G24" s="1532"/>
      <c r="H24" s="1532"/>
      <c r="I24" s="1532"/>
      <c r="J24" s="1532"/>
    </row>
    <row r="25" spans="1:10" ht="15.75">
      <c r="A25" s="1532" t="s">
        <v>2704</v>
      </c>
      <c r="B25" s="1532"/>
      <c r="C25" s="1532"/>
      <c r="D25" s="1532"/>
      <c r="E25" s="1532"/>
      <c r="F25" s="1532"/>
      <c r="G25" s="1532"/>
      <c r="H25" s="1532"/>
      <c r="I25" s="1532"/>
      <c r="J25" s="1532"/>
    </row>
    <row r="26" spans="1:10" ht="15.75">
      <c r="A26" s="1532" t="s">
        <v>2713</v>
      </c>
      <c r="B26" s="1532"/>
      <c r="C26" s="1532"/>
      <c r="D26" s="1532"/>
      <c r="E26" s="1532"/>
      <c r="F26" s="1532"/>
      <c r="G26" s="1532"/>
      <c r="H26" s="1532"/>
      <c r="I26" s="1532"/>
      <c r="J26" s="1532"/>
    </row>
    <row r="27" spans="1:10" ht="15.75">
      <c r="A27" s="1532" t="s">
        <v>2706</v>
      </c>
      <c r="B27" s="1532"/>
      <c r="C27" s="1532"/>
      <c r="D27" s="1532"/>
      <c r="E27" s="1532"/>
      <c r="F27" s="1532"/>
      <c r="G27" s="1532"/>
      <c r="H27" s="1532"/>
      <c r="I27" s="1532"/>
      <c r="J27" s="1532"/>
    </row>
    <row r="28" spans="1:10">
      <c r="A28" s="1546" t="s">
        <v>2714</v>
      </c>
      <c r="B28" s="1546"/>
      <c r="C28" s="1546"/>
      <c r="D28" s="1546"/>
      <c r="E28" s="1546"/>
      <c r="F28" s="1546"/>
      <c r="G28" s="1546"/>
      <c r="H28" s="1546"/>
      <c r="I28" s="1546"/>
      <c r="J28" s="1546"/>
    </row>
    <row r="30" spans="1:10" ht="25.5" customHeight="1">
      <c r="A30" s="1536" t="s">
        <v>2715</v>
      </c>
      <c r="B30" s="1543"/>
      <c r="C30" s="1543"/>
      <c r="D30" s="1091">
        <v>2021</v>
      </c>
      <c r="E30" s="1091">
        <v>2020</v>
      </c>
      <c r="F30" s="1078">
        <v>2019</v>
      </c>
      <c r="G30" s="1091">
        <v>2018</v>
      </c>
      <c r="H30" s="1091">
        <v>2017</v>
      </c>
      <c r="I30" s="1091">
        <v>2016</v>
      </c>
      <c r="J30" s="1091">
        <v>2015</v>
      </c>
    </row>
    <row r="31" spans="1:10" ht="24.75" customHeight="1">
      <c r="A31" s="1544" t="s">
        <v>2716</v>
      </c>
      <c r="B31" s="1476"/>
      <c r="C31" s="1476"/>
      <c r="D31" s="790"/>
      <c r="E31" s="1083"/>
      <c r="F31" s="1084"/>
      <c r="G31" s="1084"/>
      <c r="H31" s="1084"/>
      <c r="I31" s="1084"/>
      <c r="J31" s="1084"/>
    </row>
    <row r="32" spans="1:10" ht="24.75" customHeight="1">
      <c r="A32" s="1544" t="s">
        <v>2717</v>
      </c>
      <c r="B32" s="1476"/>
      <c r="C32" s="1476"/>
      <c r="D32" s="790"/>
      <c r="E32" s="1083"/>
      <c r="F32" s="1084"/>
      <c r="G32" s="1084"/>
      <c r="H32" s="1084"/>
      <c r="I32" s="1084"/>
      <c r="J32" s="1084"/>
    </row>
    <row r="33" spans="1:11" ht="26.25" customHeight="1">
      <c r="A33" s="1544" t="s">
        <v>2718</v>
      </c>
      <c r="B33" s="1476"/>
      <c r="C33" s="1476"/>
      <c r="D33" s="790"/>
      <c r="E33" s="1083"/>
      <c r="F33" s="1084"/>
      <c r="G33" s="1084"/>
      <c r="H33" s="1084"/>
      <c r="I33" s="1084"/>
      <c r="J33" s="1084"/>
    </row>
    <row r="34" spans="1:11" ht="16.5" customHeight="1">
      <c r="A34" s="1544" t="s">
        <v>2719</v>
      </c>
      <c r="B34" s="1476"/>
      <c r="C34" s="1476"/>
      <c r="D34" s="790"/>
      <c r="E34" s="1083"/>
      <c r="F34" s="1084"/>
      <c r="G34" s="1084"/>
      <c r="H34" s="1084"/>
      <c r="I34" s="1084"/>
      <c r="J34" s="1084"/>
    </row>
    <row r="35" spans="1:11" ht="16.5" customHeight="1">
      <c r="A35" s="1538" t="s">
        <v>3683</v>
      </c>
      <c r="B35" s="1547"/>
      <c r="C35" s="1547"/>
      <c r="D35" s="1077"/>
      <c r="E35" s="1092"/>
      <c r="F35" s="1084"/>
      <c r="G35" s="1084"/>
      <c r="H35" s="1084"/>
      <c r="I35" s="1084"/>
      <c r="J35" s="1084"/>
    </row>
    <row r="36" spans="1:11" ht="24" customHeight="1">
      <c r="A36" s="1544" t="s">
        <v>2720</v>
      </c>
      <c r="B36" s="1476"/>
      <c r="C36" s="1476"/>
      <c r="D36" s="774"/>
      <c r="E36" s="1093"/>
      <c r="F36" s="1089"/>
      <c r="G36" s="1089"/>
      <c r="H36" s="1089"/>
      <c r="I36" s="1089"/>
      <c r="J36" s="1089"/>
    </row>
    <row r="38" spans="1:11">
      <c r="B38" s="1626" t="s">
        <v>3684</v>
      </c>
      <c r="C38" s="1626"/>
      <c r="D38" s="1626"/>
      <c r="E38" s="1626"/>
      <c r="F38" s="1626"/>
      <c r="G38" s="1626"/>
      <c r="H38" s="1626"/>
      <c r="I38" s="1626"/>
      <c r="J38" s="1626"/>
      <c r="K38" s="1265"/>
    </row>
    <row r="39" spans="1:11" s="1257" customFormat="1" ht="37.5" customHeight="1">
      <c r="A39" s="1260"/>
      <c r="B39" s="1530" t="s">
        <v>3685</v>
      </c>
      <c r="C39" s="1530"/>
      <c r="D39" s="1530"/>
      <c r="E39" s="1530"/>
      <c r="F39" s="1530"/>
      <c r="G39" s="1530"/>
      <c r="H39" s="1530"/>
      <c r="I39" s="1530"/>
      <c r="J39" s="1530"/>
    </row>
    <row r="40" spans="1:11">
      <c r="B40" s="1626" t="s">
        <v>2721</v>
      </c>
      <c r="C40" s="1626"/>
      <c r="D40" s="1626"/>
      <c r="E40" s="1626"/>
      <c r="F40" s="1626"/>
      <c r="G40" s="1626"/>
      <c r="H40" s="1626"/>
      <c r="I40" s="1626"/>
      <c r="J40" s="1626"/>
    </row>
    <row r="42" spans="1:11">
      <c r="A42" s="1625" t="s">
        <v>2543</v>
      </c>
      <c r="B42" s="1625"/>
      <c r="C42" s="1625"/>
      <c r="D42" s="1625"/>
      <c r="E42" s="1625"/>
      <c r="F42" s="1625"/>
      <c r="G42" s="1625"/>
      <c r="H42" s="1625"/>
      <c r="I42" s="1625"/>
      <c r="J42" s="1625"/>
    </row>
    <row r="44" spans="1:11" s="1267" customFormat="1">
      <c r="A44" s="1546" t="str">
        <f>A1</f>
        <v>LOCAL GOVERNMENT NAME:</v>
      </c>
      <c r="B44" s="1546"/>
      <c r="C44" s="1546"/>
      <c r="D44" s="1546"/>
      <c r="E44" s="1546"/>
      <c r="F44" s="1546"/>
      <c r="G44" s="1546"/>
      <c r="H44" s="1546"/>
      <c r="I44" s="1546"/>
      <c r="J44" s="1546"/>
    </row>
    <row r="45" spans="1:11" s="1267" customFormat="1">
      <c r="A45" s="1546" t="s">
        <v>2696</v>
      </c>
      <c r="B45" s="1546"/>
      <c r="C45" s="1546"/>
      <c r="D45" s="1546"/>
      <c r="E45" s="1546"/>
      <c r="F45" s="1546"/>
      <c r="G45" s="1546"/>
      <c r="H45" s="1546"/>
      <c r="I45" s="1546"/>
      <c r="J45" s="1546"/>
    </row>
    <row r="46" spans="1:11" s="1267" customFormat="1">
      <c r="A46" s="1546" t="s">
        <v>3686</v>
      </c>
      <c r="B46" s="1546"/>
      <c r="C46" s="1546"/>
      <c r="D46" s="1546"/>
      <c r="E46" s="1546"/>
      <c r="F46" s="1546"/>
      <c r="G46" s="1546"/>
      <c r="H46" s="1546"/>
      <c r="I46" s="1546"/>
      <c r="J46" s="1546"/>
    </row>
    <row r="47" spans="1:11" s="1267" customFormat="1">
      <c r="A47" s="1546">
        <v>82</v>
      </c>
      <c r="B47" s="1546"/>
      <c r="C47" s="1546"/>
      <c r="D47" s="1546"/>
      <c r="E47" s="1546"/>
      <c r="F47" s="1546"/>
      <c r="G47" s="1546"/>
      <c r="H47" s="1546"/>
      <c r="I47" s="1546"/>
      <c r="J47" s="1546"/>
    </row>
    <row r="48" spans="1:11" s="1267" customFormat="1">
      <c r="A48" s="1256"/>
      <c r="B48" s="1256"/>
      <c r="C48" s="1256"/>
      <c r="D48" s="1256"/>
      <c r="E48" s="1256"/>
      <c r="F48" s="1256"/>
      <c r="G48" s="1256"/>
      <c r="H48" s="1256"/>
      <c r="I48" s="1256"/>
    </row>
    <row r="49" spans="1:28" s="1267" customFormat="1">
      <c r="A49" s="1266" t="s">
        <v>2952</v>
      </c>
      <c r="B49" s="1256"/>
      <c r="C49" s="1256"/>
      <c r="D49" s="1256"/>
      <c r="E49" s="1256"/>
      <c r="F49" s="1256"/>
      <c r="G49" s="1256"/>
      <c r="H49" s="1256"/>
      <c r="I49" s="1256"/>
    </row>
    <row r="50" spans="1:28" s="1267" customFormat="1">
      <c r="A50" s="1267" t="s">
        <v>2953</v>
      </c>
      <c r="B50" s="1256"/>
      <c r="C50" s="1256"/>
      <c r="D50" s="1256"/>
      <c r="E50" s="1256"/>
      <c r="F50" s="1256"/>
      <c r="G50" s="1256"/>
      <c r="H50" s="1256"/>
      <c r="I50" s="1256"/>
    </row>
    <row r="51" spans="1:28" s="1267" customFormat="1">
      <c r="A51" s="1256"/>
      <c r="B51" s="1256"/>
      <c r="C51" s="1256"/>
      <c r="D51" s="1256"/>
      <c r="E51" s="1256"/>
      <c r="F51" s="1256"/>
      <c r="G51" s="1256"/>
      <c r="H51" s="1256"/>
      <c r="I51" s="1256"/>
    </row>
    <row r="52" spans="1:28" s="1267" customFormat="1">
      <c r="A52" s="1281">
        <v>2017</v>
      </c>
      <c r="B52" s="1281"/>
      <c r="C52" s="1281"/>
      <c r="D52" s="1281"/>
      <c r="E52" s="1281"/>
      <c r="F52" s="1281"/>
      <c r="G52" s="1281"/>
      <c r="H52" s="1281"/>
      <c r="I52" s="1281"/>
    </row>
    <row r="53" spans="1:28" s="1267" customFormat="1">
      <c r="A53" s="1266" t="s">
        <v>2960</v>
      </c>
      <c r="B53" s="1256"/>
      <c r="C53" s="1256"/>
      <c r="D53" s="1256"/>
      <c r="E53" s="1256"/>
      <c r="F53" s="1256"/>
      <c r="G53" s="1256"/>
      <c r="H53" s="1256"/>
      <c r="I53" s="1256"/>
    </row>
    <row r="54" spans="1:28" s="1267" customFormat="1" ht="28.5" customHeight="1">
      <c r="A54" s="1275" t="s">
        <v>2954</v>
      </c>
      <c r="B54" s="1275"/>
      <c r="C54" s="1275"/>
      <c r="D54" s="1275"/>
      <c r="E54" s="1275"/>
      <c r="F54" s="1275"/>
      <c r="G54" s="1275"/>
      <c r="H54" s="1275"/>
      <c r="I54" s="1275"/>
      <c r="J54" s="1275"/>
    </row>
    <row r="55" spans="1:28" s="1267" customFormat="1">
      <c r="A55" s="1255"/>
      <c r="B55" s="1256"/>
      <c r="C55" s="1256"/>
      <c r="D55" s="1256"/>
      <c r="E55" s="1256"/>
      <c r="F55" s="1256"/>
      <c r="G55" s="1256"/>
      <c r="H55" s="1256"/>
      <c r="I55" s="1256"/>
    </row>
    <row r="56" spans="1:28" s="1267" customFormat="1">
      <c r="A56" s="1266" t="s">
        <v>2955</v>
      </c>
      <c r="B56" s="1256"/>
      <c r="C56" s="1256"/>
      <c r="D56" s="1256"/>
      <c r="E56" s="1256"/>
      <c r="F56" s="1256"/>
      <c r="G56" s="1256"/>
      <c r="H56" s="1256"/>
      <c r="I56" s="1256"/>
    </row>
    <row r="57" spans="1:28" s="1267" customFormat="1" ht="25.5" customHeight="1">
      <c r="A57" s="1275" t="s">
        <v>2962</v>
      </c>
      <c r="B57" s="1275"/>
      <c r="C57" s="1275"/>
      <c r="D57" s="1275"/>
      <c r="E57" s="1275"/>
      <c r="F57" s="1275"/>
      <c r="G57" s="1275"/>
      <c r="H57" s="1275"/>
      <c r="I57" s="1275"/>
      <c r="J57" s="1275"/>
    </row>
    <row r="58" spans="1:28" s="1267" customFormat="1" ht="26.25" customHeight="1">
      <c r="A58" s="1275" t="s">
        <v>2963</v>
      </c>
      <c r="B58" s="1275"/>
      <c r="C58" s="1275"/>
      <c r="D58" s="1275"/>
      <c r="E58" s="1275"/>
      <c r="F58" s="1275"/>
      <c r="G58" s="1275"/>
      <c r="H58" s="1275"/>
      <c r="I58" s="1275"/>
      <c r="J58" s="1275"/>
    </row>
    <row r="59" spans="1:28" s="1267" customFormat="1" ht="13.5" customHeight="1">
      <c r="A59" s="1275" t="s">
        <v>2964</v>
      </c>
      <c r="B59" s="1275"/>
      <c r="C59" s="1275"/>
      <c r="D59" s="1275"/>
      <c r="E59" s="1275"/>
      <c r="F59" s="1275"/>
      <c r="G59" s="1275"/>
      <c r="H59" s="1275"/>
      <c r="I59" s="1275"/>
      <c r="J59" s="1275"/>
    </row>
    <row r="60" spans="1:28" s="1267" customFormat="1">
      <c r="B60" s="1256"/>
      <c r="C60" s="1256"/>
      <c r="D60" s="1256"/>
      <c r="E60" s="1256"/>
      <c r="F60" s="1256"/>
      <c r="G60" s="1256"/>
      <c r="H60" s="1256"/>
      <c r="I60" s="1256"/>
    </row>
    <row r="61" spans="1:28" s="1267" customFormat="1" ht="26.25" customHeight="1">
      <c r="A61" s="1280" t="s">
        <v>2961</v>
      </c>
      <c r="B61" s="1280"/>
      <c r="C61" s="1280"/>
      <c r="D61" s="1280"/>
      <c r="E61" s="1280"/>
      <c r="F61" s="1280"/>
      <c r="G61" s="1280"/>
      <c r="H61" s="1280"/>
      <c r="I61" s="1280"/>
      <c r="J61" s="1280"/>
    </row>
    <row r="62" spans="1:28" s="1267" customFormat="1">
      <c r="A62" s="1256"/>
      <c r="B62" s="1256"/>
      <c r="C62" s="1256"/>
      <c r="D62" s="1256"/>
      <c r="E62" s="1256"/>
      <c r="F62" s="1256"/>
      <c r="G62" s="1256"/>
      <c r="H62" s="1256"/>
      <c r="I62" s="1256"/>
    </row>
    <row r="63" spans="1:28" s="1267" customFormat="1">
      <c r="A63" s="1266" t="s">
        <v>2956</v>
      </c>
      <c r="B63" s="1256"/>
      <c r="C63" s="1256"/>
      <c r="D63" s="1256"/>
      <c r="E63" s="1256"/>
      <c r="F63" s="1256"/>
      <c r="G63" s="1256"/>
      <c r="H63" s="1256"/>
      <c r="I63" s="1256"/>
    </row>
    <row r="64" spans="1:28" s="1267" customFormat="1" ht="26.25" customHeight="1">
      <c r="A64" s="1275" t="s">
        <v>2957</v>
      </c>
      <c r="B64" s="1275"/>
      <c r="C64" s="1275"/>
      <c r="D64" s="1275"/>
      <c r="E64" s="1275"/>
      <c r="F64" s="1275"/>
      <c r="G64" s="1275"/>
      <c r="H64" s="1275"/>
      <c r="I64" s="1275"/>
      <c r="J64" s="1275"/>
      <c r="K64" s="756"/>
      <c r="L64" s="756"/>
      <c r="M64" s="756"/>
      <c r="N64" s="756"/>
      <c r="O64" s="756"/>
      <c r="P64" s="756"/>
      <c r="Q64" s="756"/>
      <c r="R64" s="756"/>
      <c r="S64" s="756"/>
      <c r="T64" s="756"/>
      <c r="U64" s="756"/>
      <c r="V64" s="756"/>
      <c r="W64" s="756"/>
      <c r="X64" s="756"/>
      <c r="Y64" s="756"/>
      <c r="Z64" s="756"/>
      <c r="AA64" s="756"/>
      <c r="AB64" s="756"/>
    </row>
    <row r="65" spans="1:28" s="1267" customFormat="1" ht="12.75" customHeight="1">
      <c r="J65" s="756"/>
      <c r="K65" s="756"/>
      <c r="L65" s="756"/>
      <c r="M65" s="756"/>
      <c r="N65" s="756"/>
      <c r="O65" s="756"/>
      <c r="P65" s="756"/>
      <c r="Q65" s="756"/>
      <c r="R65" s="756"/>
      <c r="S65" s="756"/>
      <c r="T65" s="756"/>
      <c r="U65" s="756"/>
      <c r="V65" s="756"/>
      <c r="W65" s="756"/>
      <c r="X65" s="756"/>
      <c r="Y65" s="756"/>
      <c r="Z65" s="756"/>
      <c r="AA65" s="756"/>
      <c r="AB65" s="756"/>
    </row>
    <row r="66" spans="1:28" s="1267" customFormat="1">
      <c r="A66" s="1266" t="s">
        <v>2958</v>
      </c>
      <c r="J66" s="756"/>
      <c r="K66" s="756"/>
      <c r="L66" s="756"/>
      <c r="M66" s="756"/>
      <c r="N66" s="756"/>
      <c r="O66" s="756"/>
      <c r="P66" s="756"/>
      <c r="Q66" s="756"/>
      <c r="R66" s="756"/>
      <c r="S66" s="756"/>
      <c r="T66" s="756"/>
      <c r="U66" s="756"/>
      <c r="V66" s="756"/>
      <c r="W66" s="756"/>
      <c r="X66" s="756"/>
      <c r="Y66" s="756"/>
      <c r="Z66" s="756"/>
      <c r="AA66" s="756"/>
      <c r="AB66" s="756"/>
    </row>
    <row r="67" spans="1:28" s="1267" customFormat="1" ht="54" customHeight="1">
      <c r="A67" s="1275" t="s">
        <v>2959</v>
      </c>
      <c r="B67" s="1275"/>
      <c r="C67" s="1275"/>
      <c r="D67" s="1275"/>
      <c r="E67" s="1275"/>
      <c r="F67" s="1275"/>
      <c r="G67" s="1275"/>
      <c r="H67" s="1275"/>
      <c r="I67" s="1275"/>
      <c r="J67" s="1275"/>
    </row>
    <row r="68" spans="1:28" s="1267" customFormat="1" ht="15" customHeight="1"/>
    <row r="69" spans="1:28" s="1267" customFormat="1" ht="39.75" customHeight="1">
      <c r="A69" s="1275" t="s">
        <v>3689</v>
      </c>
      <c r="B69" s="1275"/>
      <c r="C69" s="1275"/>
      <c r="D69" s="1275"/>
      <c r="E69" s="1275"/>
      <c r="F69" s="1275"/>
      <c r="G69" s="1275"/>
      <c r="H69" s="1275"/>
      <c r="I69" s="1275"/>
      <c r="J69" s="1275"/>
      <c r="K69" s="756"/>
      <c r="L69" s="756"/>
      <c r="M69" s="756"/>
      <c r="N69" s="756"/>
      <c r="O69" s="756"/>
      <c r="P69" s="756"/>
      <c r="Q69" s="756"/>
      <c r="R69" s="756"/>
      <c r="S69" s="756"/>
      <c r="T69" s="756"/>
      <c r="U69" s="756"/>
      <c r="V69" s="756"/>
      <c r="W69" s="756"/>
      <c r="X69" s="756"/>
      <c r="Y69" s="756"/>
      <c r="Z69" s="756"/>
      <c r="AA69" s="756"/>
      <c r="AB69" s="756"/>
    </row>
    <row r="70" spans="1:28" s="1267" customFormat="1" ht="15" customHeight="1">
      <c r="A70" s="1254"/>
      <c r="B70" s="1254"/>
      <c r="C70" s="1254"/>
      <c r="D70" s="1254"/>
      <c r="E70" s="1254"/>
      <c r="F70" s="1254"/>
      <c r="G70" s="1254"/>
      <c r="H70" s="1254"/>
      <c r="I70" s="1254"/>
      <c r="J70" s="1254"/>
      <c r="K70" s="756"/>
      <c r="L70" s="756"/>
      <c r="M70" s="756"/>
      <c r="N70" s="756"/>
      <c r="O70" s="756"/>
      <c r="P70" s="756"/>
      <c r="Q70" s="756"/>
      <c r="R70" s="756"/>
      <c r="S70" s="756"/>
      <c r="T70" s="756"/>
      <c r="U70" s="756"/>
      <c r="V70" s="756"/>
      <c r="W70" s="756"/>
      <c r="X70" s="756"/>
      <c r="Y70" s="756"/>
      <c r="Z70" s="756"/>
      <c r="AA70" s="756"/>
      <c r="AB70" s="756"/>
    </row>
    <row r="71" spans="1:28" s="1267" customFormat="1" ht="15.75" customHeight="1">
      <c r="B71" s="1615" t="s">
        <v>2698</v>
      </c>
      <c r="C71" s="1616"/>
      <c r="D71" s="1616"/>
      <c r="E71" s="1617"/>
      <c r="F71" s="1619">
        <v>3.5000000000000003E-2</v>
      </c>
      <c r="G71" s="1620"/>
      <c r="H71" s="1620"/>
      <c r="I71" s="1620"/>
      <c r="J71" s="1621"/>
      <c r="K71" s="1268"/>
      <c r="L71" s="1268"/>
      <c r="M71" s="1268"/>
      <c r="N71" s="1268"/>
      <c r="O71" s="1268"/>
      <c r="P71" s="1268"/>
    </row>
    <row r="72" spans="1:28" s="1267" customFormat="1" ht="15.75" customHeight="1">
      <c r="B72" s="1615" t="s">
        <v>2834</v>
      </c>
      <c r="C72" s="1616"/>
      <c r="D72" s="1616"/>
      <c r="E72" s="1617"/>
      <c r="F72" s="1619">
        <v>7.6499999999999999E-2</v>
      </c>
      <c r="G72" s="1620"/>
      <c r="H72" s="1620"/>
      <c r="I72" s="1620"/>
      <c r="J72" s="1621"/>
      <c r="K72" s="1268"/>
      <c r="L72" s="1268"/>
      <c r="M72" s="1268"/>
      <c r="N72" s="1268"/>
      <c r="O72" s="1268"/>
      <c r="P72" s="1268"/>
    </row>
    <row r="73" spans="1:28" s="1267" customFormat="1" ht="15.75" customHeight="1">
      <c r="B73" s="1615" t="s">
        <v>2835</v>
      </c>
      <c r="C73" s="1616"/>
      <c r="D73" s="1616"/>
      <c r="E73" s="1617"/>
      <c r="F73" s="1619">
        <v>2.75E-2</v>
      </c>
      <c r="G73" s="1620"/>
      <c r="H73" s="1620"/>
      <c r="I73" s="1620"/>
      <c r="J73" s="1621"/>
      <c r="K73" s="1268"/>
      <c r="L73" s="1268"/>
      <c r="M73" s="1268"/>
      <c r="N73" s="1268"/>
      <c r="O73" s="1268"/>
      <c r="P73" s="1268"/>
    </row>
    <row r="74" spans="1:28" s="1267" customFormat="1" ht="15.75" customHeight="1">
      <c r="B74" s="1615" t="s">
        <v>2846</v>
      </c>
      <c r="C74" s="1616"/>
      <c r="D74" s="1616"/>
      <c r="E74" s="1617"/>
      <c r="F74" s="1619" t="s">
        <v>3229</v>
      </c>
      <c r="G74" s="1620"/>
      <c r="H74" s="1620"/>
      <c r="I74" s="1620"/>
      <c r="J74" s="1621"/>
      <c r="K74" s="1269"/>
      <c r="L74" s="1269"/>
      <c r="M74" s="1269"/>
      <c r="N74" s="1269"/>
      <c r="O74" s="1269"/>
      <c r="P74" s="1269"/>
    </row>
    <row r="75" spans="1:28" s="1267" customFormat="1" ht="15.75" customHeight="1">
      <c r="B75" s="1615" t="s">
        <v>2699</v>
      </c>
      <c r="C75" s="1616"/>
      <c r="D75" s="1616"/>
      <c r="E75" s="1617"/>
      <c r="F75" s="1619" t="s">
        <v>3693</v>
      </c>
      <c r="G75" s="1620"/>
      <c r="H75" s="1620"/>
      <c r="I75" s="1620"/>
      <c r="J75" s="1621"/>
      <c r="K75" s="1269"/>
      <c r="L75" s="1269"/>
      <c r="M75" s="1269"/>
      <c r="N75" s="1269"/>
      <c r="O75" s="1269"/>
      <c r="P75" s="1269"/>
    </row>
    <row r="76" spans="1:28" s="1267" customFormat="1" ht="15.75" customHeight="1">
      <c r="B76" s="1615" t="s">
        <v>2701</v>
      </c>
      <c r="C76" s="1616"/>
      <c r="D76" s="1616"/>
      <c r="E76" s="1617"/>
      <c r="F76" s="1619" t="s">
        <v>2843</v>
      </c>
      <c r="G76" s="1620"/>
      <c r="H76" s="1620"/>
      <c r="I76" s="1620"/>
      <c r="J76" s="1621"/>
      <c r="K76" s="1269"/>
      <c r="L76" s="1269"/>
      <c r="M76" s="1269"/>
      <c r="N76" s="1269"/>
      <c r="O76" s="1269"/>
      <c r="P76" s="1269"/>
    </row>
    <row r="77" spans="1:28" s="1267" customFormat="1" ht="15.75" customHeight="1">
      <c r="B77" s="1615" t="s">
        <v>2702</v>
      </c>
      <c r="C77" s="1616"/>
      <c r="D77" s="1616"/>
      <c r="E77" s="1617"/>
      <c r="F77" s="1619" t="s">
        <v>2844</v>
      </c>
      <c r="G77" s="1620"/>
      <c r="H77" s="1620"/>
      <c r="I77" s="1620"/>
      <c r="J77" s="1621"/>
      <c r="K77" s="1269"/>
      <c r="L77" s="1269"/>
      <c r="M77" s="1269"/>
      <c r="N77" s="1269"/>
      <c r="O77" s="1269"/>
      <c r="P77" s="1269"/>
    </row>
    <row r="78" spans="1:28" s="1267" customFormat="1" ht="15.75" customHeight="1">
      <c r="B78" s="1615" t="s">
        <v>3687</v>
      </c>
      <c r="C78" s="1616"/>
      <c r="D78" s="1616"/>
      <c r="E78" s="1617"/>
      <c r="F78" s="1619" t="s">
        <v>3688</v>
      </c>
      <c r="G78" s="1620"/>
      <c r="H78" s="1620"/>
      <c r="I78" s="1620"/>
      <c r="J78" s="1621"/>
      <c r="K78" s="1269"/>
      <c r="L78" s="1269"/>
      <c r="M78" s="1269"/>
      <c r="N78" s="1269"/>
      <c r="O78" s="1269"/>
      <c r="P78" s="1269"/>
    </row>
    <row r="79" spans="1:28" s="1267" customFormat="1" ht="27" customHeight="1">
      <c r="B79" s="1615" t="s">
        <v>2840</v>
      </c>
      <c r="C79" s="1616"/>
      <c r="D79" s="1616"/>
      <c r="E79" s="1617"/>
      <c r="F79" s="1622" t="s">
        <v>3690</v>
      </c>
      <c r="G79" s="1623"/>
      <c r="H79" s="1623"/>
      <c r="I79" s="1623"/>
      <c r="J79" s="1624"/>
      <c r="K79" s="1269"/>
      <c r="L79" s="1269"/>
      <c r="M79" s="1269"/>
      <c r="N79" s="1269"/>
      <c r="O79" s="1269"/>
      <c r="P79" s="1269"/>
    </row>
    <row r="80" spans="1:28" s="1267" customFormat="1" ht="29.25" customHeight="1">
      <c r="B80" s="1615" t="s">
        <v>2841</v>
      </c>
      <c r="C80" s="1616"/>
      <c r="D80" s="1616"/>
      <c r="E80" s="1617"/>
      <c r="F80" s="1622" t="s">
        <v>3691</v>
      </c>
      <c r="G80" s="1623"/>
      <c r="H80" s="1623"/>
      <c r="I80" s="1623"/>
      <c r="J80" s="1624"/>
      <c r="K80" s="756"/>
      <c r="L80" s="756"/>
      <c r="M80" s="756"/>
      <c r="N80" s="756"/>
      <c r="O80" s="756"/>
      <c r="P80" s="756"/>
    </row>
    <row r="81" spans="1:16" s="1267" customFormat="1" ht="15.75" customHeight="1">
      <c r="B81" s="1615" t="s">
        <v>2697</v>
      </c>
      <c r="C81" s="1616"/>
      <c r="D81" s="1616"/>
      <c r="E81" s="1617"/>
      <c r="F81" s="1622">
        <v>3.0000000000000001E-3</v>
      </c>
      <c r="G81" s="1623"/>
      <c r="H81" s="1623"/>
      <c r="I81" s="1623"/>
      <c r="J81" s="1624"/>
      <c r="K81" s="1268"/>
      <c r="L81" s="1268"/>
      <c r="M81" s="1268"/>
      <c r="N81" s="1268"/>
      <c r="O81" s="1268"/>
      <c r="P81" s="1268"/>
    </row>
    <row r="82" spans="1:16" s="1267" customFormat="1" ht="26.25" customHeight="1">
      <c r="B82" s="1618" t="s">
        <v>2833</v>
      </c>
      <c r="C82" s="1618"/>
      <c r="D82" s="1618"/>
      <c r="E82" s="1618"/>
      <c r="F82" s="1618"/>
      <c r="G82" s="1618"/>
      <c r="H82" s="1618"/>
      <c r="I82" s="1618"/>
      <c r="J82" s="1618"/>
    </row>
    <row r="83" spans="1:16" s="1267" customFormat="1"/>
    <row r="84" spans="1:16" ht="38.25" customHeight="1">
      <c r="A84" s="1275"/>
      <c r="B84" s="1275"/>
      <c r="C84" s="1275"/>
      <c r="D84" s="1275"/>
      <c r="E84" s="1275"/>
      <c r="F84" s="1275"/>
      <c r="G84" s="1275"/>
      <c r="H84" s="1275"/>
      <c r="I84" s="1275"/>
    </row>
    <row r="85" spans="1:16" ht="12.75" customHeight="1">
      <c r="A85" s="1097"/>
      <c r="B85" s="1275"/>
      <c r="C85" s="1275"/>
      <c r="D85" s="1275"/>
      <c r="E85" s="1275"/>
      <c r="F85" s="1275"/>
      <c r="G85" s="1275"/>
      <c r="H85" s="1275"/>
      <c r="I85" s="1275"/>
    </row>
    <row r="86" spans="1:16">
      <c r="A86" s="1066"/>
    </row>
    <row r="87" spans="1:16">
      <c r="A87" s="1066"/>
    </row>
    <row r="88" spans="1:16">
      <c r="A88" s="1066"/>
    </row>
    <row r="90" spans="1:16" ht="27" customHeight="1">
      <c r="A90" s="1275"/>
      <c r="B90" s="1275"/>
      <c r="C90" s="1275"/>
      <c r="D90" s="1275"/>
      <c r="E90" s="1275"/>
      <c r="F90" s="1275"/>
      <c r="G90" s="1275"/>
      <c r="H90" s="1275"/>
      <c r="I90" s="1275"/>
    </row>
    <row r="91" spans="1:16" ht="12" customHeight="1">
      <c r="A91" s="1097"/>
      <c r="B91" s="1275"/>
      <c r="C91" s="1275"/>
      <c r="D91" s="1275"/>
      <c r="E91" s="1275"/>
      <c r="F91" s="1275"/>
      <c r="G91" s="1275"/>
      <c r="H91" s="1275"/>
      <c r="I91" s="1275"/>
    </row>
    <row r="92" spans="1:16">
      <c r="A92" s="1066"/>
    </row>
    <row r="94" spans="1:16" ht="25.5" customHeight="1">
      <c r="A94" s="1275"/>
      <c r="B94" s="1275"/>
      <c r="C94" s="1275"/>
      <c r="D94" s="1275"/>
      <c r="E94" s="1275"/>
      <c r="F94" s="1275"/>
      <c r="G94" s="1275"/>
      <c r="H94" s="1275"/>
      <c r="I94" s="1275"/>
    </row>
    <row r="95" spans="1:16" ht="13.5" customHeight="1">
      <c r="A95" s="1097"/>
      <c r="B95" s="1275"/>
      <c r="C95" s="1275"/>
      <c r="D95" s="1275"/>
      <c r="E95" s="1275"/>
      <c r="F95" s="1275"/>
      <c r="G95" s="1275"/>
      <c r="H95" s="1275"/>
      <c r="I95" s="1275"/>
    </row>
    <row r="96" spans="1:16">
      <c r="A96" s="1097"/>
    </row>
    <row r="97" spans="1:9">
      <c r="A97" s="1097"/>
    </row>
    <row r="98" spans="1:9">
      <c r="A98" s="1097"/>
    </row>
    <row r="100" spans="1:9" ht="25.5" customHeight="1">
      <c r="A100" s="1275"/>
      <c r="B100" s="1275"/>
      <c r="C100" s="1275"/>
      <c r="D100" s="1275"/>
      <c r="E100" s="1275"/>
      <c r="F100" s="1275"/>
      <c r="G100" s="1275"/>
      <c r="H100" s="1275"/>
      <c r="I100" s="1275"/>
    </row>
    <row r="101" spans="1:9">
      <c r="A101" s="1097"/>
    </row>
    <row r="102" spans="1:9" ht="25.5" customHeight="1">
      <c r="A102" s="1097"/>
      <c r="B102" s="1275"/>
      <c r="C102" s="1275"/>
      <c r="D102" s="1275"/>
      <c r="E102" s="1275"/>
      <c r="F102" s="1275"/>
      <c r="G102" s="1275"/>
      <c r="H102" s="1275"/>
      <c r="I102" s="1275"/>
    </row>
    <row r="103" spans="1:9" ht="15" customHeight="1">
      <c r="A103" s="1097"/>
      <c r="B103" s="1275"/>
      <c r="C103" s="1275"/>
      <c r="D103" s="1275"/>
      <c r="E103" s="1275"/>
      <c r="F103" s="1275"/>
      <c r="G103" s="1275"/>
      <c r="H103" s="1275"/>
      <c r="I103" s="1275"/>
    </row>
    <row r="108" spans="1:9" ht="24" customHeight="1">
      <c r="A108" s="1275"/>
      <c r="B108" s="1275"/>
      <c r="C108" s="1275"/>
      <c r="D108" s="1275"/>
      <c r="E108" s="1275"/>
      <c r="F108" s="1275"/>
      <c r="G108" s="1275"/>
      <c r="H108" s="1275"/>
      <c r="I108" s="1275"/>
    </row>
    <row r="109" spans="1:9" ht="24" customHeight="1">
      <c r="A109" s="1044"/>
      <c r="B109" s="1044"/>
      <c r="C109" s="1044"/>
      <c r="D109" s="1044"/>
      <c r="E109" s="1044"/>
      <c r="F109" s="1044"/>
      <c r="G109" s="1044"/>
      <c r="H109" s="1044"/>
      <c r="I109" s="1044"/>
    </row>
  </sheetData>
  <mergeCells count="81">
    <mergeCell ref="B22:J22"/>
    <mergeCell ref="B21:J21"/>
    <mergeCell ref="A8:J8"/>
    <mergeCell ref="A7:J7"/>
    <mergeCell ref="A1:J1"/>
    <mergeCell ref="A2:J2"/>
    <mergeCell ref="A4:J4"/>
    <mergeCell ref="A5:J5"/>
    <mergeCell ref="A6:J6"/>
    <mergeCell ref="A14:C14"/>
    <mergeCell ref="A16:C16"/>
    <mergeCell ref="A17:C17"/>
    <mergeCell ref="A18:C18"/>
    <mergeCell ref="B20:J20"/>
    <mergeCell ref="A9:C9"/>
    <mergeCell ref="A10:C10"/>
    <mergeCell ref="A11:C11"/>
    <mergeCell ref="A12:C12"/>
    <mergeCell ref="A13:C13"/>
    <mergeCell ref="A47:J47"/>
    <mergeCell ref="A44:J44"/>
    <mergeCell ref="A45:J45"/>
    <mergeCell ref="A36:C36"/>
    <mergeCell ref="A24:J24"/>
    <mergeCell ref="A25:J25"/>
    <mergeCell ref="A26:J26"/>
    <mergeCell ref="A27:J27"/>
    <mergeCell ref="A30:C30"/>
    <mergeCell ref="A31:C31"/>
    <mergeCell ref="A32:C32"/>
    <mergeCell ref="A33:C33"/>
    <mergeCell ref="A34:C34"/>
    <mergeCell ref="A35:C35"/>
    <mergeCell ref="A28:J28"/>
    <mergeCell ref="A94:I94"/>
    <mergeCell ref="A84:I84"/>
    <mergeCell ref="B85:I85"/>
    <mergeCell ref="A90:I90"/>
    <mergeCell ref="B91:I91"/>
    <mergeCell ref="B79:E79"/>
    <mergeCell ref="B80:E80"/>
    <mergeCell ref="B81:E81"/>
    <mergeCell ref="B38:J38"/>
    <mergeCell ref="B40:J40"/>
    <mergeCell ref="B39:J39"/>
    <mergeCell ref="A61:J61"/>
    <mergeCell ref="A64:J64"/>
    <mergeCell ref="A67:J67"/>
    <mergeCell ref="B95:I95"/>
    <mergeCell ref="A100:I100"/>
    <mergeCell ref="B102:I102"/>
    <mergeCell ref="B103:I103"/>
    <mergeCell ref="A108:I108"/>
    <mergeCell ref="A42:J42"/>
    <mergeCell ref="B74:E74"/>
    <mergeCell ref="B75:E75"/>
    <mergeCell ref="B76:E76"/>
    <mergeCell ref="B77:E77"/>
    <mergeCell ref="B73:E73"/>
    <mergeCell ref="A69:J69"/>
    <mergeCell ref="A59:J59"/>
    <mergeCell ref="A52:I52"/>
    <mergeCell ref="A54:J54"/>
    <mergeCell ref="A57:J57"/>
    <mergeCell ref="A58:J58"/>
    <mergeCell ref="B78:E78"/>
    <mergeCell ref="A46:J46"/>
    <mergeCell ref="B82:J82"/>
    <mergeCell ref="F71:J71"/>
    <mergeCell ref="F72:J72"/>
    <mergeCell ref="F73:J73"/>
    <mergeCell ref="F74:J74"/>
    <mergeCell ref="F75:J75"/>
    <mergeCell ref="F76:J76"/>
    <mergeCell ref="F77:J77"/>
    <mergeCell ref="F78:J78"/>
    <mergeCell ref="F79:J79"/>
    <mergeCell ref="F80:J80"/>
    <mergeCell ref="F81:J81"/>
    <mergeCell ref="B71:E71"/>
    <mergeCell ref="B72:E72"/>
  </mergeCells>
  <pageMargins left="0.25" right="0.25" top="0.25" bottom="0" header="0" footer="0"/>
  <pageSetup scale="93" orientation="portrait" r:id="rId1"/>
  <rowBreaks count="1" manualBreakCount="1">
    <brk id="43"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dimension ref="A1:T122"/>
  <sheetViews>
    <sheetView topLeftCell="A76" zoomScaleNormal="100" workbookViewId="0">
      <selection sqref="A1:J1"/>
    </sheetView>
  </sheetViews>
  <sheetFormatPr defaultRowHeight="12.75"/>
  <cols>
    <col min="1" max="1" width="7.7109375" style="1055" customWidth="1"/>
    <col min="2" max="2" width="11.28515625" style="1055" customWidth="1"/>
    <col min="3" max="3" width="8.28515625" style="1055" customWidth="1"/>
    <col min="4" max="4" width="11.28515625" style="1055" customWidth="1"/>
    <col min="5" max="10" width="11.7109375" style="1055" customWidth="1"/>
    <col min="11" max="16384" width="9.140625" style="1055"/>
  </cols>
  <sheetData>
    <row r="1" spans="1:10" ht="18">
      <c r="A1" s="1411" t="str">
        <f>'GENERAL FUND-OPERATING(48-53)'!A1</f>
        <v>LOCAL GOVERNMENT NAME:</v>
      </c>
      <c r="B1" s="1411"/>
      <c r="C1" s="1411"/>
      <c r="D1" s="1411"/>
      <c r="E1" s="1411"/>
      <c r="F1" s="1411"/>
      <c r="G1" s="1411"/>
      <c r="H1" s="1411"/>
      <c r="I1" s="1411"/>
      <c r="J1" s="1411"/>
    </row>
    <row r="2" spans="1:10" ht="18">
      <c r="A2" s="1411" t="str">
        <f>'GENERAL FUND-OPERATING(48-53)'!A5</f>
        <v>FISCAL YEAR ENDING JUNE 30, 2021</v>
      </c>
      <c r="B2" s="1411"/>
      <c r="C2" s="1411"/>
      <c r="D2" s="1411"/>
      <c r="E2" s="1411"/>
      <c r="F2" s="1411"/>
      <c r="G2" s="1411"/>
      <c r="H2" s="1411"/>
      <c r="I2" s="1411"/>
      <c r="J2" s="1411"/>
    </row>
    <row r="3" spans="1:10">
      <c r="A3" s="1071"/>
      <c r="B3" s="1071"/>
      <c r="C3" s="1071"/>
      <c r="D3" s="1071"/>
      <c r="E3" s="1071"/>
      <c r="F3" s="1071"/>
      <c r="G3" s="1071"/>
      <c r="H3" s="1071"/>
      <c r="I3" s="1071"/>
    </row>
    <row r="4" spans="1:10" ht="15.75">
      <c r="A4" s="1532" t="s">
        <v>2726</v>
      </c>
      <c r="B4" s="1532"/>
      <c r="C4" s="1532"/>
      <c r="D4" s="1532"/>
      <c r="E4" s="1532"/>
      <c r="F4" s="1532"/>
      <c r="G4" s="1532"/>
      <c r="H4" s="1532"/>
      <c r="I4" s="1532"/>
      <c r="J4" s="1532"/>
    </row>
    <row r="5" spans="1:10" ht="15.75">
      <c r="A5" s="1532" t="s">
        <v>3228</v>
      </c>
      <c r="B5" s="1532"/>
      <c r="C5" s="1532"/>
      <c r="D5" s="1532"/>
      <c r="E5" s="1532"/>
      <c r="F5" s="1532"/>
      <c r="G5" s="1532"/>
      <c r="H5" s="1532"/>
      <c r="I5" s="1532"/>
      <c r="J5" s="1532"/>
    </row>
    <row r="6" spans="1:10" ht="15.75">
      <c r="A6" s="1532" t="s">
        <v>2705</v>
      </c>
      <c r="B6" s="1532"/>
      <c r="C6" s="1532"/>
      <c r="D6" s="1532"/>
      <c r="E6" s="1532"/>
      <c r="F6" s="1532"/>
      <c r="G6" s="1532"/>
      <c r="H6" s="1532"/>
      <c r="I6" s="1532"/>
      <c r="J6" s="1532"/>
    </row>
    <row r="7" spans="1:10" ht="15.75">
      <c r="A7" s="1532" t="s">
        <v>2706</v>
      </c>
      <c r="B7" s="1532"/>
      <c r="C7" s="1532"/>
      <c r="D7" s="1532"/>
      <c r="E7" s="1532"/>
      <c r="F7" s="1532"/>
      <c r="G7" s="1532"/>
      <c r="H7" s="1532"/>
      <c r="I7" s="1532"/>
      <c r="J7" s="1532"/>
    </row>
    <row r="8" spans="1:10">
      <c r="A8" s="1546" t="s">
        <v>2707</v>
      </c>
      <c r="B8" s="1546"/>
      <c r="C8" s="1546"/>
      <c r="D8" s="1546"/>
      <c r="E8" s="1546"/>
      <c r="F8" s="1546"/>
      <c r="G8" s="1546"/>
      <c r="H8" s="1546"/>
      <c r="I8" s="1546"/>
      <c r="J8" s="1546"/>
    </row>
    <row r="9" spans="1:10">
      <c r="A9" s="1046"/>
      <c r="B9" s="1046"/>
      <c r="C9" s="1046"/>
      <c r="D9" s="1046"/>
      <c r="E9" s="1046"/>
      <c r="F9" s="1046"/>
      <c r="G9" s="1046"/>
      <c r="H9" s="1046"/>
      <c r="I9" s="1046"/>
      <c r="J9" s="1046"/>
    </row>
    <row r="10" spans="1:10">
      <c r="A10" s="1627" t="s">
        <v>2708</v>
      </c>
      <c r="B10" s="1540"/>
      <c r="C10" s="1540"/>
      <c r="D10" s="1091">
        <v>2021</v>
      </c>
      <c r="E10" s="1091">
        <v>2020</v>
      </c>
      <c r="F10" s="1078">
        <v>2019</v>
      </c>
      <c r="G10" s="1078">
        <v>2018</v>
      </c>
      <c r="H10" s="1091">
        <v>2017</v>
      </c>
      <c r="I10" s="1091">
        <v>2016</v>
      </c>
      <c r="J10" s="1091">
        <v>2015</v>
      </c>
    </row>
    <row r="11" spans="1:10">
      <c r="A11" s="1646" t="s">
        <v>2709</v>
      </c>
      <c r="B11" s="1647"/>
      <c r="C11" s="1647"/>
      <c r="D11" s="1098">
        <v>2020</v>
      </c>
      <c r="E11" s="1098">
        <v>2019</v>
      </c>
      <c r="F11" s="1080">
        <v>2018</v>
      </c>
      <c r="G11" s="1080">
        <v>2017</v>
      </c>
      <c r="H11" s="1098">
        <v>2016</v>
      </c>
      <c r="I11" s="1098">
        <v>2015</v>
      </c>
      <c r="J11" s="1098">
        <v>2014</v>
      </c>
    </row>
    <row r="12" spans="1:10" ht="38.25" customHeight="1">
      <c r="A12" s="1544" t="s">
        <v>3006</v>
      </c>
      <c r="B12" s="1476"/>
      <c r="C12" s="1476"/>
      <c r="D12" s="1099"/>
      <c r="E12" s="790"/>
      <c r="F12" s="1100"/>
      <c r="G12" s="1101"/>
      <c r="H12" s="1082"/>
      <c r="I12" s="1082"/>
      <c r="J12" s="1082"/>
    </row>
    <row r="13" spans="1:10" ht="25.5" customHeight="1">
      <c r="A13" s="1544" t="s">
        <v>3001</v>
      </c>
      <c r="B13" s="1476"/>
      <c r="C13" s="1476"/>
      <c r="D13" s="1099"/>
      <c r="E13" s="790"/>
      <c r="F13" s="1102"/>
      <c r="G13" s="1103"/>
      <c r="H13" s="1084"/>
      <c r="I13" s="1084"/>
      <c r="J13" s="1084"/>
    </row>
    <row r="14" spans="1:10" ht="25.5" customHeight="1">
      <c r="A14" s="1544" t="s">
        <v>3004</v>
      </c>
      <c r="B14" s="1476"/>
      <c r="C14" s="1476"/>
      <c r="D14" s="1099"/>
      <c r="E14" s="790"/>
      <c r="F14" s="1102"/>
      <c r="G14" s="1103"/>
      <c r="H14" s="1084"/>
      <c r="I14" s="1084"/>
      <c r="J14" s="1084"/>
    </row>
    <row r="15" spans="1:10" ht="25.5" customHeight="1">
      <c r="A15" s="1627" t="s">
        <v>926</v>
      </c>
      <c r="B15" s="1540"/>
      <c r="C15" s="1540"/>
      <c r="D15" s="1085">
        <f t="shared" ref="D15:I15" si="0">D14+D13</f>
        <v>0</v>
      </c>
      <c r="E15" s="1085">
        <f t="shared" si="0"/>
        <v>0</v>
      </c>
      <c r="F15" s="1085">
        <f t="shared" si="0"/>
        <v>0</v>
      </c>
      <c r="G15" s="1085">
        <f t="shared" si="0"/>
        <v>0</v>
      </c>
      <c r="H15" s="1085">
        <f t="shared" si="0"/>
        <v>0</v>
      </c>
      <c r="I15" s="1085">
        <f t="shared" si="0"/>
        <v>0</v>
      </c>
      <c r="J15" s="1085">
        <f>J14+J13</f>
        <v>0</v>
      </c>
    </row>
    <row r="16" spans="1:10">
      <c r="H16" s="1066"/>
      <c r="I16" s="1066"/>
      <c r="J16" s="1066"/>
    </row>
    <row r="17" spans="1:10" ht="15" customHeight="1">
      <c r="A17" s="1538" t="s">
        <v>3683</v>
      </c>
      <c r="B17" s="1547"/>
      <c r="C17" s="1547"/>
      <c r="D17" s="1104"/>
      <c r="E17" s="774"/>
      <c r="F17" s="1105"/>
      <c r="G17" s="1106"/>
      <c r="H17" s="1084"/>
      <c r="I17" s="1084"/>
      <c r="J17" s="1084"/>
    </row>
    <row r="18" spans="1:10" ht="26.25" customHeight="1">
      <c r="A18" s="1544" t="s">
        <v>2710</v>
      </c>
      <c r="B18" s="1476"/>
      <c r="C18" s="1476"/>
      <c r="D18" s="1099"/>
      <c r="E18" s="790"/>
      <c r="F18" s="1107"/>
      <c r="G18" s="1108"/>
      <c r="H18" s="1089"/>
      <c r="I18" s="1089"/>
      <c r="J18" s="1089"/>
    </row>
    <row r="19" spans="1:10" ht="26.25" customHeight="1">
      <c r="A19" s="1544" t="s">
        <v>2711</v>
      </c>
      <c r="B19" s="1476"/>
      <c r="C19" s="1476"/>
      <c r="D19" s="1099"/>
      <c r="E19" s="790"/>
      <c r="F19" s="1107"/>
      <c r="G19" s="1108"/>
      <c r="H19" s="1089"/>
      <c r="I19" s="1089"/>
      <c r="J19" s="1089"/>
    </row>
    <row r="21" spans="1:10">
      <c r="B21" s="1626" t="s">
        <v>3005</v>
      </c>
      <c r="C21" s="1626"/>
      <c r="D21" s="1626"/>
      <c r="E21" s="1626"/>
      <c r="F21" s="1626"/>
      <c r="G21" s="1626"/>
      <c r="H21" s="1626"/>
      <c r="I21" s="1626"/>
      <c r="J21" s="1626"/>
    </row>
    <row r="22" spans="1:10" s="1257" customFormat="1" ht="36.75" customHeight="1">
      <c r="B22" s="1530" t="s">
        <v>3685</v>
      </c>
      <c r="C22" s="1530"/>
      <c r="D22" s="1530"/>
      <c r="E22" s="1530"/>
      <c r="F22" s="1530"/>
      <c r="G22" s="1530"/>
      <c r="H22" s="1530"/>
      <c r="I22" s="1530"/>
      <c r="J22" s="1530"/>
    </row>
    <row r="23" spans="1:10">
      <c r="B23" s="1626" t="s">
        <v>2721</v>
      </c>
      <c r="C23" s="1626"/>
      <c r="D23" s="1626"/>
      <c r="E23" s="1626"/>
      <c r="F23" s="1626"/>
      <c r="G23" s="1626"/>
      <c r="H23" s="1626"/>
      <c r="I23" s="1626"/>
      <c r="J23" s="1626"/>
    </row>
    <row r="24" spans="1:10">
      <c r="B24" s="1090"/>
    </row>
    <row r="25" spans="1:10" ht="15.75">
      <c r="A25" s="1532" t="str">
        <f>A1</f>
        <v>LOCAL GOVERNMENT NAME:</v>
      </c>
      <c r="B25" s="1532"/>
      <c r="C25" s="1532"/>
      <c r="D25" s="1532"/>
      <c r="E25" s="1532"/>
      <c r="F25" s="1532"/>
      <c r="G25" s="1532"/>
      <c r="H25" s="1532"/>
      <c r="I25" s="1532"/>
      <c r="J25" s="1532"/>
    </row>
    <row r="26" spans="1:10" ht="15.75">
      <c r="A26" s="1532" t="s">
        <v>2704</v>
      </c>
      <c r="B26" s="1532"/>
      <c r="C26" s="1532"/>
      <c r="D26" s="1532"/>
      <c r="E26" s="1532"/>
      <c r="F26" s="1532"/>
      <c r="G26" s="1532"/>
      <c r="H26" s="1532"/>
      <c r="I26" s="1532"/>
      <c r="J26" s="1532"/>
    </row>
    <row r="27" spans="1:10" ht="15.75">
      <c r="A27" s="1532" t="s">
        <v>2713</v>
      </c>
      <c r="B27" s="1532"/>
      <c r="C27" s="1532"/>
      <c r="D27" s="1532"/>
      <c r="E27" s="1532"/>
      <c r="F27" s="1532"/>
      <c r="G27" s="1532"/>
      <c r="H27" s="1532"/>
      <c r="I27" s="1532"/>
      <c r="J27" s="1532"/>
    </row>
    <row r="28" spans="1:10" ht="15.75">
      <c r="A28" s="1532" t="s">
        <v>2706</v>
      </c>
      <c r="B28" s="1532"/>
      <c r="C28" s="1532"/>
      <c r="D28" s="1532"/>
      <c r="E28" s="1532"/>
      <c r="F28" s="1532"/>
      <c r="G28" s="1532"/>
      <c r="H28" s="1532"/>
      <c r="I28" s="1532"/>
      <c r="J28" s="1532"/>
    </row>
    <row r="29" spans="1:10">
      <c r="A29" s="1546" t="s">
        <v>2714</v>
      </c>
      <c r="B29" s="1546"/>
      <c r="C29" s="1546"/>
      <c r="D29" s="1546"/>
      <c r="E29" s="1546"/>
      <c r="F29" s="1546"/>
      <c r="G29" s="1546"/>
      <c r="H29" s="1546"/>
      <c r="I29" s="1546"/>
      <c r="J29" s="1546"/>
    </row>
    <row r="31" spans="1:10">
      <c r="A31" s="1644" t="s">
        <v>2715</v>
      </c>
      <c r="B31" s="1645"/>
      <c r="C31" s="1645"/>
      <c r="D31" s="1067">
        <v>2021</v>
      </c>
      <c r="E31" s="1091">
        <v>2020</v>
      </c>
      <c r="F31" s="1078">
        <v>2019</v>
      </c>
      <c r="G31" s="1078">
        <v>2018</v>
      </c>
      <c r="H31" s="1091">
        <v>2017</v>
      </c>
      <c r="I31" s="1091">
        <v>2016</v>
      </c>
      <c r="J31" s="1091">
        <v>2015</v>
      </c>
    </row>
    <row r="32" spans="1:10">
      <c r="A32" s="1544" t="s">
        <v>2722</v>
      </c>
      <c r="B32" s="1476"/>
      <c r="C32" s="1476"/>
      <c r="D32" s="1099"/>
      <c r="E32" s="790"/>
      <c r="F32" s="1102"/>
      <c r="G32" s="1103"/>
      <c r="H32" s="1084"/>
      <c r="I32" s="1084"/>
      <c r="J32" s="1084"/>
    </row>
    <row r="33" spans="1:10" ht="25.5" customHeight="1">
      <c r="A33" s="1544" t="s">
        <v>2718</v>
      </c>
      <c r="B33" s="1476"/>
      <c r="C33" s="1476"/>
      <c r="D33" s="1099"/>
      <c r="E33" s="790"/>
      <c r="F33" s="1102"/>
      <c r="G33" s="1103"/>
      <c r="H33" s="1084"/>
      <c r="I33" s="1084"/>
      <c r="J33" s="1084"/>
    </row>
    <row r="34" spans="1:10" ht="24.75" customHeight="1">
      <c r="A34" s="1544" t="s">
        <v>2719</v>
      </c>
      <c r="B34" s="1476"/>
      <c r="C34" s="1476"/>
      <c r="D34" s="1099"/>
      <c r="E34" s="790"/>
      <c r="F34" s="1102"/>
      <c r="G34" s="1103"/>
      <c r="H34" s="1084"/>
      <c r="I34" s="1084"/>
      <c r="J34" s="1084"/>
    </row>
    <row r="35" spans="1:10" ht="14.25" customHeight="1">
      <c r="A35" s="1538" t="s">
        <v>3683</v>
      </c>
      <c r="B35" s="1547"/>
      <c r="C35" s="1547"/>
      <c r="D35" s="1104"/>
      <c r="E35" s="774"/>
      <c r="F35" s="1105"/>
      <c r="G35" s="1109"/>
      <c r="H35" s="1084"/>
      <c r="I35" s="1084"/>
      <c r="J35" s="1084"/>
    </row>
    <row r="36" spans="1:10" ht="25.5" customHeight="1">
      <c r="A36" s="1544" t="s">
        <v>2720</v>
      </c>
      <c r="B36" s="1476"/>
      <c r="C36" s="1476"/>
      <c r="D36" s="1099"/>
      <c r="E36" s="790"/>
      <c r="F36" s="1110"/>
      <c r="G36" s="1111"/>
      <c r="H36" s="1089"/>
      <c r="I36" s="1089"/>
      <c r="J36" s="1089"/>
    </row>
    <row r="37" spans="1:10" ht="25.5" customHeight="1"/>
    <row r="38" spans="1:10" ht="15" customHeight="1">
      <c r="B38" s="1626" t="s">
        <v>3684</v>
      </c>
      <c r="C38" s="1626"/>
      <c r="D38" s="1626"/>
      <c r="E38" s="1626"/>
      <c r="F38" s="1626"/>
      <c r="G38" s="1626"/>
      <c r="H38" s="1626"/>
      <c r="I38" s="1626"/>
      <c r="J38" s="1626"/>
    </row>
    <row r="39" spans="1:10" s="1257" customFormat="1" ht="37.5" customHeight="1">
      <c r="B39" s="1530" t="s">
        <v>3685</v>
      </c>
      <c r="C39" s="1530"/>
      <c r="D39" s="1530"/>
      <c r="E39" s="1530"/>
      <c r="F39" s="1530"/>
      <c r="G39" s="1530"/>
      <c r="H39" s="1530"/>
      <c r="I39" s="1530"/>
      <c r="J39" s="1530"/>
    </row>
    <row r="40" spans="1:10">
      <c r="B40" s="1626" t="s">
        <v>2721</v>
      </c>
      <c r="C40" s="1626"/>
      <c r="D40" s="1626"/>
      <c r="E40" s="1626"/>
      <c r="F40" s="1626"/>
      <c r="G40" s="1626"/>
      <c r="H40" s="1626"/>
      <c r="I40" s="1626"/>
      <c r="J40" s="1626"/>
    </row>
    <row r="41" spans="1:10">
      <c r="B41" s="1090"/>
    </row>
    <row r="43" spans="1:10">
      <c r="A43" s="1625" t="s">
        <v>2542</v>
      </c>
      <c r="B43" s="1546"/>
      <c r="C43" s="1546"/>
      <c r="D43" s="1546"/>
      <c r="E43" s="1546"/>
      <c r="F43" s="1546"/>
      <c r="G43" s="1546"/>
      <c r="H43" s="1546"/>
      <c r="I43" s="1546"/>
      <c r="J43" s="1546"/>
    </row>
    <row r="46" spans="1:10">
      <c r="A46" s="1546" t="str">
        <f>A1</f>
        <v>LOCAL GOVERNMENT NAME:</v>
      </c>
      <c r="B46" s="1546"/>
      <c r="C46" s="1546"/>
      <c r="D46" s="1546"/>
      <c r="E46" s="1546"/>
      <c r="F46" s="1546"/>
      <c r="G46" s="1546"/>
      <c r="H46" s="1546"/>
      <c r="I46" s="1546"/>
      <c r="J46" s="1546"/>
    </row>
    <row r="47" spans="1:10">
      <c r="A47" s="1546" t="s">
        <v>2696</v>
      </c>
      <c r="B47" s="1546"/>
      <c r="C47" s="1546"/>
      <c r="D47" s="1546"/>
      <c r="E47" s="1546"/>
      <c r="F47" s="1546"/>
      <c r="G47" s="1546"/>
      <c r="H47" s="1546"/>
      <c r="I47" s="1546"/>
      <c r="J47" s="1546"/>
    </row>
    <row r="48" spans="1:10">
      <c r="A48" s="1546" t="s">
        <v>3686</v>
      </c>
      <c r="B48" s="1546"/>
      <c r="C48" s="1546"/>
      <c r="D48" s="1546"/>
      <c r="E48" s="1546"/>
      <c r="F48" s="1546"/>
      <c r="G48" s="1546"/>
      <c r="H48" s="1546"/>
      <c r="I48" s="1546"/>
      <c r="J48" s="1546"/>
    </row>
    <row r="49" spans="1:10">
      <c r="A49" s="1546">
        <v>82</v>
      </c>
      <c r="B49" s="1546"/>
      <c r="C49" s="1546"/>
      <c r="D49" s="1546"/>
      <c r="E49" s="1546"/>
      <c r="F49" s="1546"/>
      <c r="G49" s="1546"/>
      <c r="H49" s="1546"/>
      <c r="I49" s="1546"/>
      <c r="J49" s="1546"/>
    </row>
    <row r="51" spans="1:10">
      <c r="A51" s="1061" t="s">
        <v>2952</v>
      </c>
    </row>
    <row r="52" spans="1:10" ht="13.5" customHeight="1">
      <c r="A52" s="741" t="s">
        <v>2965</v>
      </c>
    </row>
    <row r="54" spans="1:10">
      <c r="A54" s="1094">
        <v>2017</v>
      </c>
    </row>
    <row r="55" spans="1:10" ht="15" customHeight="1">
      <c r="A55" s="1061" t="s">
        <v>3297</v>
      </c>
    </row>
    <row r="56" spans="1:10" ht="24.75" customHeight="1">
      <c r="A56" s="1636" t="s">
        <v>2966</v>
      </c>
      <c r="B56" s="1636"/>
      <c r="C56" s="1636"/>
      <c r="D56" s="1636"/>
      <c r="E56" s="1636"/>
      <c r="F56" s="1636"/>
      <c r="G56" s="1636"/>
      <c r="H56" s="1636"/>
      <c r="I56" s="1636"/>
      <c r="J56" s="1636"/>
    </row>
    <row r="57" spans="1:10" ht="15" customHeight="1">
      <c r="A57" s="736" t="s">
        <v>3298</v>
      </c>
    </row>
    <row r="58" spans="1:10">
      <c r="A58" s="1112" t="s">
        <v>2969</v>
      </c>
    </row>
    <row r="59" spans="1:10" ht="27" customHeight="1">
      <c r="A59" s="1637" t="s">
        <v>2970</v>
      </c>
      <c r="B59" s="1637"/>
      <c r="C59" s="1637"/>
      <c r="D59" s="1637"/>
      <c r="E59" s="1637"/>
      <c r="F59" s="1637"/>
      <c r="G59" s="1637"/>
      <c r="H59" s="1637"/>
      <c r="I59" s="1637"/>
      <c r="J59" s="1637"/>
    </row>
    <row r="60" spans="1:10" ht="18">
      <c r="A60" s="736" t="s">
        <v>3299</v>
      </c>
    </row>
    <row r="61" spans="1:10">
      <c r="A61" s="1113" t="s">
        <v>2971</v>
      </c>
    </row>
    <row r="62" spans="1:10">
      <c r="A62" s="1113" t="s">
        <v>2972</v>
      </c>
    </row>
    <row r="63" spans="1:10" ht="26.25" customHeight="1">
      <c r="A63" s="1638" t="s">
        <v>2973</v>
      </c>
      <c r="B63" s="1638"/>
      <c r="C63" s="1638"/>
      <c r="D63" s="1638"/>
      <c r="E63" s="1638"/>
      <c r="F63" s="1638"/>
      <c r="G63" s="1638"/>
      <c r="H63" s="1638"/>
      <c r="I63" s="1638"/>
      <c r="J63" s="1638"/>
    </row>
    <row r="64" spans="1:10" ht="12.75" customHeight="1">
      <c r="A64" s="736" t="s">
        <v>3300</v>
      </c>
    </row>
    <row r="65" spans="1:10">
      <c r="A65" s="1113" t="s">
        <v>2974</v>
      </c>
    </row>
    <row r="66" spans="1:10" ht="27.75" customHeight="1">
      <c r="A66" s="1638" t="s">
        <v>2988</v>
      </c>
      <c r="B66" s="1638"/>
      <c r="C66" s="1638"/>
      <c r="D66" s="1638"/>
      <c r="E66" s="1638"/>
      <c r="F66" s="1638"/>
      <c r="G66" s="1638"/>
      <c r="H66" s="1638"/>
      <c r="I66" s="1638"/>
      <c r="J66" s="1638"/>
    </row>
    <row r="67" spans="1:10">
      <c r="A67" s="1114"/>
    </row>
    <row r="68" spans="1:10">
      <c r="A68" s="1061" t="s">
        <v>3301</v>
      </c>
    </row>
    <row r="69" spans="1:10" ht="27" customHeight="1">
      <c r="A69" s="1636" t="s">
        <v>2967</v>
      </c>
      <c r="B69" s="1636"/>
      <c r="C69" s="1636"/>
      <c r="D69" s="1636"/>
      <c r="E69" s="1636"/>
      <c r="F69" s="1636"/>
      <c r="G69" s="1636"/>
      <c r="H69" s="1636"/>
      <c r="I69" s="1636"/>
      <c r="J69" s="1636"/>
    </row>
    <row r="70" spans="1:10" ht="25.5" customHeight="1">
      <c r="A70" s="1635" t="s">
        <v>3302</v>
      </c>
      <c r="B70" s="1635"/>
      <c r="C70" s="1635"/>
      <c r="D70" s="1635"/>
      <c r="E70" s="1635"/>
      <c r="F70" s="1635"/>
      <c r="G70" s="1635"/>
      <c r="H70" s="1635"/>
      <c r="I70" s="1635"/>
      <c r="J70" s="1635"/>
    </row>
    <row r="71" spans="1:10">
      <c r="A71" s="1115" t="s">
        <v>2975</v>
      </c>
    </row>
    <row r="72" spans="1:10">
      <c r="A72" s="1115" t="s">
        <v>2976</v>
      </c>
    </row>
    <row r="73" spans="1:10" ht="24" customHeight="1">
      <c r="A73" s="1642" t="s">
        <v>2977</v>
      </c>
      <c r="B73" s="1642"/>
      <c r="C73" s="1642"/>
      <c r="D73" s="1642"/>
      <c r="E73" s="1642"/>
      <c r="F73" s="1642"/>
      <c r="G73" s="1642"/>
      <c r="H73" s="1642"/>
      <c r="I73" s="1642"/>
      <c r="J73" s="1642"/>
    </row>
    <row r="74" spans="1:10" ht="24.75" customHeight="1">
      <c r="A74" s="1642" t="s">
        <v>2978</v>
      </c>
      <c r="B74" s="1642"/>
      <c r="C74" s="1642"/>
      <c r="D74" s="1642"/>
      <c r="E74" s="1642"/>
      <c r="F74" s="1642"/>
      <c r="G74" s="1642"/>
      <c r="H74" s="1642"/>
      <c r="I74" s="1642"/>
      <c r="J74" s="1642"/>
    </row>
    <row r="75" spans="1:10" ht="26.25" customHeight="1">
      <c r="A75" s="1635" t="s">
        <v>3303</v>
      </c>
      <c r="B75" s="1635"/>
      <c r="C75" s="1635"/>
      <c r="D75" s="1635"/>
      <c r="E75" s="1635"/>
      <c r="F75" s="1635"/>
      <c r="G75" s="1635"/>
      <c r="H75" s="1635"/>
      <c r="I75" s="1635"/>
      <c r="J75" s="1635"/>
    </row>
    <row r="76" spans="1:10">
      <c r="A76" s="1115" t="s">
        <v>2979</v>
      </c>
    </row>
    <row r="77" spans="1:10">
      <c r="A77" s="1115" t="s">
        <v>2980</v>
      </c>
    </row>
    <row r="78" spans="1:10">
      <c r="A78" s="1113" t="s">
        <v>2981</v>
      </c>
    </row>
    <row r="79" spans="1:10" ht="25.5" customHeight="1">
      <c r="A79" s="1638" t="s">
        <v>2982</v>
      </c>
      <c r="B79" s="1638"/>
      <c r="C79" s="1638"/>
      <c r="D79" s="1638"/>
      <c r="E79" s="1638"/>
      <c r="F79" s="1638"/>
      <c r="G79" s="1638"/>
      <c r="H79" s="1638"/>
      <c r="I79" s="1638"/>
      <c r="J79" s="1638"/>
    </row>
    <row r="80" spans="1:10">
      <c r="A80" s="1642" t="s">
        <v>2983</v>
      </c>
      <c r="B80" s="1642"/>
      <c r="C80" s="1642"/>
      <c r="D80" s="1642"/>
      <c r="E80" s="1642"/>
      <c r="F80" s="1642"/>
      <c r="G80" s="1642"/>
      <c r="H80" s="1642"/>
      <c r="I80" s="1642"/>
      <c r="J80" s="1642"/>
    </row>
    <row r="81" spans="1:20">
      <c r="A81" s="1113" t="s">
        <v>2984</v>
      </c>
    </row>
    <row r="82" spans="1:20">
      <c r="A82" s="1638" t="s">
        <v>2985</v>
      </c>
      <c r="B82" s="1638"/>
      <c r="C82" s="1638"/>
      <c r="D82" s="1638"/>
      <c r="E82" s="1638"/>
      <c r="F82" s="1638"/>
      <c r="G82" s="1638"/>
      <c r="H82" s="1638"/>
      <c r="I82" s="1638"/>
      <c r="J82" s="1638"/>
    </row>
    <row r="83" spans="1:20" ht="15.75" customHeight="1">
      <c r="A83" s="736" t="s">
        <v>3304</v>
      </c>
    </row>
    <row r="84" spans="1:20" ht="12.75" customHeight="1">
      <c r="A84" s="741"/>
    </row>
    <row r="85" spans="1:20">
      <c r="A85" s="1061" t="s">
        <v>2955</v>
      </c>
    </row>
    <row r="86" spans="1:20" ht="25.5" customHeight="1">
      <c r="A86" s="1635" t="s">
        <v>3305</v>
      </c>
      <c r="B86" s="1635"/>
      <c r="C86" s="1635"/>
      <c r="D86" s="1635"/>
      <c r="E86" s="1635"/>
      <c r="F86" s="1635"/>
      <c r="G86" s="1635"/>
      <c r="H86" s="1635"/>
      <c r="I86" s="1635"/>
      <c r="J86" s="1635"/>
    </row>
    <row r="87" spans="1:20" ht="27" customHeight="1">
      <c r="A87" s="1635" t="s">
        <v>3306</v>
      </c>
      <c r="B87" s="1635"/>
      <c r="C87" s="1635"/>
      <c r="D87" s="1635"/>
      <c r="E87" s="1635"/>
      <c r="F87" s="1635"/>
      <c r="G87" s="1635"/>
      <c r="H87" s="1635"/>
      <c r="I87" s="1635"/>
      <c r="J87" s="1635"/>
    </row>
    <row r="88" spans="1:20">
      <c r="A88" s="1635" t="s">
        <v>3307</v>
      </c>
      <c r="B88" s="1635"/>
      <c r="C88" s="1635"/>
      <c r="D88" s="1635"/>
      <c r="E88" s="1635"/>
      <c r="F88" s="1635"/>
      <c r="G88" s="1635"/>
      <c r="H88" s="1635"/>
      <c r="I88" s="1635"/>
      <c r="J88" s="1635"/>
    </row>
    <row r="89" spans="1:20" ht="12.75" customHeight="1">
      <c r="A89" s="1114"/>
    </row>
    <row r="90" spans="1:20">
      <c r="A90" s="1061" t="s">
        <v>2968</v>
      </c>
    </row>
    <row r="91" spans="1:20" ht="12.75" customHeight="1">
      <c r="A91" s="1116" t="s">
        <v>3308</v>
      </c>
    </row>
    <row r="92" spans="1:20">
      <c r="A92" s="741"/>
    </row>
    <row r="93" spans="1:20">
      <c r="A93" s="1061" t="s">
        <v>2956</v>
      </c>
    </row>
    <row r="94" spans="1:20" ht="26.25" customHeight="1">
      <c r="A94" s="1275" t="s">
        <v>3309</v>
      </c>
      <c r="B94" s="1275"/>
      <c r="C94" s="1275"/>
      <c r="D94" s="1275"/>
      <c r="E94" s="1275"/>
      <c r="F94" s="1275"/>
      <c r="G94" s="1275"/>
      <c r="H94" s="1275"/>
      <c r="I94" s="1275"/>
      <c r="J94" s="1275"/>
    </row>
    <row r="95" spans="1:20" ht="12.75" customHeight="1">
      <c r="A95" s="1414"/>
      <c r="B95" s="1414"/>
      <c r="C95" s="1414"/>
      <c r="D95" s="1414"/>
      <c r="E95" s="1414"/>
      <c r="F95" s="1414"/>
      <c r="G95" s="1414"/>
      <c r="H95" s="1414"/>
      <c r="I95" s="1414"/>
      <c r="J95" s="1414"/>
    </row>
    <row r="96" spans="1:20" ht="43.5" customHeight="1">
      <c r="A96" s="1275" t="s">
        <v>3694</v>
      </c>
      <c r="B96" s="1275"/>
      <c r="C96" s="1275"/>
      <c r="D96" s="1275"/>
      <c r="E96" s="1275"/>
      <c r="F96" s="1275"/>
      <c r="G96" s="1275"/>
      <c r="H96" s="1275"/>
      <c r="I96" s="1275"/>
      <c r="J96" s="1275"/>
      <c r="K96" s="783"/>
      <c r="L96" s="783"/>
      <c r="M96" s="783"/>
      <c r="N96" s="783"/>
      <c r="O96" s="783"/>
      <c r="P96" s="783"/>
      <c r="Q96" s="783"/>
      <c r="R96" s="783"/>
      <c r="S96" s="783"/>
      <c r="T96" s="783"/>
    </row>
    <row r="97" spans="1:20" s="1257" customFormat="1" ht="15" customHeight="1">
      <c r="A97" s="1254"/>
      <c r="B97" s="1254"/>
      <c r="C97" s="1254"/>
      <c r="D97" s="1254"/>
      <c r="E97" s="1254"/>
      <c r="F97" s="1254"/>
      <c r="G97" s="1254"/>
      <c r="H97" s="1254"/>
      <c r="I97" s="1254"/>
      <c r="J97" s="1254"/>
      <c r="K97" s="1258"/>
      <c r="L97" s="1258"/>
      <c r="M97" s="1258"/>
      <c r="N97" s="1258"/>
      <c r="O97" s="1258"/>
      <c r="P97" s="1258"/>
      <c r="Q97" s="1258"/>
      <c r="R97" s="1258"/>
      <c r="S97" s="1258"/>
      <c r="T97" s="1258"/>
    </row>
    <row r="98" spans="1:20" ht="14.25" customHeight="1">
      <c r="B98" s="1544" t="s">
        <v>2698</v>
      </c>
      <c r="C98" s="1476"/>
      <c r="D98" s="1476"/>
      <c r="E98" s="1476"/>
      <c r="F98" s="1545"/>
      <c r="G98" s="1643">
        <v>3.5000000000000003E-2</v>
      </c>
      <c r="H98" s="1476"/>
      <c r="I98" s="1476"/>
      <c r="J98" s="1545"/>
      <c r="K98" s="783"/>
      <c r="L98" s="783"/>
      <c r="M98" s="783"/>
      <c r="N98" s="783"/>
      <c r="O98" s="783"/>
      <c r="P98" s="783"/>
      <c r="Q98" s="783"/>
      <c r="R98" s="783"/>
      <c r="S98" s="783"/>
      <c r="T98" s="783"/>
    </row>
    <row r="99" spans="1:20" ht="12.75" customHeight="1">
      <c r="B99" s="1544" t="s">
        <v>2834</v>
      </c>
      <c r="C99" s="1476"/>
      <c r="D99" s="1476"/>
      <c r="E99" s="1476"/>
      <c r="F99" s="1545"/>
      <c r="G99" s="1632">
        <v>7.6499999999999999E-2</v>
      </c>
      <c r="H99" s="1633"/>
      <c r="I99" s="1633"/>
      <c r="J99" s="1634"/>
      <c r="K99" s="783"/>
      <c r="L99" s="783"/>
      <c r="M99" s="783"/>
      <c r="N99" s="783"/>
      <c r="O99" s="783"/>
      <c r="P99" s="783"/>
      <c r="Q99" s="783"/>
      <c r="R99" s="783"/>
      <c r="S99" s="783"/>
      <c r="T99" s="783"/>
    </row>
    <row r="100" spans="1:20" ht="15.75" customHeight="1">
      <c r="B100" s="1544" t="s">
        <v>2835</v>
      </c>
      <c r="C100" s="1476"/>
      <c r="D100" s="1476"/>
      <c r="E100" s="1476"/>
      <c r="F100" s="1545"/>
      <c r="G100" s="1632">
        <v>2.75E-2</v>
      </c>
      <c r="H100" s="1633"/>
      <c r="I100" s="1633"/>
      <c r="J100" s="1634"/>
      <c r="K100" s="1117"/>
      <c r="L100" s="1117"/>
      <c r="M100" s="1117"/>
      <c r="N100" s="1117"/>
    </row>
    <row r="101" spans="1:20" ht="12.75" customHeight="1">
      <c r="B101" s="1544" t="s">
        <v>2836</v>
      </c>
      <c r="C101" s="1476"/>
      <c r="D101" s="1476"/>
      <c r="E101" s="1476"/>
      <c r="F101" s="1545"/>
      <c r="G101" s="1544" t="s">
        <v>2842</v>
      </c>
      <c r="H101" s="1476"/>
      <c r="I101" s="1476"/>
      <c r="J101" s="1545"/>
      <c r="K101" s="1117"/>
      <c r="L101" s="1117"/>
      <c r="M101" s="1117"/>
      <c r="N101" s="1117"/>
    </row>
    <row r="102" spans="1:20" ht="12.75" customHeight="1">
      <c r="B102" s="1544" t="s">
        <v>2699</v>
      </c>
      <c r="C102" s="1476"/>
      <c r="D102" s="1476"/>
      <c r="E102" s="1476"/>
      <c r="F102" s="1545"/>
      <c r="G102" s="1544" t="s">
        <v>2838</v>
      </c>
      <c r="H102" s="1476"/>
      <c r="I102" s="1476"/>
      <c r="J102" s="1545"/>
      <c r="K102" s="1117"/>
      <c r="L102" s="1117"/>
      <c r="M102" s="1117"/>
      <c r="N102" s="1117"/>
    </row>
    <row r="103" spans="1:20" ht="15.75" customHeight="1">
      <c r="B103" s="1544" t="s">
        <v>2701</v>
      </c>
      <c r="C103" s="1476"/>
      <c r="D103" s="1476"/>
      <c r="E103" s="1476"/>
      <c r="F103" s="1545"/>
      <c r="G103" s="1544" t="s">
        <v>2839</v>
      </c>
      <c r="H103" s="1476"/>
      <c r="I103" s="1476"/>
      <c r="J103" s="1545"/>
      <c r="K103" s="1118"/>
      <c r="L103" s="1118"/>
      <c r="M103" s="1118"/>
      <c r="N103" s="1118"/>
    </row>
    <row r="104" spans="1:20" ht="15.75" customHeight="1">
      <c r="B104" s="1544" t="s">
        <v>2702</v>
      </c>
      <c r="C104" s="1476"/>
      <c r="D104" s="1476"/>
      <c r="E104" s="1476"/>
      <c r="F104" s="1545"/>
      <c r="G104" s="1544" t="s">
        <v>2844</v>
      </c>
      <c r="H104" s="1476"/>
      <c r="I104" s="1476"/>
      <c r="J104" s="1545"/>
      <c r="K104" s="1118"/>
      <c r="L104" s="1118"/>
      <c r="M104" s="1118"/>
      <c r="N104" s="1118"/>
    </row>
    <row r="105" spans="1:20" ht="43.5" customHeight="1">
      <c r="A105" s="1166"/>
      <c r="B105" s="1544" t="s">
        <v>2840</v>
      </c>
      <c r="C105" s="1476"/>
      <c r="D105" s="1476"/>
      <c r="E105" s="1476"/>
      <c r="F105" s="1545"/>
      <c r="G105" s="1544" t="s">
        <v>3310</v>
      </c>
      <c r="H105" s="1476"/>
      <c r="I105" s="1476"/>
      <c r="J105" s="1545"/>
      <c r="K105" s="1118"/>
      <c r="L105" s="1118"/>
      <c r="M105" s="1118"/>
      <c r="N105" s="1118"/>
    </row>
    <row r="106" spans="1:20" ht="26.25" customHeight="1">
      <c r="B106" s="1544" t="s">
        <v>2841</v>
      </c>
      <c r="C106" s="1476"/>
      <c r="D106" s="1476"/>
      <c r="E106" s="1476"/>
      <c r="F106" s="1545"/>
      <c r="G106" s="1544" t="s">
        <v>3311</v>
      </c>
      <c r="H106" s="1476"/>
      <c r="I106" s="1476"/>
      <c r="J106" s="1545"/>
      <c r="K106" s="1118"/>
      <c r="L106" s="1118"/>
      <c r="M106" s="1118"/>
      <c r="N106" s="1118"/>
    </row>
    <row r="107" spans="1:20" ht="12.75" customHeight="1">
      <c r="A107" s="1166"/>
      <c r="B107" s="1544" t="s">
        <v>2697</v>
      </c>
      <c r="C107" s="1476"/>
      <c r="D107" s="1476"/>
      <c r="E107" s="1476"/>
      <c r="F107" s="1545"/>
      <c r="G107" s="1632">
        <v>1.2999999999999999E-3</v>
      </c>
      <c r="H107" s="1633"/>
      <c r="I107" s="1633"/>
      <c r="J107" s="1634"/>
      <c r="K107" s="1118"/>
      <c r="L107" s="1118"/>
      <c r="M107" s="1118"/>
      <c r="N107" s="1118"/>
    </row>
    <row r="108" spans="1:20" ht="12.75" customHeight="1">
      <c r="A108" s="1270"/>
      <c r="B108" s="1065"/>
      <c r="C108" s="1065"/>
      <c r="D108" s="1065"/>
      <c r="E108" s="1065"/>
      <c r="F108" s="1065"/>
      <c r="G108" s="1065"/>
      <c r="H108" s="1119"/>
      <c r="I108" s="1119"/>
      <c r="J108" s="1119"/>
      <c r="K108" s="1118"/>
      <c r="L108" s="1118"/>
      <c r="M108" s="1118"/>
      <c r="N108" s="1118"/>
    </row>
    <row r="109" spans="1:20" ht="27" customHeight="1">
      <c r="B109" s="1641" t="s">
        <v>2833</v>
      </c>
      <c r="C109" s="1641"/>
      <c r="D109" s="1641"/>
      <c r="E109" s="1641"/>
      <c r="F109" s="1641"/>
      <c r="G109" s="1641"/>
      <c r="H109" s="1641"/>
      <c r="I109" s="1641"/>
      <c r="J109" s="1641"/>
      <c r="K109" s="1118"/>
      <c r="L109" s="1118"/>
      <c r="M109" s="1118"/>
      <c r="N109" s="1118"/>
    </row>
    <row r="110" spans="1:20">
      <c r="A110" s="1121"/>
    </row>
    <row r="112" spans="1:20">
      <c r="A112" s="1122"/>
    </row>
    <row r="113" spans="1:8">
      <c r="A113" s="1121"/>
    </row>
    <row r="114" spans="1:8">
      <c r="A114" s="741"/>
    </row>
    <row r="115" spans="1:8" ht="21" customHeight="1">
      <c r="A115" s="1123"/>
      <c r="B115" s="1639"/>
      <c r="C115" s="1639"/>
      <c r="D115" s="1639"/>
      <c r="E115" s="1120"/>
      <c r="F115" s="1640"/>
      <c r="G115" s="1277"/>
      <c r="H115" s="1277"/>
    </row>
    <row r="116" spans="1:8" ht="20.85" customHeight="1">
      <c r="A116" s="1123"/>
      <c r="B116" s="1468"/>
      <c r="C116" s="1468"/>
      <c r="D116" s="1468"/>
      <c r="E116" s="1050"/>
      <c r="F116" s="1640"/>
      <c r="G116" s="1277"/>
      <c r="H116" s="1277"/>
    </row>
    <row r="117" spans="1:8" ht="20.85" customHeight="1">
      <c r="A117" s="1123"/>
      <c r="B117" s="1468"/>
      <c r="C117" s="1468"/>
      <c r="D117" s="1468"/>
      <c r="E117" s="1050"/>
      <c r="F117" s="1468"/>
      <c r="G117" s="1468"/>
      <c r="H117" s="1468"/>
    </row>
    <row r="118" spans="1:8" ht="39.75" customHeight="1">
      <c r="A118" s="1123"/>
      <c r="B118" s="1468"/>
      <c r="C118" s="1468"/>
      <c r="D118" s="1468"/>
      <c r="E118" s="1050"/>
      <c r="F118" s="1468"/>
      <c r="G118" s="1468"/>
      <c r="H118" s="1468"/>
    </row>
    <row r="119" spans="1:8" ht="20.85" customHeight="1">
      <c r="A119" s="1123"/>
      <c r="B119" s="1468"/>
      <c r="C119" s="1468"/>
      <c r="D119" s="1468"/>
      <c r="E119" s="1050"/>
      <c r="F119" s="1468"/>
      <c r="G119" s="1468"/>
      <c r="H119" s="1468"/>
    </row>
    <row r="120" spans="1:8" ht="20.85" customHeight="1">
      <c r="A120" s="1123"/>
      <c r="B120" s="1468"/>
      <c r="C120" s="1468"/>
      <c r="D120" s="1468"/>
      <c r="E120" s="1050"/>
      <c r="F120" s="1468"/>
      <c r="G120" s="1468"/>
      <c r="H120" s="1468"/>
    </row>
    <row r="121" spans="1:8" ht="20.85" customHeight="1">
      <c r="A121" s="1123"/>
      <c r="B121" s="1468"/>
      <c r="C121" s="1468"/>
      <c r="D121" s="1468"/>
      <c r="E121" s="1050"/>
      <c r="F121" s="1468"/>
      <c r="G121" s="1468"/>
      <c r="H121" s="1468"/>
    </row>
    <row r="122" spans="1:8">
      <c r="A122" s="741"/>
    </row>
  </sheetData>
  <mergeCells count="91">
    <mergeCell ref="A7:J7"/>
    <mergeCell ref="A1:J1"/>
    <mergeCell ref="A2:J2"/>
    <mergeCell ref="A4:J4"/>
    <mergeCell ref="A5:J5"/>
    <mergeCell ref="A6:J6"/>
    <mergeCell ref="B39:J39"/>
    <mergeCell ref="B23:J23"/>
    <mergeCell ref="A8:J8"/>
    <mergeCell ref="A10:C10"/>
    <mergeCell ref="A11:C11"/>
    <mergeCell ref="A12:C12"/>
    <mergeCell ref="A13:C13"/>
    <mergeCell ref="A14:C14"/>
    <mergeCell ref="A15:C15"/>
    <mergeCell ref="A17:C17"/>
    <mergeCell ref="A18:C18"/>
    <mergeCell ref="A19:C19"/>
    <mergeCell ref="B21:J21"/>
    <mergeCell ref="B22:J22"/>
    <mergeCell ref="B38:J38"/>
    <mergeCell ref="A25:J25"/>
    <mergeCell ref="A26:J26"/>
    <mergeCell ref="A27:J27"/>
    <mergeCell ref="A28:J28"/>
    <mergeCell ref="A29:J29"/>
    <mergeCell ref="A31:C31"/>
    <mergeCell ref="A32:C32"/>
    <mergeCell ref="A33:C33"/>
    <mergeCell ref="A34:C34"/>
    <mergeCell ref="A35:C35"/>
    <mergeCell ref="A36:C36"/>
    <mergeCell ref="B100:F100"/>
    <mergeCell ref="G100:J100"/>
    <mergeCell ref="A96:J96"/>
    <mergeCell ref="A73:J73"/>
    <mergeCell ref="A74:J74"/>
    <mergeCell ref="A75:J75"/>
    <mergeCell ref="A79:J79"/>
    <mergeCell ref="A80:J80"/>
    <mergeCell ref="A82:J82"/>
    <mergeCell ref="A86:J86"/>
    <mergeCell ref="A87:J87"/>
    <mergeCell ref="A88:J88"/>
    <mergeCell ref="A94:J94"/>
    <mergeCell ref="A95:J95"/>
    <mergeCell ref="B98:F98"/>
    <mergeCell ref="G98:J98"/>
    <mergeCell ref="B101:F101"/>
    <mergeCell ref="G101:J101"/>
    <mergeCell ref="B102:F102"/>
    <mergeCell ref="G102:J102"/>
    <mergeCell ref="B103:F103"/>
    <mergeCell ref="G103:J103"/>
    <mergeCell ref="B115:D115"/>
    <mergeCell ref="F115:H115"/>
    <mergeCell ref="B116:D116"/>
    <mergeCell ref="F116:H116"/>
    <mergeCell ref="B104:F104"/>
    <mergeCell ref="G104:J104"/>
    <mergeCell ref="B105:F105"/>
    <mergeCell ref="G105:J105"/>
    <mergeCell ref="B106:F106"/>
    <mergeCell ref="G106:J106"/>
    <mergeCell ref="B107:F107"/>
    <mergeCell ref="G107:J107"/>
    <mergeCell ref="B109:J109"/>
    <mergeCell ref="B120:D120"/>
    <mergeCell ref="F120:H120"/>
    <mergeCell ref="B121:D121"/>
    <mergeCell ref="F121:H121"/>
    <mergeCell ref="B117:D117"/>
    <mergeCell ref="F117:H117"/>
    <mergeCell ref="B118:D118"/>
    <mergeCell ref="F118:H118"/>
    <mergeCell ref="B119:D119"/>
    <mergeCell ref="F119:H119"/>
    <mergeCell ref="B99:F99"/>
    <mergeCell ref="G99:J99"/>
    <mergeCell ref="A70:J70"/>
    <mergeCell ref="B40:J40"/>
    <mergeCell ref="A43:J43"/>
    <mergeCell ref="A46:J46"/>
    <mergeCell ref="A47:J47"/>
    <mergeCell ref="A48:J48"/>
    <mergeCell ref="A49:J49"/>
    <mergeCell ref="A56:J56"/>
    <mergeCell ref="A59:J59"/>
    <mergeCell ref="A63:J63"/>
    <mergeCell ref="A66:J66"/>
    <mergeCell ref="A69:J69"/>
  </mergeCells>
  <pageMargins left="0.25" right="0.25" top="0.25" bottom="0" header="0" footer="0"/>
  <pageSetup scale="93" orientation="portrait" r:id="rId1"/>
  <rowBreaks count="2" manualBreakCount="2">
    <brk id="44" max="9" man="1"/>
    <brk id="95" max="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dimension ref="A1:AD121"/>
  <sheetViews>
    <sheetView zoomScaleNormal="100" workbookViewId="0">
      <selection sqref="A1:J1"/>
    </sheetView>
  </sheetViews>
  <sheetFormatPr defaultColWidth="9.140625" defaultRowHeight="12.75"/>
  <cols>
    <col min="1" max="1" width="7.7109375" style="1055" customWidth="1"/>
    <col min="2" max="4" width="11.28515625" style="1055" customWidth="1"/>
    <col min="5" max="10" width="11.7109375" style="1055" customWidth="1"/>
    <col min="11" max="16384" width="9.140625" style="1055"/>
  </cols>
  <sheetData>
    <row r="1" spans="1:10" ht="18">
      <c r="A1" s="1411" t="str">
        <f>'GENERAL FUND-OPERATING(48-53)'!A1</f>
        <v>LOCAL GOVERNMENT NAME:</v>
      </c>
      <c r="B1" s="1411"/>
      <c r="C1" s="1411"/>
      <c r="D1" s="1411"/>
      <c r="E1" s="1411"/>
      <c r="F1" s="1411"/>
      <c r="G1" s="1411"/>
      <c r="H1" s="1411"/>
      <c r="I1" s="1411"/>
      <c r="J1" s="1411"/>
    </row>
    <row r="2" spans="1:10" ht="18">
      <c r="A2" s="1411" t="str">
        <f>'GENERAL FUND-OPERATING(48-53)'!A5</f>
        <v>FISCAL YEAR ENDING JUNE 30, 2021</v>
      </c>
      <c r="B2" s="1411"/>
      <c r="C2" s="1411"/>
      <c r="D2" s="1411"/>
      <c r="E2" s="1411"/>
      <c r="F2" s="1411"/>
      <c r="G2" s="1411"/>
      <c r="H2" s="1411"/>
      <c r="I2" s="1411"/>
      <c r="J2" s="1411"/>
    </row>
    <row r="3" spans="1:10">
      <c r="A3" s="1071"/>
      <c r="B3" s="1071"/>
      <c r="C3" s="1071"/>
      <c r="D3" s="1071"/>
      <c r="E3" s="1071"/>
      <c r="F3" s="1071"/>
      <c r="G3" s="1071"/>
      <c r="H3" s="1071"/>
      <c r="I3" s="1071"/>
    </row>
    <row r="4" spans="1:10" ht="15.75">
      <c r="A4" s="1532" t="s">
        <v>2723</v>
      </c>
      <c r="B4" s="1532"/>
      <c r="C4" s="1532"/>
      <c r="D4" s="1532"/>
      <c r="E4" s="1532"/>
      <c r="F4" s="1532"/>
      <c r="G4" s="1532"/>
      <c r="H4" s="1532"/>
      <c r="I4" s="1532"/>
      <c r="J4" s="1532"/>
    </row>
    <row r="5" spans="1:10" ht="15.75">
      <c r="A5" s="1532" t="s">
        <v>3228</v>
      </c>
      <c r="B5" s="1532"/>
      <c r="C5" s="1532"/>
      <c r="D5" s="1532"/>
      <c r="E5" s="1532"/>
      <c r="F5" s="1532"/>
      <c r="G5" s="1532"/>
      <c r="H5" s="1532"/>
      <c r="I5" s="1532"/>
      <c r="J5" s="1532"/>
    </row>
    <row r="6" spans="1:10" ht="15.75">
      <c r="A6" s="1532" t="s">
        <v>2705</v>
      </c>
      <c r="B6" s="1532"/>
      <c r="C6" s="1532"/>
      <c r="D6" s="1532"/>
      <c r="E6" s="1532"/>
      <c r="F6" s="1532"/>
      <c r="G6" s="1532"/>
      <c r="H6" s="1532"/>
      <c r="I6" s="1532"/>
      <c r="J6" s="1532"/>
    </row>
    <row r="7" spans="1:10" ht="15.75">
      <c r="A7" s="1532" t="s">
        <v>2706</v>
      </c>
      <c r="B7" s="1532"/>
      <c r="C7" s="1532"/>
      <c r="D7" s="1532"/>
      <c r="E7" s="1532"/>
      <c r="F7" s="1532"/>
      <c r="G7" s="1532"/>
      <c r="H7" s="1532"/>
      <c r="I7" s="1532"/>
      <c r="J7" s="1532"/>
    </row>
    <row r="8" spans="1:10">
      <c r="A8" s="1546" t="s">
        <v>2707</v>
      </c>
      <c r="B8" s="1546"/>
      <c r="C8" s="1546"/>
      <c r="D8" s="1546"/>
      <c r="E8" s="1546"/>
      <c r="F8" s="1546"/>
      <c r="G8" s="1546"/>
      <c r="H8" s="1546"/>
      <c r="I8" s="1546"/>
      <c r="J8" s="1546"/>
    </row>
    <row r="9" spans="1:10">
      <c r="A9" s="1046"/>
      <c r="B9" s="1046"/>
      <c r="C9" s="1046"/>
      <c r="D9" s="1046"/>
      <c r="E9" s="1046"/>
      <c r="F9" s="1046"/>
      <c r="G9" s="1046"/>
      <c r="H9" s="1046"/>
      <c r="I9" s="1046"/>
      <c r="J9" s="1046"/>
    </row>
    <row r="10" spans="1:10">
      <c r="A10" s="1627" t="s">
        <v>2708</v>
      </c>
      <c r="B10" s="1540"/>
      <c r="C10" s="1540"/>
      <c r="D10" s="1091">
        <v>2021</v>
      </c>
      <c r="E10" s="1091">
        <v>2020</v>
      </c>
      <c r="F10" s="1078">
        <v>2019</v>
      </c>
      <c r="G10" s="1078">
        <v>2018</v>
      </c>
      <c r="H10" s="1091">
        <v>2017</v>
      </c>
      <c r="I10" s="1091">
        <v>2016</v>
      </c>
      <c r="J10" s="1091">
        <v>2015</v>
      </c>
    </row>
    <row r="11" spans="1:10">
      <c r="A11" s="1646" t="s">
        <v>2709</v>
      </c>
      <c r="B11" s="1647"/>
      <c r="C11" s="1647"/>
      <c r="D11" s="1098">
        <v>2020</v>
      </c>
      <c r="E11" s="1098">
        <v>2019</v>
      </c>
      <c r="F11" s="1080">
        <v>2018</v>
      </c>
      <c r="G11" s="1080">
        <v>2017</v>
      </c>
      <c r="H11" s="1098">
        <v>2016</v>
      </c>
      <c r="I11" s="1098">
        <v>2015</v>
      </c>
      <c r="J11" s="1098">
        <v>2014</v>
      </c>
    </row>
    <row r="12" spans="1:10" ht="24.75" customHeight="1">
      <c r="A12" s="1544" t="s">
        <v>3002</v>
      </c>
      <c r="B12" s="1476"/>
      <c r="C12" s="1476"/>
      <c r="D12" s="1099"/>
      <c r="E12" s="790"/>
      <c r="F12" s="1124"/>
      <c r="G12" s="1081"/>
      <c r="H12" s="1082"/>
      <c r="I12" s="1082"/>
      <c r="J12" s="1082"/>
    </row>
    <row r="13" spans="1:10" ht="25.5" customHeight="1">
      <c r="A13" s="1544" t="s">
        <v>3001</v>
      </c>
      <c r="B13" s="1476"/>
      <c r="C13" s="1476"/>
      <c r="D13" s="1099"/>
      <c r="E13" s="790"/>
      <c r="F13" s="1125"/>
      <c r="G13" s="1083"/>
      <c r="H13" s="1084"/>
      <c r="I13" s="1084"/>
      <c r="J13" s="1084"/>
    </row>
    <row r="14" spans="1:10" ht="25.5" customHeight="1">
      <c r="A14" s="1544" t="s">
        <v>3007</v>
      </c>
      <c r="B14" s="1476"/>
      <c r="C14" s="1476"/>
      <c r="D14" s="1099"/>
      <c r="E14" s="790"/>
      <c r="F14" s="1125"/>
      <c r="G14" s="1083"/>
      <c r="H14" s="1084"/>
      <c r="I14" s="1084"/>
      <c r="J14" s="1084"/>
    </row>
    <row r="15" spans="1:10" ht="25.5" customHeight="1">
      <c r="A15" s="1666" t="s">
        <v>926</v>
      </c>
      <c r="B15" s="1667"/>
      <c r="C15" s="1667"/>
      <c r="D15" s="1085">
        <f t="shared" ref="D15:I15" si="0">D14+D13</f>
        <v>0</v>
      </c>
      <c r="E15" s="1085">
        <f t="shared" si="0"/>
        <v>0</v>
      </c>
      <c r="F15" s="1085">
        <f t="shared" si="0"/>
        <v>0</v>
      </c>
      <c r="G15" s="1085">
        <f t="shared" si="0"/>
        <v>0</v>
      </c>
      <c r="H15" s="1085">
        <f t="shared" si="0"/>
        <v>0</v>
      </c>
      <c r="I15" s="1085">
        <f t="shared" si="0"/>
        <v>0</v>
      </c>
      <c r="J15" s="1085">
        <f>J14+J13</f>
        <v>0</v>
      </c>
    </row>
    <row r="16" spans="1:10">
      <c r="H16" s="1066"/>
      <c r="I16" s="1066"/>
      <c r="J16" s="1066"/>
    </row>
    <row r="17" spans="1:10" ht="15.75" customHeight="1">
      <c r="A17" s="1538" t="s">
        <v>3683</v>
      </c>
      <c r="B17" s="1547"/>
      <c r="C17" s="1547"/>
      <c r="D17" s="1104"/>
      <c r="E17" s="774"/>
      <c r="F17" s="1126"/>
      <c r="G17" s="1087"/>
      <c r="H17" s="1084"/>
      <c r="I17" s="1084"/>
      <c r="J17" s="1084"/>
    </row>
    <row r="18" spans="1:10" ht="26.25" customHeight="1">
      <c r="A18" s="1544" t="s">
        <v>2710</v>
      </c>
      <c r="B18" s="1476"/>
      <c r="C18" s="1476"/>
      <c r="D18" s="1099"/>
      <c r="E18" s="790"/>
      <c r="F18" s="1127"/>
      <c r="G18" s="1088"/>
      <c r="H18" s="1089"/>
      <c r="I18" s="1089"/>
      <c r="J18" s="1089"/>
    </row>
    <row r="19" spans="1:10" ht="26.25" customHeight="1">
      <c r="A19" s="1544" t="s">
        <v>2711</v>
      </c>
      <c r="B19" s="1476"/>
      <c r="C19" s="1476"/>
      <c r="D19" s="1099"/>
      <c r="E19" s="790"/>
      <c r="F19" s="1127"/>
      <c r="G19" s="1088"/>
      <c r="H19" s="1089"/>
      <c r="I19" s="1089"/>
      <c r="J19" s="1089"/>
    </row>
    <row r="21" spans="1:10">
      <c r="B21" s="1626" t="s">
        <v>3005</v>
      </c>
      <c r="C21" s="1626"/>
      <c r="D21" s="1626"/>
      <c r="E21" s="1626"/>
      <c r="F21" s="1626"/>
      <c r="G21" s="1626"/>
      <c r="H21" s="1626"/>
      <c r="I21" s="1626"/>
      <c r="J21" s="1626"/>
    </row>
    <row r="22" spans="1:10" s="1257" customFormat="1" ht="39" customHeight="1">
      <c r="B22" s="1530" t="s">
        <v>3685</v>
      </c>
      <c r="C22" s="1530"/>
      <c r="D22" s="1530"/>
      <c r="E22" s="1530"/>
      <c r="F22" s="1530"/>
      <c r="G22" s="1530"/>
      <c r="H22" s="1530"/>
      <c r="I22" s="1530"/>
      <c r="J22" s="1530"/>
    </row>
    <row r="23" spans="1:10">
      <c r="B23" s="1626" t="s">
        <v>2721</v>
      </c>
      <c r="C23" s="1626"/>
      <c r="D23" s="1626"/>
      <c r="E23" s="1626"/>
      <c r="F23" s="1626"/>
      <c r="G23" s="1626"/>
      <c r="H23" s="1626"/>
      <c r="I23" s="1626"/>
      <c r="J23" s="1626"/>
    </row>
    <row r="24" spans="1:10">
      <c r="B24" s="1090"/>
    </row>
    <row r="25" spans="1:10" ht="15.75">
      <c r="A25" s="1532" t="str">
        <f>A1</f>
        <v>LOCAL GOVERNMENT NAME:</v>
      </c>
      <c r="B25" s="1532"/>
      <c r="C25" s="1532"/>
      <c r="D25" s="1532"/>
      <c r="E25" s="1532"/>
      <c r="F25" s="1532"/>
      <c r="G25" s="1532"/>
      <c r="H25" s="1532"/>
      <c r="I25" s="1532"/>
      <c r="J25" s="1532"/>
    </row>
    <row r="26" spans="1:10" ht="15.75">
      <c r="A26" s="1532" t="s">
        <v>2704</v>
      </c>
      <c r="B26" s="1532"/>
      <c r="C26" s="1532"/>
      <c r="D26" s="1532"/>
      <c r="E26" s="1532"/>
      <c r="F26" s="1532"/>
      <c r="G26" s="1532"/>
      <c r="H26" s="1532"/>
      <c r="I26" s="1532"/>
      <c r="J26" s="1532"/>
    </row>
    <row r="27" spans="1:10" ht="15.75">
      <c r="A27" s="1532" t="s">
        <v>2713</v>
      </c>
      <c r="B27" s="1532"/>
      <c r="C27" s="1532"/>
      <c r="D27" s="1532"/>
      <c r="E27" s="1532"/>
      <c r="F27" s="1532"/>
      <c r="G27" s="1532"/>
      <c r="H27" s="1532"/>
      <c r="I27" s="1532"/>
      <c r="J27" s="1532"/>
    </row>
    <row r="28" spans="1:10" ht="15.75">
      <c r="A28" s="1532" t="s">
        <v>2706</v>
      </c>
      <c r="B28" s="1532"/>
      <c r="C28" s="1532"/>
      <c r="D28" s="1532"/>
      <c r="E28" s="1532"/>
      <c r="F28" s="1532"/>
      <c r="G28" s="1532"/>
      <c r="H28" s="1532"/>
      <c r="I28" s="1532"/>
      <c r="J28" s="1532"/>
    </row>
    <row r="29" spans="1:10">
      <c r="A29" s="1546" t="s">
        <v>2714</v>
      </c>
      <c r="B29" s="1546"/>
      <c r="C29" s="1546"/>
      <c r="D29" s="1546"/>
      <c r="E29" s="1546"/>
      <c r="F29" s="1546"/>
      <c r="G29" s="1546"/>
      <c r="H29" s="1546"/>
      <c r="I29" s="1546"/>
      <c r="J29" s="1546"/>
    </row>
    <row r="31" spans="1:10">
      <c r="A31" s="1644" t="s">
        <v>2715</v>
      </c>
      <c r="B31" s="1645"/>
      <c r="C31" s="1645"/>
      <c r="D31" s="1067">
        <v>2021</v>
      </c>
      <c r="E31" s="1091">
        <v>2020</v>
      </c>
      <c r="F31" s="1078">
        <v>2019</v>
      </c>
      <c r="G31" s="1078">
        <v>2018</v>
      </c>
      <c r="H31" s="1091">
        <v>2017</v>
      </c>
      <c r="I31" s="1091">
        <v>2016</v>
      </c>
      <c r="J31" s="1091">
        <v>2015</v>
      </c>
    </row>
    <row r="32" spans="1:10">
      <c r="A32" s="1544" t="s">
        <v>2722</v>
      </c>
      <c r="B32" s="1476"/>
      <c r="C32" s="1476"/>
      <c r="D32" s="1099"/>
      <c r="E32" s="790"/>
      <c r="F32" s="1125"/>
      <c r="G32" s="1083"/>
      <c r="H32" s="1084"/>
      <c r="I32" s="1084"/>
      <c r="J32" s="1084"/>
    </row>
    <row r="33" spans="1:10" ht="25.5" customHeight="1">
      <c r="A33" s="1544" t="s">
        <v>2718</v>
      </c>
      <c r="B33" s="1476"/>
      <c r="C33" s="1476"/>
      <c r="D33" s="1099"/>
      <c r="E33" s="790"/>
      <c r="F33" s="1125"/>
      <c r="G33" s="1083"/>
      <c r="H33" s="1084"/>
      <c r="I33" s="1084"/>
      <c r="J33" s="1084"/>
    </row>
    <row r="34" spans="1:10" ht="13.5" customHeight="1">
      <c r="A34" s="1544" t="s">
        <v>2719</v>
      </c>
      <c r="B34" s="1476"/>
      <c r="C34" s="1476"/>
      <c r="D34" s="1099"/>
      <c r="E34" s="790"/>
      <c r="F34" s="1125"/>
      <c r="G34" s="1083"/>
      <c r="H34" s="1084"/>
      <c r="I34" s="1084"/>
      <c r="J34" s="1084"/>
    </row>
    <row r="35" spans="1:10" ht="12.75" customHeight="1">
      <c r="A35" s="1538" t="s">
        <v>3683</v>
      </c>
      <c r="B35" s="1547"/>
      <c r="C35" s="1547"/>
      <c r="D35" s="1104"/>
      <c r="E35" s="1077"/>
      <c r="F35" s="1128"/>
      <c r="G35" s="1092"/>
      <c r="H35" s="1084"/>
      <c r="I35" s="1084"/>
      <c r="J35" s="1084"/>
    </row>
    <row r="36" spans="1:10" ht="25.5" customHeight="1">
      <c r="A36" s="1544" t="s">
        <v>2720</v>
      </c>
      <c r="B36" s="1476"/>
      <c r="C36" s="1476"/>
      <c r="D36" s="1099"/>
      <c r="E36" s="774"/>
      <c r="F36" s="1129"/>
      <c r="G36" s="1093"/>
      <c r="H36" s="1089"/>
      <c r="I36" s="1089"/>
      <c r="J36" s="1089"/>
    </row>
    <row r="37" spans="1:10" ht="24" customHeight="1">
      <c r="A37" s="1044"/>
      <c r="B37" s="1044"/>
      <c r="C37" s="1044"/>
      <c r="D37" s="1044"/>
      <c r="F37" s="1130"/>
      <c r="G37" s="1131"/>
      <c r="H37" s="1132"/>
      <c r="I37" s="1132"/>
      <c r="J37" s="1132"/>
    </row>
    <row r="38" spans="1:10" ht="15" customHeight="1">
      <c r="B38" s="1626" t="s">
        <v>3684</v>
      </c>
      <c r="C38" s="1626"/>
      <c r="D38" s="1626"/>
      <c r="E38" s="1626"/>
      <c r="F38" s="1626"/>
      <c r="G38" s="1626"/>
      <c r="H38" s="1626"/>
      <c r="I38" s="1626"/>
      <c r="J38" s="1626"/>
    </row>
    <row r="39" spans="1:10" s="1257" customFormat="1" ht="38.25" customHeight="1">
      <c r="B39" s="1530" t="s">
        <v>3685</v>
      </c>
      <c r="C39" s="1530"/>
      <c r="D39" s="1530"/>
      <c r="E39" s="1530"/>
      <c r="F39" s="1530"/>
      <c r="G39" s="1530"/>
      <c r="H39" s="1530"/>
      <c r="I39" s="1530"/>
      <c r="J39" s="1530"/>
    </row>
    <row r="40" spans="1:10">
      <c r="B40" s="1626" t="s">
        <v>2721</v>
      </c>
      <c r="C40" s="1626"/>
      <c r="D40" s="1626"/>
      <c r="E40" s="1626"/>
      <c r="F40" s="1626"/>
      <c r="G40" s="1626"/>
      <c r="H40" s="1626"/>
      <c r="I40" s="1626"/>
      <c r="J40" s="1626"/>
    </row>
    <row r="41" spans="1:10">
      <c r="B41" s="1090"/>
    </row>
    <row r="43" spans="1:10">
      <c r="A43" s="1625" t="s">
        <v>2730</v>
      </c>
      <c r="B43" s="1546"/>
      <c r="C43" s="1546"/>
      <c r="D43" s="1546"/>
      <c r="E43" s="1546"/>
      <c r="F43" s="1546"/>
      <c r="G43" s="1546"/>
      <c r="H43" s="1546"/>
      <c r="I43" s="1546"/>
      <c r="J43" s="1546"/>
    </row>
    <row r="44" spans="1:10">
      <c r="A44" s="901"/>
      <c r="B44" s="1071"/>
      <c r="C44" s="1071"/>
      <c r="D44" s="1071"/>
      <c r="E44" s="1071"/>
      <c r="F44" s="1071"/>
      <c r="G44" s="1071"/>
      <c r="H44" s="1071"/>
      <c r="I44" s="1071"/>
      <c r="J44" s="1071"/>
    </row>
    <row r="45" spans="1:10">
      <c r="A45" s="1546" t="str">
        <f>A1</f>
        <v>LOCAL GOVERNMENT NAME:</v>
      </c>
      <c r="B45" s="1546"/>
      <c r="C45" s="1546"/>
      <c r="D45" s="1546"/>
      <c r="E45" s="1546"/>
      <c r="F45" s="1546"/>
      <c r="G45" s="1546"/>
      <c r="H45" s="1546"/>
      <c r="I45" s="1546"/>
      <c r="J45" s="1546"/>
    </row>
    <row r="46" spans="1:10">
      <c r="A46" s="1546" t="s">
        <v>2696</v>
      </c>
      <c r="B46" s="1546"/>
      <c r="C46" s="1546"/>
      <c r="D46" s="1546"/>
      <c r="E46" s="1546"/>
      <c r="F46" s="1546"/>
      <c r="G46" s="1546"/>
      <c r="H46" s="1546"/>
      <c r="I46" s="1546"/>
      <c r="J46" s="1546"/>
    </row>
    <row r="47" spans="1:10">
      <c r="A47" s="1546" t="s">
        <v>3686</v>
      </c>
      <c r="B47" s="1546"/>
      <c r="C47" s="1546"/>
      <c r="D47" s="1546"/>
      <c r="E47" s="1546"/>
      <c r="F47" s="1546"/>
      <c r="G47" s="1546"/>
      <c r="H47" s="1546"/>
      <c r="I47" s="1546"/>
      <c r="J47" s="1546"/>
    </row>
    <row r="48" spans="1:10">
      <c r="A48" s="1546">
        <v>82</v>
      </c>
      <c r="B48" s="1546"/>
      <c r="C48" s="1546"/>
      <c r="D48" s="1546"/>
      <c r="E48" s="1546"/>
      <c r="F48" s="1546"/>
      <c r="G48" s="1546"/>
      <c r="H48" s="1546"/>
      <c r="I48" s="1546"/>
      <c r="J48" s="1546"/>
    </row>
    <row r="50" spans="1:10">
      <c r="A50" s="1133" t="s">
        <v>2952</v>
      </c>
      <c r="B50" s="1134"/>
      <c r="C50" s="1134"/>
      <c r="D50" s="1134"/>
      <c r="E50" s="1134"/>
      <c r="F50" s="1134"/>
      <c r="G50" s="1134"/>
      <c r="H50" s="1134"/>
      <c r="I50" s="1134"/>
      <c r="J50" s="1134"/>
    </row>
    <row r="51" spans="1:10" ht="12.75" customHeight="1">
      <c r="A51" s="1135" t="s">
        <v>2965</v>
      </c>
      <c r="B51" s="1134"/>
      <c r="C51" s="1134"/>
      <c r="D51" s="1134"/>
      <c r="E51" s="1134"/>
      <c r="F51" s="1134"/>
      <c r="G51" s="1134"/>
      <c r="H51" s="1134"/>
      <c r="I51" s="1134"/>
      <c r="J51" s="1134"/>
    </row>
    <row r="52" spans="1:10" ht="11.25" customHeight="1">
      <c r="A52" s="1135"/>
      <c r="B52" s="1134"/>
      <c r="C52" s="1134"/>
      <c r="D52" s="1134"/>
      <c r="E52" s="1134"/>
      <c r="F52" s="1134"/>
      <c r="G52" s="1134"/>
      <c r="H52" s="1134"/>
      <c r="I52" s="1134"/>
      <c r="J52" s="1134"/>
    </row>
    <row r="53" spans="1:10">
      <c r="A53" s="1133">
        <v>2017</v>
      </c>
      <c r="B53" s="1134"/>
      <c r="C53" s="1134"/>
      <c r="D53" s="1134"/>
      <c r="E53" s="1134"/>
      <c r="F53" s="1134"/>
      <c r="G53" s="1134"/>
      <c r="H53" s="1134"/>
      <c r="I53" s="1134"/>
      <c r="J53" s="1134"/>
    </row>
    <row r="54" spans="1:10">
      <c r="A54" s="1136" t="s">
        <v>2986</v>
      </c>
      <c r="B54" s="1134"/>
      <c r="C54" s="1134"/>
      <c r="D54" s="1134"/>
      <c r="E54" s="1134"/>
      <c r="F54" s="1134"/>
      <c r="G54" s="1134"/>
      <c r="H54" s="1134"/>
      <c r="I54" s="1134"/>
      <c r="J54" s="1134"/>
    </row>
    <row r="55" spans="1:10">
      <c r="A55" s="1665" t="s">
        <v>2966</v>
      </c>
      <c r="B55" s="1665"/>
      <c r="C55" s="1665"/>
      <c r="D55" s="1665"/>
      <c r="E55" s="1665"/>
      <c r="F55" s="1665"/>
      <c r="G55" s="1665"/>
      <c r="H55" s="1665"/>
      <c r="I55" s="1665"/>
      <c r="J55" s="1665"/>
    </row>
    <row r="56" spans="1:10" ht="14.25" customHeight="1">
      <c r="A56" s="1137" t="s">
        <v>3312</v>
      </c>
      <c r="B56" s="1134"/>
      <c r="C56" s="1134"/>
      <c r="D56" s="1134"/>
      <c r="E56" s="1134"/>
      <c r="F56" s="1134"/>
      <c r="G56" s="1134"/>
      <c r="H56" s="1134"/>
      <c r="I56" s="1134"/>
      <c r="J56" s="1134"/>
    </row>
    <row r="57" spans="1:10">
      <c r="A57" s="1138" t="s">
        <v>2969</v>
      </c>
      <c r="B57" s="1134"/>
      <c r="C57" s="1134"/>
      <c r="D57" s="1134"/>
      <c r="E57" s="1134"/>
      <c r="F57" s="1134"/>
      <c r="G57" s="1134"/>
      <c r="H57" s="1134"/>
      <c r="I57" s="1134"/>
      <c r="J57" s="1134"/>
    </row>
    <row r="58" spans="1:10">
      <c r="A58" s="1655" t="s">
        <v>2970</v>
      </c>
      <c r="B58" s="1655"/>
      <c r="C58" s="1655"/>
      <c r="D58" s="1655"/>
      <c r="E58" s="1655"/>
      <c r="F58" s="1655"/>
      <c r="G58" s="1655"/>
      <c r="H58" s="1655"/>
      <c r="I58" s="1655"/>
      <c r="J58" s="1655"/>
    </row>
    <row r="59" spans="1:10" ht="15" customHeight="1">
      <c r="A59" s="1137" t="s">
        <v>3313</v>
      </c>
      <c r="B59" s="1134"/>
      <c r="C59" s="1134"/>
      <c r="D59" s="1134"/>
      <c r="E59" s="1134"/>
      <c r="F59" s="1134"/>
      <c r="G59" s="1134"/>
      <c r="H59" s="1134"/>
      <c r="I59" s="1134"/>
      <c r="J59" s="1134"/>
    </row>
    <row r="60" spans="1:10">
      <c r="A60" s="1138" t="s">
        <v>2971</v>
      </c>
      <c r="B60" s="1134"/>
      <c r="C60" s="1134"/>
      <c r="D60" s="1134"/>
      <c r="E60" s="1134"/>
      <c r="F60" s="1134"/>
      <c r="G60" s="1134"/>
      <c r="H60" s="1134"/>
      <c r="I60" s="1134"/>
      <c r="J60" s="1134"/>
    </row>
    <row r="61" spans="1:10" ht="14.25" customHeight="1">
      <c r="A61" s="1138" t="s">
        <v>2972</v>
      </c>
      <c r="B61" s="1134"/>
      <c r="C61" s="1134"/>
      <c r="D61" s="1134"/>
      <c r="E61" s="1134"/>
      <c r="F61" s="1134"/>
      <c r="G61" s="1134"/>
      <c r="H61" s="1134"/>
      <c r="I61" s="1134"/>
      <c r="J61" s="1134"/>
    </row>
    <row r="62" spans="1:10">
      <c r="A62" s="1655" t="s">
        <v>2973</v>
      </c>
      <c r="B62" s="1655"/>
      <c r="C62" s="1655"/>
      <c r="D62" s="1655"/>
      <c r="E62" s="1655"/>
      <c r="F62" s="1655"/>
      <c r="G62" s="1655"/>
      <c r="H62" s="1655"/>
      <c r="I62" s="1655"/>
      <c r="J62" s="1655"/>
    </row>
    <row r="63" spans="1:10" ht="12.75" customHeight="1">
      <c r="A63" s="1137" t="s">
        <v>3314</v>
      </c>
      <c r="B63" s="1134"/>
      <c r="C63" s="1134"/>
      <c r="D63" s="1134"/>
      <c r="E63" s="1134"/>
      <c r="F63" s="1134"/>
      <c r="G63" s="1134"/>
      <c r="H63" s="1134"/>
      <c r="I63" s="1134"/>
      <c r="J63" s="1134"/>
    </row>
    <row r="64" spans="1:10" ht="12.75" customHeight="1">
      <c r="A64" s="1138" t="s">
        <v>2974</v>
      </c>
      <c r="B64" s="1134"/>
      <c r="C64" s="1134"/>
      <c r="D64" s="1134"/>
      <c r="E64" s="1134"/>
      <c r="F64" s="1134"/>
      <c r="G64" s="1134"/>
      <c r="H64" s="1134"/>
      <c r="I64" s="1134"/>
      <c r="J64" s="1134"/>
    </row>
    <row r="65" spans="1:10" s="1257" customFormat="1" ht="25.5" customHeight="1">
      <c r="A65" s="1138"/>
      <c r="B65" s="1648" t="s">
        <v>3695</v>
      </c>
      <c r="C65" s="1648"/>
      <c r="D65" s="1648"/>
      <c r="E65" s="1648"/>
      <c r="F65" s="1648"/>
      <c r="G65" s="1648"/>
      <c r="H65" s="1648"/>
      <c r="I65" s="1648"/>
      <c r="J65" s="1648"/>
    </row>
    <row r="66" spans="1:10" ht="11.1" customHeight="1">
      <c r="A66" s="1135"/>
      <c r="B66" s="1134"/>
      <c r="C66" s="1134"/>
      <c r="D66" s="1134"/>
      <c r="E66" s="1134"/>
      <c r="F66" s="1134"/>
      <c r="G66" s="1134"/>
      <c r="H66" s="1134"/>
      <c r="I66" s="1134"/>
      <c r="J66" s="1134"/>
    </row>
    <row r="67" spans="1:10">
      <c r="A67" s="1136" t="s">
        <v>2987</v>
      </c>
      <c r="B67" s="1134"/>
      <c r="C67" s="1134"/>
      <c r="D67" s="1134"/>
      <c r="E67" s="1134"/>
      <c r="F67" s="1134"/>
      <c r="G67" s="1134"/>
      <c r="H67" s="1134"/>
      <c r="I67" s="1134"/>
      <c r="J67" s="1134"/>
    </row>
    <row r="68" spans="1:10">
      <c r="A68" s="1665" t="s">
        <v>2967</v>
      </c>
      <c r="B68" s="1665"/>
      <c r="C68" s="1665"/>
      <c r="D68" s="1665"/>
      <c r="E68" s="1665"/>
      <c r="F68" s="1665"/>
      <c r="G68" s="1665"/>
      <c r="H68" s="1665"/>
      <c r="I68" s="1665"/>
      <c r="J68" s="1665"/>
    </row>
    <row r="69" spans="1:10">
      <c r="A69" s="1656" t="s">
        <v>3315</v>
      </c>
      <c r="B69" s="1656"/>
      <c r="C69" s="1656"/>
      <c r="D69" s="1656"/>
      <c r="E69" s="1656"/>
      <c r="F69" s="1656"/>
      <c r="G69" s="1656"/>
      <c r="H69" s="1656"/>
      <c r="I69" s="1656"/>
      <c r="J69" s="1656"/>
    </row>
    <row r="70" spans="1:10">
      <c r="A70" s="1138" t="s">
        <v>2975</v>
      </c>
      <c r="B70" s="1134"/>
      <c r="C70" s="1134"/>
      <c r="D70" s="1134"/>
      <c r="E70" s="1134"/>
      <c r="F70" s="1134"/>
      <c r="G70" s="1134"/>
      <c r="H70" s="1134"/>
      <c r="I70" s="1134"/>
      <c r="J70" s="1134"/>
    </row>
    <row r="71" spans="1:10" ht="15" customHeight="1">
      <c r="A71" s="1138" t="s">
        <v>2976</v>
      </c>
      <c r="B71" s="1134"/>
      <c r="C71" s="1134"/>
      <c r="D71" s="1134"/>
      <c r="E71" s="1134"/>
      <c r="F71" s="1134"/>
      <c r="G71" s="1134"/>
      <c r="H71" s="1134"/>
      <c r="I71" s="1134"/>
      <c r="J71" s="1134"/>
    </row>
    <row r="72" spans="1:10" ht="24.75" customHeight="1">
      <c r="A72" s="1655" t="s">
        <v>2977</v>
      </c>
      <c r="B72" s="1655"/>
      <c r="C72" s="1655"/>
      <c r="D72" s="1655"/>
      <c r="E72" s="1655"/>
      <c r="F72" s="1655"/>
      <c r="G72" s="1655"/>
      <c r="H72" s="1655"/>
      <c r="I72" s="1655"/>
      <c r="J72" s="1655"/>
    </row>
    <row r="73" spans="1:10" ht="26.25" customHeight="1">
      <c r="A73" s="1655" t="s">
        <v>2978</v>
      </c>
      <c r="B73" s="1655"/>
      <c r="C73" s="1655"/>
      <c r="D73" s="1655"/>
      <c r="E73" s="1655"/>
      <c r="F73" s="1655"/>
      <c r="G73" s="1655"/>
      <c r="H73" s="1655"/>
      <c r="I73" s="1655"/>
      <c r="J73" s="1655"/>
    </row>
    <row r="74" spans="1:10" ht="27" customHeight="1">
      <c r="A74" s="1656" t="s">
        <v>3316</v>
      </c>
      <c r="B74" s="1656"/>
      <c r="C74" s="1656"/>
      <c r="D74" s="1656"/>
      <c r="E74" s="1656"/>
      <c r="F74" s="1656"/>
      <c r="G74" s="1656"/>
      <c r="H74" s="1656"/>
      <c r="I74" s="1656"/>
      <c r="J74" s="1656"/>
    </row>
    <row r="75" spans="1:10" ht="12" customHeight="1">
      <c r="A75" s="1138" t="s">
        <v>2979</v>
      </c>
      <c r="B75" s="1134"/>
      <c r="C75" s="1134"/>
      <c r="D75" s="1134"/>
      <c r="E75" s="1134"/>
      <c r="F75" s="1134"/>
      <c r="G75" s="1134"/>
      <c r="H75" s="1134"/>
      <c r="I75" s="1134"/>
      <c r="J75" s="1134"/>
    </row>
    <row r="76" spans="1:10" ht="12" customHeight="1">
      <c r="A76" s="1138" t="s">
        <v>2980</v>
      </c>
      <c r="B76" s="1134"/>
      <c r="C76" s="1134"/>
      <c r="D76" s="1134"/>
      <c r="E76" s="1134"/>
      <c r="F76" s="1134"/>
      <c r="G76" s="1134"/>
      <c r="H76" s="1134"/>
      <c r="I76" s="1134"/>
      <c r="J76" s="1134"/>
    </row>
    <row r="77" spans="1:10" ht="13.5" customHeight="1">
      <c r="A77" s="1139" t="s">
        <v>2981</v>
      </c>
      <c r="B77" s="1134"/>
      <c r="C77" s="1134"/>
      <c r="D77" s="1134"/>
      <c r="E77" s="1134"/>
      <c r="F77" s="1134"/>
      <c r="G77" s="1134"/>
      <c r="H77" s="1134"/>
      <c r="I77" s="1134"/>
      <c r="J77" s="1134"/>
    </row>
    <row r="78" spans="1:10" ht="25.5" customHeight="1">
      <c r="A78" s="1657" t="s">
        <v>2982</v>
      </c>
      <c r="B78" s="1657"/>
      <c r="C78" s="1657"/>
      <c r="D78" s="1657"/>
      <c r="E78" s="1657"/>
      <c r="F78" s="1657"/>
      <c r="G78" s="1657"/>
      <c r="H78" s="1657"/>
      <c r="I78" s="1657"/>
      <c r="J78" s="1657"/>
    </row>
    <row r="79" spans="1:10">
      <c r="A79" s="1138" t="s">
        <v>2983</v>
      </c>
      <c r="B79" s="1134"/>
      <c r="C79" s="1134"/>
      <c r="D79" s="1134"/>
      <c r="E79" s="1134"/>
      <c r="F79" s="1134"/>
      <c r="G79" s="1134"/>
      <c r="H79" s="1134"/>
      <c r="I79" s="1134"/>
      <c r="J79" s="1134"/>
    </row>
    <row r="80" spans="1:10">
      <c r="A80" s="1139" t="s">
        <v>2984</v>
      </c>
      <c r="B80" s="1134"/>
      <c r="C80" s="1134"/>
      <c r="D80" s="1134"/>
      <c r="E80" s="1134"/>
      <c r="F80" s="1134"/>
      <c r="G80" s="1134"/>
      <c r="H80" s="1134"/>
      <c r="I80" s="1134"/>
      <c r="J80" s="1134"/>
    </row>
    <row r="81" spans="1:30" ht="12" customHeight="1">
      <c r="A81" s="1139" t="s">
        <v>2985</v>
      </c>
      <c r="B81" s="1134"/>
      <c r="C81" s="1134"/>
      <c r="D81" s="1134"/>
      <c r="E81" s="1134"/>
      <c r="F81" s="1134"/>
      <c r="G81" s="1134"/>
      <c r="H81" s="1134"/>
      <c r="I81" s="1134"/>
      <c r="J81" s="1134"/>
    </row>
    <row r="82" spans="1:30" ht="12" customHeight="1">
      <c r="A82" s="1137" t="s">
        <v>3317</v>
      </c>
      <c r="B82" s="1134"/>
      <c r="C82" s="1134"/>
      <c r="D82" s="1134"/>
      <c r="E82" s="1134"/>
      <c r="F82" s="1134"/>
      <c r="G82" s="1134"/>
      <c r="H82" s="1134"/>
      <c r="I82" s="1134"/>
      <c r="J82" s="1134"/>
    </row>
    <row r="83" spans="1:30">
      <c r="A83" s="1134"/>
      <c r="B83" s="1134"/>
      <c r="C83" s="1134"/>
      <c r="D83" s="1134"/>
      <c r="E83" s="1134"/>
      <c r="F83" s="1134"/>
      <c r="G83" s="1134"/>
      <c r="H83" s="1134"/>
      <c r="I83" s="1134"/>
      <c r="J83" s="1134"/>
    </row>
    <row r="84" spans="1:30">
      <c r="A84" s="1136" t="s">
        <v>2955</v>
      </c>
      <c r="B84" s="1134"/>
      <c r="C84" s="1134"/>
      <c r="D84" s="1134"/>
      <c r="E84" s="1134"/>
      <c r="F84" s="1134"/>
      <c r="G84" s="1134"/>
      <c r="H84" s="1134"/>
      <c r="I84" s="1134"/>
      <c r="J84" s="1134"/>
    </row>
    <row r="85" spans="1:30" ht="24" customHeight="1">
      <c r="A85" s="1656" t="s">
        <v>3318</v>
      </c>
      <c r="B85" s="1656"/>
      <c r="C85" s="1656"/>
      <c r="D85" s="1656"/>
      <c r="E85" s="1656"/>
      <c r="F85" s="1656"/>
      <c r="G85" s="1656"/>
      <c r="H85" s="1656"/>
      <c r="I85" s="1656"/>
      <c r="J85" s="1656"/>
    </row>
    <row r="86" spans="1:30" ht="23.25" customHeight="1">
      <c r="A86" s="1656" t="s">
        <v>3319</v>
      </c>
      <c r="B86" s="1656"/>
      <c r="C86" s="1656"/>
      <c r="D86" s="1656"/>
      <c r="E86" s="1656"/>
      <c r="F86" s="1656"/>
      <c r="G86" s="1656"/>
      <c r="H86" s="1656"/>
      <c r="I86" s="1656"/>
      <c r="J86" s="1656"/>
    </row>
    <row r="87" spans="1:30">
      <c r="A87" s="1656" t="s">
        <v>3320</v>
      </c>
      <c r="B87" s="1656"/>
      <c r="C87" s="1656"/>
      <c r="D87" s="1656"/>
      <c r="E87" s="1656"/>
      <c r="F87" s="1656"/>
      <c r="G87" s="1656"/>
      <c r="H87" s="1656"/>
      <c r="I87" s="1656"/>
      <c r="J87" s="1656"/>
    </row>
    <row r="88" spans="1:30" ht="12" customHeight="1">
      <c r="A88" s="1118"/>
      <c r="B88" s="1118"/>
      <c r="C88" s="1118"/>
      <c r="D88" s="1118"/>
      <c r="E88" s="1118"/>
      <c r="F88" s="1118"/>
      <c r="G88" s="1118"/>
      <c r="H88" s="1118"/>
      <c r="I88" s="1118"/>
      <c r="J88" s="1118"/>
    </row>
    <row r="89" spans="1:30" ht="12" customHeight="1">
      <c r="A89" s="1136" t="s">
        <v>2968</v>
      </c>
      <c r="B89" s="1118"/>
      <c r="C89" s="1118"/>
      <c r="D89" s="1118"/>
      <c r="E89" s="1118"/>
      <c r="F89" s="1118"/>
      <c r="G89" s="1118"/>
      <c r="H89" s="1118"/>
      <c r="I89" s="1118"/>
      <c r="J89" s="1118"/>
    </row>
    <row r="90" spans="1:30" ht="15" customHeight="1">
      <c r="A90" s="1137" t="s">
        <v>3321</v>
      </c>
      <c r="B90" s="1118"/>
      <c r="C90" s="1118"/>
      <c r="D90" s="1118"/>
      <c r="E90" s="1118"/>
      <c r="F90" s="1118"/>
      <c r="G90" s="1118"/>
      <c r="H90" s="1118"/>
      <c r="I90" s="1118"/>
      <c r="J90" s="1118"/>
      <c r="K90" s="783"/>
      <c r="L90" s="783"/>
      <c r="M90" s="783"/>
      <c r="N90" s="783"/>
      <c r="O90" s="783"/>
      <c r="P90" s="783"/>
      <c r="Q90" s="783"/>
      <c r="R90" s="783"/>
      <c r="S90" s="783"/>
      <c r="T90" s="783"/>
      <c r="U90" s="783"/>
      <c r="V90" s="783"/>
      <c r="W90" s="783"/>
      <c r="X90" s="783"/>
      <c r="Y90" s="783"/>
      <c r="Z90" s="783"/>
      <c r="AA90" s="783"/>
      <c r="AB90" s="783"/>
      <c r="AC90" s="783"/>
      <c r="AD90" s="783"/>
    </row>
    <row r="91" spans="1:30" ht="11.25" customHeight="1">
      <c r="A91" s="1135"/>
      <c r="B91" s="1134"/>
      <c r="C91" s="1134"/>
      <c r="D91" s="1134"/>
      <c r="E91" s="1134"/>
      <c r="F91" s="1134"/>
      <c r="G91" s="1134"/>
      <c r="H91" s="1134"/>
      <c r="I91" s="1134"/>
      <c r="J91" s="1134"/>
      <c r="K91" s="783"/>
      <c r="L91" s="783"/>
      <c r="M91" s="783"/>
      <c r="N91" s="783"/>
      <c r="O91" s="783"/>
      <c r="P91" s="783"/>
      <c r="Q91" s="783"/>
      <c r="R91" s="783"/>
      <c r="S91" s="783"/>
      <c r="T91" s="783"/>
      <c r="U91" s="783"/>
      <c r="V91" s="783"/>
      <c r="W91" s="783"/>
      <c r="X91" s="783"/>
      <c r="Y91" s="783"/>
      <c r="Z91" s="783"/>
      <c r="AA91" s="783"/>
      <c r="AB91" s="783"/>
      <c r="AC91" s="783"/>
      <c r="AD91" s="783"/>
    </row>
    <row r="92" spans="1:30" ht="14.25" customHeight="1">
      <c r="A92" s="1136" t="s">
        <v>2956</v>
      </c>
      <c r="B92" s="1134"/>
      <c r="C92" s="1134"/>
      <c r="D92" s="1134"/>
      <c r="E92" s="1134"/>
      <c r="F92" s="1134"/>
      <c r="G92" s="1134"/>
      <c r="H92" s="1134"/>
      <c r="I92" s="1134"/>
      <c r="J92" s="1134"/>
      <c r="K92" s="783"/>
      <c r="L92" s="783"/>
      <c r="M92" s="783"/>
      <c r="N92" s="783"/>
      <c r="O92" s="783"/>
      <c r="P92" s="783"/>
      <c r="Q92" s="783"/>
      <c r="R92" s="783"/>
      <c r="S92" s="783"/>
      <c r="T92" s="783"/>
      <c r="U92" s="783"/>
      <c r="V92" s="783"/>
      <c r="W92" s="783"/>
      <c r="X92" s="783"/>
      <c r="Y92" s="783"/>
      <c r="Z92" s="783"/>
      <c r="AA92" s="783"/>
      <c r="AB92" s="783"/>
      <c r="AC92" s="783"/>
      <c r="AD92" s="783"/>
    </row>
    <row r="93" spans="1:30" ht="26.25" customHeight="1">
      <c r="A93" s="1656" t="s">
        <v>3322</v>
      </c>
      <c r="B93" s="1656"/>
      <c r="C93" s="1656"/>
      <c r="D93" s="1656"/>
      <c r="E93" s="1656"/>
      <c r="F93" s="1656"/>
      <c r="G93" s="1656"/>
      <c r="H93" s="1656"/>
      <c r="I93" s="1656"/>
      <c r="J93" s="1656"/>
      <c r="K93" s="783"/>
      <c r="L93" s="783"/>
      <c r="M93" s="783"/>
      <c r="N93" s="783"/>
      <c r="O93" s="783"/>
      <c r="P93" s="783"/>
      <c r="Q93" s="783"/>
      <c r="R93" s="783"/>
      <c r="S93" s="783"/>
      <c r="T93" s="783"/>
      <c r="U93" s="783"/>
      <c r="V93" s="783"/>
      <c r="W93" s="783"/>
      <c r="X93" s="783"/>
      <c r="Y93" s="783"/>
      <c r="Z93" s="783"/>
      <c r="AA93" s="783"/>
      <c r="AB93" s="783"/>
      <c r="AC93" s="783"/>
      <c r="AD93" s="783"/>
    </row>
    <row r="94" spans="1:30" ht="9" customHeight="1">
      <c r="A94" s="1648"/>
      <c r="B94" s="1648"/>
      <c r="C94" s="1648"/>
      <c r="D94" s="1648"/>
      <c r="E94" s="1648"/>
      <c r="F94" s="1648"/>
      <c r="G94" s="1648"/>
      <c r="H94" s="1648"/>
      <c r="I94" s="1648"/>
      <c r="J94" s="1648"/>
    </row>
    <row r="95" spans="1:30" ht="38.25" customHeight="1">
      <c r="A95" s="1648" t="s">
        <v>3696</v>
      </c>
      <c r="B95" s="1648"/>
      <c r="C95" s="1648"/>
      <c r="D95" s="1648"/>
      <c r="E95" s="1648"/>
      <c r="F95" s="1648"/>
      <c r="G95" s="1648"/>
      <c r="H95" s="1648"/>
      <c r="I95" s="1648"/>
      <c r="J95" s="1648"/>
    </row>
    <row r="96" spans="1:30" s="1257" customFormat="1" ht="15" customHeight="1">
      <c r="A96" s="1261"/>
      <c r="B96" s="1261"/>
      <c r="C96" s="1261"/>
      <c r="D96" s="1261"/>
      <c r="E96" s="1261"/>
      <c r="F96" s="1261"/>
      <c r="G96" s="1261"/>
      <c r="H96" s="1261"/>
      <c r="I96" s="1261"/>
      <c r="J96" s="1261"/>
    </row>
    <row r="97" spans="1:30" ht="21" customHeight="1">
      <c r="B97" s="1652" t="s">
        <v>2698</v>
      </c>
      <c r="C97" s="1653"/>
      <c r="D97" s="1653"/>
      <c r="E97" s="1653"/>
      <c r="F97" s="1653"/>
      <c r="G97" s="1650">
        <v>3.5000000000000003E-2</v>
      </c>
      <c r="H97" s="1650"/>
      <c r="I97" s="1650"/>
      <c r="J97" s="1651"/>
    </row>
    <row r="98" spans="1:30" ht="15.75" customHeight="1">
      <c r="B98" s="1662" t="s">
        <v>2834</v>
      </c>
      <c r="C98" s="1663"/>
      <c r="D98" s="1663"/>
      <c r="E98" s="1663"/>
      <c r="F98" s="1664"/>
      <c r="G98" s="1649">
        <v>7.6499999999999999E-2</v>
      </c>
      <c r="H98" s="1650"/>
      <c r="I98" s="1650"/>
      <c r="J98" s="1651"/>
    </row>
    <row r="99" spans="1:30" ht="18.75" customHeight="1">
      <c r="B99" s="1652" t="s">
        <v>2835</v>
      </c>
      <c r="C99" s="1653"/>
      <c r="D99" s="1653"/>
      <c r="E99" s="1653"/>
      <c r="F99" s="1658"/>
      <c r="G99" s="1649">
        <v>2.75E-2</v>
      </c>
      <c r="H99" s="1650"/>
      <c r="I99" s="1650"/>
      <c r="J99" s="1651"/>
      <c r="K99" s="783"/>
      <c r="L99" s="783"/>
      <c r="M99" s="783"/>
      <c r="N99" s="783"/>
      <c r="O99" s="783"/>
      <c r="P99" s="783"/>
      <c r="Q99" s="783"/>
      <c r="R99" s="783"/>
      <c r="S99" s="783"/>
      <c r="T99" s="783"/>
      <c r="U99" s="783"/>
      <c r="V99" s="783"/>
      <c r="W99" s="783"/>
      <c r="X99" s="783"/>
      <c r="Y99" s="783"/>
      <c r="Z99" s="783"/>
      <c r="AA99" s="783"/>
      <c r="AB99" s="783"/>
      <c r="AC99" s="783"/>
      <c r="AD99" s="783"/>
    </row>
    <row r="100" spans="1:30" ht="15.95" customHeight="1">
      <c r="B100" s="1652" t="s">
        <v>2836</v>
      </c>
      <c r="C100" s="1653"/>
      <c r="D100" s="1653"/>
      <c r="E100" s="1653"/>
      <c r="F100" s="1658"/>
      <c r="G100" s="1652" t="s">
        <v>2837</v>
      </c>
      <c r="H100" s="1653"/>
      <c r="I100" s="1653"/>
      <c r="J100" s="1654"/>
      <c r="K100" s="1095"/>
      <c r="L100" s="1095"/>
      <c r="M100" s="1095"/>
      <c r="N100" s="1095"/>
      <c r="O100" s="1095"/>
      <c r="P100" s="1095"/>
    </row>
    <row r="101" spans="1:30" ht="15.95" customHeight="1">
      <c r="B101" s="1652" t="s">
        <v>2699</v>
      </c>
      <c r="C101" s="1653"/>
      <c r="D101" s="1653"/>
      <c r="E101" s="1653"/>
      <c r="F101" s="1658"/>
      <c r="G101" s="1652" t="s">
        <v>2838</v>
      </c>
      <c r="H101" s="1653"/>
      <c r="I101" s="1653"/>
      <c r="J101" s="1654"/>
      <c r="K101" s="1095"/>
      <c r="L101" s="1095"/>
      <c r="M101" s="1095"/>
      <c r="N101" s="1095"/>
      <c r="O101" s="1095"/>
      <c r="P101" s="1095"/>
    </row>
    <row r="102" spans="1:30" ht="15.95" customHeight="1">
      <c r="B102" s="1652" t="s">
        <v>2701</v>
      </c>
      <c r="C102" s="1653"/>
      <c r="D102" s="1653"/>
      <c r="E102" s="1653"/>
      <c r="F102" s="1658"/>
      <c r="G102" s="1652" t="s">
        <v>2839</v>
      </c>
      <c r="H102" s="1653"/>
      <c r="I102" s="1653"/>
      <c r="J102" s="1654"/>
      <c r="K102" s="1095"/>
      <c r="L102" s="1095"/>
      <c r="M102" s="1095"/>
      <c r="N102" s="1095"/>
      <c r="O102" s="1095"/>
      <c r="P102" s="1095"/>
    </row>
    <row r="103" spans="1:30" ht="15.95" customHeight="1">
      <c r="B103" s="1652" t="s">
        <v>2702</v>
      </c>
      <c r="C103" s="1653"/>
      <c r="D103" s="1653"/>
      <c r="E103" s="1653"/>
      <c r="F103" s="1658"/>
      <c r="G103" s="1652" t="s">
        <v>2703</v>
      </c>
      <c r="H103" s="1653"/>
      <c r="I103" s="1653"/>
      <c r="J103" s="1654"/>
      <c r="K103" s="1096"/>
      <c r="L103" s="1096"/>
      <c r="M103" s="1096"/>
      <c r="N103" s="1096"/>
      <c r="O103" s="1096"/>
      <c r="P103" s="1096"/>
    </row>
    <row r="104" spans="1:30" ht="38.25" customHeight="1">
      <c r="B104" s="1652" t="s">
        <v>2840</v>
      </c>
      <c r="C104" s="1653"/>
      <c r="D104" s="1653"/>
      <c r="E104" s="1653"/>
      <c r="F104" s="1658"/>
      <c r="G104" s="1652" t="s">
        <v>3323</v>
      </c>
      <c r="H104" s="1653"/>
      <c r="I104" s="1653"/>
      <c r="J104" s="1654"/>
      <c r="K104" s="1096"/>
      <c r="L104" s="1096"/>
      <c r="M104" s="1096"/>
      <c r="N104" s="1096"/>
      <c r="O104" s="1096"/>
      <c r="P104" s="1096"/>
    </row>
    <row r="105" spans="1:30" ht="25.5" customHeight="1">
      <c r="B105" s="1652" t="s">
        <v>2841</v>
      </c>
      <c r="C105" s="1653"/>
      <c r="D105" s="1653"/>
      <c r="E105" s="1653"/>
      <c r="F105" s="1658"/>
      <c r="G105" s="1652" t="s">
        <v>3324</v>
      </c>
      <c r="H105" s="1653"/>
      <c r="I105" s="1653"/>
      <c r="J105" s="1654"/>
      <c r="K105" s="1096"/>
      <c r="L105" s="1096"/>
      <c r="M105" s="1096"/>
      <c r="N105" s="1096"/>
      <c r="O105" s="1096"/>
      <c r="P105" s="1096"/>
    </row>
    <row r="106" spans="1:30" ht="15.95" customHeight="1">
      <c r="B106" s="1659" t="s">
        <v>2697</v>
      </c>
      <c r="C106" s="1660"/>
      <c r="D106" s="1660"/>
      <c r="E106" s="1660"/>
      <c r="F106" s="1661"/>
      <c r="G106" s="1649">
        <v>1.5E-3</v>
      </c>
      <c r="H106" s="1650"/>
      <c r="I106" s="1650"/>
      <c r="J106" s="1651"/>
      <c r="K106" s="1096"/>
      <c r="L106" s="1096"/>
      <c r="M106" s="1096"/>
      <c r="N106" s="1096"/>
      <c r="O106" s="1096"/>
      <c r="P106" s="1096"/>
    </row>
    <row r="107" spans="1:30" s="1257" customFormat="1" ht="15" customHeight="1">
      <c r="B107" s="1271"/>
      <c r="C107" s="1271"/>
      <c r="D107" s="1271"/>
      <c r="E107" s="1271"/>
      <c r="F107" s="1271"/>
      <c r="G107" s="1272"/>
      <c r="H107" s="1272"/>
      <c r="I107" s="1272"/>
      <c r="J107" s="1272"/>
      <c r="K107" s="1096"/>
      <c r="L107" s="1096"/>
      <c r="M107" s="1096"/>
      <c r="N107" s="1096"/>
      <c r="O107" s="1096"/>
      <c r="P107" s="1096"/>
    </row>
    <row r="108" spans="1:30" ht="24.75" customHeight="1">
      <c r="A108" s="1648" t="s">
        <v>2833</v>
      </c>
      <c r="B108" s="1648"/>
      <c r="C108" s="1648"/>
      <c r="D108" s="1648"/>
      <c r="E108" s="1648"/>
      <c r="F108" s="1648"/>
      <c r="G108" s="1648"/>
      <c r="H108" s="1648"/>
      <c r="I108" s="1648"/>
      <c r="J108" s="1648"/>
      <c r="K108" s="1096"/>
      <c r="L108" s="1096"/>
      <c r="M108" s="1096"/>
      <c r="N108" s="1096"/>
      <c r="O108" s="1096"/>
      <c r="P108" s="1096"/>
    </row>
    <row r="109" spans="1:30">
      <c r="A109" s="1121"/>
    </row>
    <row r="111" spans="1:30">
      <c r="A111" s="1122"/>
    </row>
    <row r="112" spans="1:30">
      <c r="A112" s="1121"/>
    </row>
    <row r="113" spans="1:8">
      <c r="A113" s="741"/>
    </row>
    <row r="114" spans="1:8" ht="21" customHeight="1">
      <c r="A114" s="1123"/>
      <c r="B114" s="1639"/>
      <c r="C114" s="1639"/>
      <c r="D114" s="1639"/>
      <c r="E114" s="1120"/>
      <c r="F114" s="1640"/>
      <c r="G114" s="1277"/>
      <c r="H114" s="1277"/>
    </row>
    <row r="115" spans="1:8" ht="20.85" customHeight="1">
      <c r="A115" s="1123"/>
      <c r="B115" s="1468"/>
      <c r="C115" s="1468"/>
      <c r="D115" s="1468"/>
      <c r="E115" s="1050"/>
      <c r="F115" s="1640"/>
      <c r="G115" s="1277"/>
      <c r="H115" s="1277"/>
    </row>
    <row r="116" spans="1:8" ht="20.85" customHeight="1">
      <c r="A116" s="1123"/>
      <c r="B116" s="1468"/>
      <c r="C116" s="1468"/>
      <c r="D116" s="1468"/>
      <c r="E116" s="1050"/>
      <c r="F116" s="1468"/>
      <c r="G116" s="1468"/>
      <c r="H116" s="1468"/>
    </row>
    <row r="117" spans="1:8" ht="39.75" customHeight="1">
      <c r="A117" s="1123"/>
      <c r="B117" s="1468"/>
      <c r="C117" s="1468"/>
      <c r="D117" s="1468"/>
      <c r="E117" s="1050"/>
      <c r="F117" s="1468"/>
      <c r="G117" s="1468"/>
      <c r="H117" s="1468"/>
    </row>
    <row r="118" spans="1:8" ht="20.85" customHeight="1">
      <c r="A118" s="1123"/>
      <c r="B118" s="1468"/>
      <c r="C118" s="1468"/>
      <c r="D118" s="1468"/>
      <c r="E118" s="1050"/>
      <c r="F118" s="1468"/>
      <c r="G118" s="1468"/>
      <c r="H118" s="1468"/>
    </row>
    <row r="119" spans="1:8" ht="20.85" customHeight="1">
      <c r="A119" s="1123"/>
      <c r="B119" s="1468"/>
      <c r="C119" s="1468"/>
      <c r="D119" s="1468"/>
      <c r="E119" s="1050"/>
      <c r="F119" s="1468"/>
      <c r="G119" s="1468"/>
      <c r="H119" s="1468"/>
    </row>
    <row r="120" spans="1:8" ht="20.85" customHeight="1">
      <c r="A120" s="1123"/>
      <c r="B120" s="1468"/>
      <c r="C120" s="1468"/>
      <c r="D120" s="1468"/>
      <c r="E120" s="1050"/>
      <c r="F120" s="1468"/>
      <c r="G120" s="1468"/>
      <c r="H120" s="1468"/>
    </row>
    <row r="121" spans="1:8">
      <c r="A121" s="741"/>
    </row>
  </sheetData>
  <mergeCells count="89">
    <mergeCell ref="A7:J7"/>
    <mergeCell ref="A1:J1"/>
    <mergeCell ref="A2:J2"/>
    <mergeCell ref="A4:J4"/>
    <mergeCell ref="A5:J5"/>
    <mergeCell ref="A6:J6"/>
    <mergeCell ref="B23:J23"/>
    <mergeCell ref="A8:J8"/>
    <mergeCell ref="A10:C10"/>
    <mergeCell ref="A11:C11"/>
    <mergeCell ref="A12:C12"/>
    <mergeCell ref="A13:C13"/>
    <mergeCell ref="A14:C14"/>
    <mergeCell ref="A15:C15"/>
    <mergeCell ref="A17:C17"/>
    <mergeCell ref="A18:C18"/>
    <mergeCell ref="A19:C19"/>
    <mergeCell ref="B21:J21"/>
    <mergeCell ref="B22:J22"/>
    <mergeCell ref="B38:J38"/>
    <mergeCell ref="A25:J25"/>
    <mergeCell ref="A26:J26"/>
    <mergeCell ref="A27:J27"/>
    <mergeCell ref="A28:J28"/>
    <mergeCell ref="A29:J29"/>
    <mergeCell ref="A31:C31"/>
    <mergeCell ref="A32:C32"/>
    <mergeCell ref="A33:C33"/>
    <mergeCell ref="A34:C34"/>
    <mergeCell ref="A35:C35"/>
    <mergeCell ref="A36:C36"/>
    <mergeCell ref="A72:J72"/>
    <mergeCell ref="B40:J40"/>
    <mergeCell ref="A43:J43"/>
    <mergeCell ref="A45:J45"/>
    <mergeCell ref="A46:J46"/>
    <mergeCell ref="A47:J47"/>
    <mergeCell ref="A48:J48"/>
    <mergeCell ref="A55:J55"/>
    <mergeCell ref="A58:J58"/>
    <mergeCell ref="A62:J62"/>
    <mergeCell ref="A68:J68"/>
    <mergeCell ref="A69:J69"/>
    <mergeCell ref="G97:J97"/>
    <mergeCell ref="B98:F98"/>
    <mergeCell ref="B99:F99"/>
    <mergeCell ref="B100:F100"/>
    <mergeCell ref="B101:F101"/>
    <mergeCell ref="B120:D120"/>
    <mergeCell ref="F120:H120"/>
    <mergeCell ref="B115:D115"/>
    <mergeCell ref="F115:H115"/>
    <mergeCell ref="B116:D116"/>
    <mergeCell ref="F116:H116"/>
    <mergeCell ref="B117:D117"/>
    <mergeCell ref="F117:H117"/>
    <mergeCell ref="B118:D118"/>
    <mergeCell ref="F118:H118"/>
    <mergeCell ref="B119:D119"/>
    <mergeCell ref="F119:H119"/>
    <mergeCell ref="B114:D114"/>
    <mergeCell ref="F114:H114"/>
    <mergeCell ref="G102:J102"/>
    <mergeCell ref="G103:J103"/>
    <mergeCell ref="G104:J104"/>
    <mergeCell ref="G105:J105"/>
    <mergeCell ref="G106:J106"/>
    <mergeCell ref="A108:J108"/>
    <mergeCell ref="B105:F105"/>
    <mergeCell ref="B106:F106"/>
    <mergeCell ref="B102:F102"/>
    <mergeCell ref="B103:F103"/>
    <mergeCell ref="B104:F104"/>
    <mergeCell ref="B39:J39"/>
    <mergeCell ref="B65:J65"/>
    <mergeCell ref="G99:J99"/>
    <mergeCell ref="G100:J100"/>
    <mergeCell ref="G101:J101"/>
    <mergeCell ref="G98:J98"/>
    <mergeCell ref="A73:J73"/>
    <mergeCell ref="A74:J74"/>
    <mergeCell ref="A78:J78"/>
    <mergeCell ref="A85:J85"/>
    <mergeCell ref="A86:J86"/>
    <mergeCell ref="A87:J87"/>
    <mergeCell ref="A93:J93"/>
    <mergeCell ref="B97:F97"/>
    <mergeCell ref="A94:J94"/>
    <mergeCell ref="A95:J95"/>
  </mergeCells>
  <printOptions horizontalCentered="1"/>
  <pageMargins left="0.25" right="0.25" top="0.25" bottom="0" header="0" footer="0"/>
  <pageSetup scale="86" orientation="portrait" horizontalDpi="1200" verticalDpi="1200" r:id="rId1"/>
  <rowBreaks count="2" manualBreakCount="2">
    <brk id="44" max="9" man="1"/>
    <brk id="94"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dimension ref="A1:S104"/>
  <sheetViews>
    <sheetView zoomScaleNormal="100" workbookViewId="0">
      <selection sqref="A1:J1"/>
    </sheetView>
  </sheetViews>
  <sheetFormatPr defaultRowHeight="12.75"/>
  <cols>
    <col min="1" max="1" width="7.7109375" style="1055" customWidth="1"/>
    <col min="2" max="4" width="11.28515625" style="1055" customWidth="1"/>
    <col min="5" max="6" width="11.7109375" style="1055" customWidth="1"/>
    <col min="7" max="7" width="11.5703125" style="1055" customWidth="1"/>
    <col min="8" max="10" width="11.7109375" style="1055" customWidth="1"/>
    <col min="11" max="16384" width="9.140625" style="1055"/>
  </cols>
  <sheetData>
    <row r="1" spans="1:10" ht="18">
      <c r="A1" s="1411" t="str">
        <f>'GENERAL FUND-OPERATING(48-53)'!A1</f>
        <v>LOCAL GOVERNMENT NAME:</v>
      </c>
      <c r="B1" s="1411"/>
      <c r="C1" s="1411"/>
      <c r="D1" s="1411"/>
      <c r="E1" s="1411"/>
      <c r="F1" s="1411"/>
      <c r="G1" s="1411"/>
      <c r="H1" s="1411"/>
      <c r="I1" s="1411"/>
      <c r="J1" s="1411"/>
    </row>
    <row r="2" spans="1:10" ht="18">
      <c r="A2" s="1411" t="str">
        <f>'GENERAL FUND-OPERATING(48-53)'!A5</f>
        <v>FISCAL YEAR ENDING JUNE 30, 2021</v>
      </c>
      <c r="B2" s="1411"/>
      <c r="C2" s="1411"/>
      <c r="D2" s="1411"/>
      <c r="E2" s="1411"/>
      <c r="F2" s="1411"/>
      <c r="G2" s="1411"/>
      <c r="H2" s="1411"/>
      <c r="I2" s="1411"/>
      <c r="J2" s="1411"/>
    </row>
    <row r="3" spans="1:10">
      <c r="A3" s="1071"/>
      <c r="B3" s="1071"/>
      <c r="C3" s="1071"/>
      <c r="D3" s="1071"/>
      <c r="E3" s="1071"/>
      <c r="F3" s="1071"/>
      <c r="G3" s="1071"/>
      <c r="H3" s="1071"/>
      <c r="I3" s="1071"/>
    </row>
    <row r="4" spans="1:10" ht="15.75">
      <c r="A4" s="1532" t="s">
        <v>2724</v>
      </c>
      <c r="B4" s="1532"/>
      <c r="C4" s="1532"/>
      <c r="D4" s="1532"/>
      <c r="E4" s="1532"/>
      <c r="F4" s="1532"/>
      <c r="G4" s="1532"/>
      <c r="H4" s="1532"/>
      <c r="I4" s="1532"/>
      <c r="J4" s="1532"/>
    </row>
    <row r="5" spans="1:10" ht="15.75">
      <c r="A5" s="1532" t="s">
        <v>3228</v>
      </c>
      <c r="B5" s="1532"/>
      <c r="C5" s="1532"/>
      <c r="D5" s="1532"/>
      <c r="E5" s="1532"/>
      <c r="F5" s="1532"/>
      <c r="G5" s="1532"/>
      <c r="H5" s="1532"/>
      <c r="I5" s="1532"/>
      <c r="J5" s="1532"/>
    </row>
    <row r="6" spans="1:10" ht="15.75">
      <c r="A6" s="1532" t="s">
        <v>2705</v>
      </c>
      <c r="B6" s="1532"/>
      <c r="C6" s="1532"/>
      <c r="D6" s="1532"/>
      <c r="E6" s="1532"/>
      <c r="F6" s="1532"/>
      <c r="G6" s="1532"/>
      <c r="H6" s="1532"/>
      <c r="I6" s="1532"/>
      <c r="J6" s="1532"/>
    </row>
    <row r="7" spans="1:10" ht="15.75">
      <c r="A7" s="1532" t="s">
        <v>2706</v>
      </c>
      <c r="B7" s="1532"/>
      <c r="C7" s="1532"/>
      <c r="D7" s="1532"/>
      <c r="E7" s="1532"/>
      <c r="F7" s="1532"/>
      <c r="G7" s="1532"/>
      <c r="H7" s="1532"/>
      <c r="I7" s="1532"/>
      <c r="J7" s="1532"/>
    </row>
    <row r="8" spans="1:10">
      <c r="A8" s="1546" t="s">
        <v>2707</v>
      </c>
      <c r="B8" s="1546"/>
      <c r="C8" s="1546"/>
      <c r="D8" s="1546"/>
      <c r="E8" s="1546"/>
      <c r="F8" s="1546"/>
      <c r="G8" s="1546"/>
      <c r="H8" s="1546"/>
      <c r="I8" s="1546"/>
      <c r="J8" s="1546"/>
    </row>
    <row r="9" spans="1:10">
      <c r="A9" s="1046"/>
      <c r="B9" s="1046"/>
      <c r="C9" s="1046"/>
      <c r="D9" s="1046"/>
      <c r="E9" s="1046"/>
      <c r="F9" s="1046"/>
      <c r="G9" s="1046"/>
      <c r="H9" s="1046"/>
      <c r="I9" s="1046"/>
      <c r="J9" s="1046"/>
    </row>
    <row r="10" spans="1:10">
      <c r="A10" s="1627" t="s">
        <v>2708</v>
      </c>
      <c r="B10" s="1540"/>
      <c r="C10" s="1540"/>
      <c r="D10" s="1091">
        <v>2021</v>
      </c>
      <c r="E10" s="1091">
        <v>2020</v>
      </c>
      <c r="F10" s="1078">
        <v>2019</v>
      </c>
      <c r="G10" s="1078">
        <v>2018</v>
      </c>
      <c r="H10" s="1091">
        <v>2017</v>
      </c>
      <c r="I10" s="1091">
        <v>2016</v>
      </c>
      <c r="J10" s="1091">
        <v>2015</v>
      </c>
    </row>
    <row r="11" spans="1:10">
      <c r="A11" s="1646" t="s">
        <v>2709</v>
      </c>
      <c r="B11" s="1647"/>
      <c r="C11" s="1647"/>
      <c r="D11" s="1098">
        <v>2020</v>
      </c>
      <c r="E11" s="1098">
        <v>2019</v>
      </c>
      <c r="F11" s="1080">
        <v>2018</v>
      </c>
      <c r="G11" s="1080">
        <v>2017</v>
      </c>
      <c r="H11" s="1098">
        <v>2016</v>
      </c>
      <c r="I11" s="1098">
        <v>2015</v>
      </c>
      <c r="J11" s="1098">
        <v>2014</v>
      </c>
    </row>
    <row r="12" spans="1:10" ht="24.75" customHeight="1">
      <c r="A12" s="1544" t="s">
        <v>3002</v>
      </c>
      <c r="B12" s="1476"/>
      <c r="C12" s="1476"/>
      <c r="D12" s="1099"/>
      <c r="E12" s="790"/>
      <c r="F12" s="1100"/>
      <c r="G12" s="1101"/>
      <c r="H12" s="1082"/>
      <c r="I12" s="1082"/>
      <c r="J12" s="1082"/>
    </row>
    <row r="13" spans="1:10" ht="25.5" customHeight="1">
      <c r="A13" s="1544" t="s">
        <v>3001</v>
      </c>
      <c r="B13" s="1476"/>
      <c r="C13" s="1476"/>
      <c r="D13" s="1099"/>
      <c r="E13" s="790"/>
      <c r="F13" s="1102"/>
      <c r="G13" s="1103"/>
      <c r="H13" s="1084"/>
      <c r="I13" s="1084"/>
      <c r="J13" s="1084"/>
    </row>
    <row r="14" spans="1:10" ht="25.5" customHeight="1">
      <c r="A14" s="1627" t="s">
        <v>926</v>
      </c>
      <c r="B14" s="1540"/>
      <c r="C14" s="1540"/>
      <c r="D14" s="1085">
        <f t="shared" ref="D14:I14" si="0">D13</f>
        <v>0</v>
      </c>
      <c r="E14" s="1085">
        <f t="shared" si="0"/>
        <v>0</v>
      </c>
      <c r="F14" s="1085">
        <f t="shared" si="0"/>
        <v>0</v>
      </c>
      <c r="G14" s="1085">
        <f t="shared" si="0"/>
        <v>0</v>
      </c>
      <c r="H14" s="1085">
        <f t="shared" si="0"/>
        <v>0</v>
      </c>
      <c r="I14" s="1085">
        <f t="shared" si="0"/>
        <v>0</v>
      </c>
      <c r="J14" s="1085">
        <f>J13</f>
        <v>0</v>
      </c>
    </row>
    <row r="15" spans="1:10">
      <c r="H15" s="1066"/>
      <c r="I15" s="1066"/>
      <c r="J15" s="1066"/>
    </row>
    <row r="16" spans="1:10" ht="15" customHeight="1">
      <c r="A16" s="1538" t="s">
        <v>3683</v>
      </c>
      <c r="B16" s="1547"/>
      <c r="C16" s="1547"/>
      <c r="D16" s="1104"/>
      <c r="E16" s="774"/>
      <c r="F16" s="1105"/>
      <c r="G16" s="1106"/>
      <c r="H16" s="1084"/>
      <c r="I16" s="1084"/>
      <c r="J16" s="1084"/>
    </row>
    <row r="17" spans="1:10" ht="31.5" customHeight="1">
      <c r="A17" s="1544" t="s">
        <v>2710</v>
      </c>
      <c r="B17" s="1476"/>
      <c r="C17" s="1476"/>
      <c r="D17" s="1099"/>
      <c r="E17" s="790"/>
      <c r="F17" s="1107"/>
      <c r="G17" s="1108"/>
      <c r="H17" s="1089"/>
      <c r="I17" s="1089"/>
      <c r="J17" s="1089"/>
    </row>
    <row r="18" spans="1:10" ht="39.75" customHeight="1">
      <c r="A18" s="1544" t="s">
        <v>2711</v>
      </c>
      <c r="B18" s="1476"/>
      <c r="C18" s="1476"/>
      <c r="D18" s="1099"/>
      <c r="E18" s="790"/>
      <c r="F18" s="1107"/>
      <c r="G18" s="1108"/>
      <c r="H18" s="1089"/>
      <c r="I18" s="1089"/>
      <c r="J18" s="1089"/>
    </row>
    <row r="20" spans="1:10">
      <c r="B20" s="1626" t="s">
        <v>3005</v>
      </c>
      <c r="C20" s="1626"/>
      <c r="D20" s="1626"/>
      <c r="E20" s="1626"/>
      <c r="F20" s="1626"/>
      <c r="G20" s="1626"/>
      <c r="H20" s="1626"/>
      <c r="I20" s="1626"/>
      <c r="J20" s="1626"/>
    </row>
    <row r="21" spans="1:10" s="1257" customFormat="1" ht="36.75" customHeight="1">
      <c r="B21" s="1530" t="s">
        <v>3685</v>
      </c>
      <c r="C21" s="1530"/>
      <c r="D21" s="1530"/>
      <c r="E21" s="1530"/>
      <c r="F21" s="1530"/>
      <c r="G21" s="1530"/>
      <c r="H21" s="1530"/>
      <c r="I21" s="1530"/>
      <c r="J21" s="1530"/>
    </row>
    <row r="22" spans="1:10">
      <c r="B22" s="1626" t="s">
        <v>2721</v>
      </c>
      <c r="C22" s="1626"/>
      <c r="D22" s="1626"/>
      <c r="E22" s="1626"/>
      <c r="F22" s="1626"/>
      <c r="G22" s="1626"/>
      <c r="H22" s="1626"/>
      <c r="I22" s="1626"/>
      <c r="J22" s="1626"/>
    </row>
    <row r="23" spans="1:10">
      <c r="B23" s="1090"/>
    </row>
    <row r="26" spans="1:10" ht="15.75">
      <c r="A26" s="1532" t="str">
        <f>A1</f>
        <v>LOCAL GOVERNMENT NAME:</v>
      </c>
      <c r="B26" s="1532"/>
      <c r="C26" s="1532"/>
      <c r="D26" s="1532"/>
      <c r="E26" s="1532"/>
      <c r="F26" s="1532"/>
      <c r="G26" s="1532"/>
      <c r="H26" s="1532"/>
      <c r="I26" s="1532"/>
      <c r="J26" s="1532"/>
    </row>
    <row r="27" spans="1:10" ht="15.75">
      <c r="A27" s="1532" t="s">
        <v>2704</v>
      </c>
      <c r="B27" s="1532"/>
      <c r="C27" s="1532"/>
      <c r="D27" s="1532"/>
      <c r="E27" s="1532"/>
      <c r="F27" s="1532"/>
      <c r="G27" s="1532"/>
      <c r="H27" s="1532"/>
      <c r="I27" s="1532"/>
      <c r="J27" s="1532"/>
    </row>
    <row r="28" spans="1:10" ht="15.75">
      <c r="A28" s="1532" t="s">
        <v>2713</v>
      </c>
      <c r="B28" s="1532"/>
      <c r="C28" s="1532"/>
      <c r="D28" s="1532"/>
      <c r="E28" s="1532"/>
      <c r="F28" s="1532"/>
      <c r="G28" s="1532"/>
      <c r="H28" s="1532"/>
      <c r="I28" s="1532"/>
      <c r="J28" s="1532"/>
    </row>
    <row r="29" spans="1:10" ht="15.75">
      <c r="A29" s="1532" t="s">
        <v>2706</v>
      </c>
      <c r="B29" s="1532"/>
      <c r="C29" s="1532"/>
      <c r="D29" s="1532"/>
      <c r="E29" s="1532"/>
      <c r="F29" s="1532"/>
      <c r="G29" s="1532"/>
      <c r="H29" s="1532"/>
      <c r="I29" s="1532"/>
      <c r="J29" s="1532"/>
    </row>
    <row r="30" spans="1:10">
      <c r="A30" s="1546" t="s">
        <v>2714</v>
      </c>
      <c r="B30" s="1546"/>
      <c r="C30" s="1546"/>
      <c r="D30" s="1546"/>
      <c r="E30" s="1546"/>
      <c r="F30" s="1546"/>
      <c r="G30" s="1546"/>
      <c r="H30" s="1546"/>
      <c r="I30" s="1546"/>
      <c r="J30" s="1546"/>
    </row>
    <row r="32" spans="1:10" ht="24.75" customHeight="1">
      <c r="A32" s="1644" t="s">
        <v>2715</v>
      </c>
      <c r="B32" s="1645"/>
      <c r="C32" s="1645"/>
      <c r="D32" s="1069">
        <v>2021</v>
      </c>
      <c r="E32" s="1091">
        <v>2020</v>
      </c>
      <c r="F32" s="1078">
        <v>2019</v>
      </c>
      <c r="G32" s="1078">
        <v>2018</v>
      </c>
      <c r="H32" s="1091">
        <v>2017</v>
      </c>
      <c r="I32" s="1091">
        <v>2016</v>
      </c>
      <c r="J32" s="1091">
        <v>2015</v>
      </c>
    </row>
    <row r="33" spans="1:10" ht="24.75" customHeight="1">
      <c r="A33" s="1544" t="s">
        <v>3003</v>
      </c>
      <c r="B33" s="1476"/>
      <c r="C33" s="1476"/>
      <c r="D33" s="1068"/>
      <c r="E33" s="790"/>
      <c r="F33" s="1102"/>
      <c r="G33" s="1103"/>
      <c r="H33" s="1084"/>
      <c r="I33" s="1084"/>
      <c r="J33" s="1084"/>
    </row>
    <row r="34" spans="1:10" ht="26.25" customHeight="1">
      <c r="A34" s="1544" t="s">
        <v>2718</v>
      </c>
      <c r="B34" s="1476"/>
      <c r="C34" s="1476"/>
      <c r="D34" s="1068"/>
      <c r="E34" s="790"/>
      <c r="F34" s="1102"/>
      <c r="G34" s="1103"/>
      <c r="H34" s="1084"/>
      <c r="I34" s="1084"/>
      <c r="J34" s="1084"/>
    </row>
    <row r="35" spans="1:10" ht="15.75" customHeight="1">
      <c r="A35" s="1544" t="s">
        <v>2719</v>
      </c>
      <c r="B35" s="1476"/>
      <c r="C35" s="1476"/>
      <c r="D35" s="1068"/>
      <c r="E35" s="790"/>
      <c r="F35" s="1102"/>
      <c r="G35" s="1103"/>
      <c r="H35" s="1084"/>
      <c r="I35" s="1084"/>
      <c r="J35" s="1084"/>
    </row>
    <row r="36" spans="1:10" ht="14.25" customHeight="1">
      <c r="A36" s="1538" t="s">
        <v>3683</v>
      </c>
      <c r="B36" s="1547"/>
      <c r="C36" s="1547"/>
      <c r="D36" s="1070"/>
      <c r="E36" s="774"/>
      <c r="F36" s="1105"/>
      <c r="G36" s="1106"/>
      <c r="H36" s="1084"/>
      <c r="I36" s="1084"/>
      <c r="J36" s="1084"/>
    </row>
    <row r="37" spans="1:10" ht="27" customHeight="1">
      <c r="A37" s="1544" t="s">
        <v>2720</v>
      </c>
      <c r="B37" s="1476"/>
      <c r="C37" s="1476"/>
      <c r="D37" s="1140" t="e">
        <f>D34/D36</f>
        <v>#DIV/0!</v>
      </c>
      <c r="E37" s="1140" t="e">
        <f t="shared" ref="E37:J37" si="1">E34/E36</f>
        <v>#DIV/0!</v>
      </c>
      <c r="F37" s="1111" t="e">
        <f t="shared" si="1"/>
        <v>#DIV/0!</v>
      </c>
      <c r="G37" s="1111" t="e">
        <f t="shared" si="1"/>
        <v>#DIV/0!</v>
      </c>
      <c r="H37" s="1111" t="e">
        <f t="shared" si="1"/>
        <v>#DIV/0!</v>
      </c>
      <c r="I37" s="1111" t="e">
        <f t="shared" si="1"/>
        <v>#DIV/0!</v>
      </c>
      <c r="J37" s="1111" t="e">
        <f t="shared" si="1"/>
        <v>#DIV/0!</v>
      </c>
    </row>
    <row r="39" spans="1:10">
      <c r="B39" s="1626" t="s">
        <v>3684</v>
      </c>
      <c r="C39" s="1626"/>
      <c r="D39" s="1626"/>
      <c r="E39" s="1626"/>
      <c r="F39" s="1626"/>
      <c r="G39" s="1626"/>
      <c r="H39" s="1626"/>
      <c r="I39" s="1626"/>
      <c r="J39" s="1626"/>
    </row>
    <row r="40" spans="1:10" s="1257" customFormat="1" ht="39" customHeight="1">
      <c r="B40" s="1530" t="s">
        <v>3685</v>
      </c>
      <c r="C40" s="1530"/>
      <c r="D40" s="1530"/>
      <c r="E40" s="1530"/>
      <c r="F40" s="1530"/>
      <c r="G40" s="1530"/>
      <c r="H40" s="1530"/>
      <c r="I40" s="1530"/>
      <c r="J40" s="1530"/>
    </row>
    <row r="41" spans="1:10">
      <c r="B41" s="1626" t="s">
        <v>2721</v>
      </c>
      <c r="C41" s="1626"/>
      <c r="D41" s="1626"/>
      <c r="E41" s="1626"/>
      <c r="F41" s="1626"/>
      <c r="G41" s="1626"/>
      <c r="H41" s="1626"/>
      <c r="I41" s="1626"/>
      <c r="J41" s="1626"/>
    </row>
    <row r="42" spans="1:10">
      <c r="B42" s="1090"/>
    </row>
    <row r="46" spans="1:10">
      <c r="A46" s="1625" t="s">
        <v>2729</v>
      </c>
      <c r="B46" s="1546"/>
      <c r="C46" s="1546"/>
      <c r="D46" s="1546"/>
      <c r="E46" s="1546"/>
      <c r="F46" s="1546"/>
      <c r="G46" s="1546"/>
      <c r="H46" s="1546"/>
      <c r="I46" s="1546"/>
      <c r="J46" s="1546"/>
    </row>
    <row r="48" spans="1:10" ht="15.75">
      <c r="A48" s="1532" t="str">
        <f>A1</f>
        <v>LOCAL GOVERNMENT NAME:</v>
      </c>
      <c r="B48" s="1532"/>
      <c r="C48" s="1532"/>
      <c r="D48" s="1532"/>
      <c r="E48" s="1532"/>
      <c r="F48" s="1532"/>
      <c r="G48" s="1532"/>
      <c r="H48" s="1532"/>
      <c r="I48" s="1532"/>
      <c r="J48" s="1532"/>
    </row>
    <row r="49" spans="1:14" ht="15.75">
      <c r="A49" s="1532" t="str">
        <f>A4</f>
        <v>Sheriffs' Retirement System (SRS)</v>
      </c>
      <c r="B49" s="1532"/>
      <c r="C49" s="1532"/>
      <c r="D49" s="1532"/>
      <c r="E49" s="1532"/>
      <c r="F49" s="1532"/>
      <c r="G49" s="1532"/>
      <c r="H49" s="1532"/>
      <c r="I49" s="1532"/>
      <c r="J49" s="1532"/>
    </row>
    <row r="50" spans="1:14" ht="15.75">
      <c r="A50" s="1532" t="s">
        <v>2696</v>
      </c>
      <c r="B50" s="1532"/>
      <c r="C50" s="1532"/>
      <c r="D50" s="1532"/>
      <c r="E50" s="1532"/>
      <c r="F50" s="1532"/>
      <c r="G50" s="1532"/>
      <c r="H50" s="1532"/>
      <c r="I50" s="1532"/>
      <c r="J50" s="1532"/>
    </row>
    <row r="51" spans="1:14" ht="15.75">
      <c r="A51" s="1532" t="s">
        <v>3686</v>
      </c>
      <c r="B51" s="1532"/>
      <c r="C51" s="1532"/>
      <c r="D51" s="1532"/>
      <c r="E51" s="1532"/>
      <c r="F51" s="1532"/>
      <c r="G51" s="1532"/>
      <c r="H51" s="1532"/>
      <c r="I51" s="1532"/>
      <c r="J51" s="1532"/>
    </row>
    <row r="52" spans="1:14" ht="15.75">
      <c r="A52" s="1532">
        <v>82</v>
      </c>
      <c r="B52" s="1532"/>
      <c r="C52" s="1532"/>
      <c r="D52" s="1532"/>
      <c r="E52" s="1532"/>
      <c r="F52" s="1532"/>
      <c r="G52" s="1532"/>
      <c r="H52" s="1532"/>
      <c r="I52" s="1532"/>
      <c r="J52" s="1532"/>
    </row>
    <row r="53" spans="1:14">
      <c r="A53" s="1046"/>
      <c r="B53" s="1046"/>
      <c r="C53" s="1046"/>
      <c r="D53" s="1046"/>
      <c r="E53" s="1046"/>
      <c r="F53" s="1046"/>
      <c r="G53" s="1046"/>
      <c r="H53" s="1046"/>
      <c r="I53" s="1046"/>
      <c r="J53" s="1046"/>
    </row>
    <row r="54" spans="1:14">
      <c r="A54" s="1136" t="s">
        <v>2952</v>
      </c>
      <c r="B54" s="1141"/>
      <c r="C54" s="1141"/>
      <c r="D54" s="1141"/>
      <c r="E54" s="1141"/>
      <c r="F54" s="1141"/>
      <c r="G54" s="1141"/>
      <c r="H54" s="1141"/>
      <c r="I54" s="1141"/>
      <c r="J54" s="1141"/>
    </row>
    <row r="55" spans="1:14">
      <c r="A55" s="1134" t="s">
        <v>2953</v>
      </c>
      <c r="B55" s="1141"/>
      <c r="C55" s="1141"/>
      <c r="D55" s="1141"/>
      <c r="E55" s="1141"/>
      <c r="F55" s="1141"/>
      <c r="G55" s="1141"/>
      <c r="H55" s="1141"/>
      <c r="I55" s="1141"/>
      <c r="J55" s="1141"/>
    </row>
    <row r="56" spans="1:14" ht="9.75" customHeight="1">
      <c r="A56" s="1141"/>
      <c r="B56" s="1141"/>
      <c r="C56" s="1141"/>
      <c r="D56" s="1141"/>
      <c r="E56" s="1141"/>
      <c r="F56" s="1141"/>
      <c r="G56" s="1141"/>
      <c r="H56" s="1141"/>
      <c r="I56" s="1141"/>
      <c r="J56" s="1141"/>
    </row>
    <row r="57" spans="1:14">
      <c r="A57" s="1136">
        <v>2017</v>
      </c>
      <c r="B57" s="1141"/>
      <c r="C57" s="1141"/>
      <c r="D57" s="1141"/>
      <c r="E57" s="1141"/>
      <c r="F57" s="1141"/>
      <c r="G57" s="1141"/>
      <c r="H57" s="1141"/>
      <c r="I57" s="1141"/>
      <c r="J57" s="1141"/>
    </row>
    <row r="58" spans="1:14">
      <c r="A58" s="1134" t="s">
        <v>2989</v>
      </c>
      <c r="B58" s="1141"/>
      <c r="C58" s="1141"/>
      <c r="D58" s="1141"/>
      <c r="E58" s="1141"/>
      <c r="F58" s="1141"/>
      <c r="G58" s="1141"/>
      <c r="H58" s="1141"/>
      <c r="I58" s="1141"/>
      <c r="J58" s="1141"/>
    </row>
    <row r="59" spans="1:14" ht="14.25" customHeight="1">
      <c r="A59" s="1142" t="s">
        <v>3325</v>
      </c>
      <c r="B59" s="1141"/>
      <c r="C59" s="1141"/>
      <c r="D59" s="1141"/>
      <c r="E59" s="1141"/>
      <c r="F59" s="1141"/>
      <c r="G59" s="1141"/>
      <c r="H59" s="1141"/>
      <c r="I59" s="1141"/>
      <c r="J59" s="1141"/>
    </row>
    <row r="60" spans="1:14" ht="12.75" customHeight="1">
      <c r="A60" s="1669" t="s">
        <v>3326</v>
      </c>
      <c r="B60" s="1669"/>
      <c r="C60" s="1669"/>
      <c r="D60" s="1669"/>
      <c r="E60" s="1669"/>
      <c r="F60" s="1669"/>
      <c r="G60" s="1669"/>
      <c r="H60" s="1669"/>
      <c r="I60" s="1669"/>
      <c r="J60" s="1669"/>
    </row>
    <row r="61" spans="1:14" ht="26.25" customHeight="1">
      <c r="A61" s="1669" t="s">
        <v>3327</v>
      </c>
      <c r="B61" s="1669"/>
      <c r="C61" s="1669"/>
      <c r="D61" s="1669"/>
      <c r="E61" s="1669"/>
      <c r="F61" s="1669"/>
      <c r="G61" s="1669"/>
      <c r="H61" s="1669"/>
      <c r="I61" s="1669"/>
      <c r="J61" s="1669"/>
    </row>
    <row r="62" spans="1:14">
      <c r="A62" s="1135"/>
      <c r="B62" s="1141"/>
      <c r="C62" s="1141"/>
      <c r="D62" s="1141"/>
      <c r="E62" s="1141"/>
      <c r="F62" s="1141"/>
      <c r="G62" s="1141"/>
      <c r="H62" s="1141"/>
      <c r="I62" s="1141"/>
      <c r="J62" s="1141"/>
      <c r="N62" s="1055" t="s">
        <v>2446</v>
      </c>
    </row>
    <row r="63" spans="1:14">
      <c r="A63" s="1136" t="s">
        <v>3328</v>
      </c>
      <c r="B63" s="1141"/>
      <c r="C63" s="1141"/>
      <c r="D63" s="1141"/>
      <c r="E63" s="1141"/>
      <c r="F63" s="1141"/>
      <c r="G63" s="1141"/>
      <c r="H63" s="1141"/>
      <c r="I63" s="1141"/>
      <c r="J63" s="1141"/>
    </row>
    <row r="64" spans="1:14" ht="14.25" customHeight="1">
      <c r="A64" s="1665" t="s">
        <v>2967</v>
      </c>
      <c r="B64" s="1665"/>
      <c r="C64" s="1665"/>
      <c r="D64" s="1665"/>
      <c r="E64" s="1665"/>
      <c r="F64" s="1665"/>
      <c r="G64" s="1665"/>
      <c r="H64" s="1665"/>
      <c r="I64" s="1665"/>
      <c r="J64" s="1665"/>
    </row>
    <row r="65" spans="1:10" ht="25.5" customHeight="1">
      <c r="A65" s="1669" t="s">
        <v>3329</v>
      </c>
      <c r="B65" s="1669"/>
      <c r="C65" s="1669"/>
      <c r="D65" s="1669"/>
      <c r="E65" s="1669"/>
      <c r="F65" s="1669"/>
      <c r="G65" s="1669"/>
      <c r="H65" s="1669"/>
      <c r="I65" s="1669"/>
      <c r="J65" s="1669"/>
    </row>
    <row r="66" spans="1:10">
      <c r="A66" s="1138" t="s">
        <v>2975</v>
      </c>
      <c r="B66" s="1141"/>
      <c r="C66" s="1141"/>
      <c r="D66" s="1141"/>
      <c r="E66" s="1141"/>
      <c r="F66" s="1141"/>
      <c r="G66" s="1141"/>
      <c r="H66" s="1141"/>
      <c r="I66" s="1141"/>
      <c r="J66" s="1141"/>
    </row>
    <row r="67" spans="1:10">
      <c r="A67" s="1138" t="s">
        <v>2976</v>
      </c>
      <c r="B67" s="1141"/>
      <c r="C67" s="1141"/>
      <c r="D67" s="1141"/>
      <c r="E67" s="1141"/>
      <c r="F67" s="1141"/>
      <c r="G67" s="1141"/>
      <c r="H67" s="1141"/>
      <c r="I67" s="1141"/>
      <c r="J67" s="1141"/>
    </row>
    <row r="68" spans="1:10" ht="27.75" customHeight="1">
      <c r="A68" s="1655" t="s">
        <v>2977</v>
      </c>
      <c r="B68" s="1655"/>
      <c r="C68" s="1655"/>
      <c r="D68" s="1655"/>
      <c r="E68" s="1655"/>
      <c r="F68" s="1655"/>
      <c r="G68" s="1655"/>
      <c r="H68" s="1655"/>
      <c r="I68" s="1655"/>
      <c r="J68" s="1655"/>
    </row>
    <row r="69" spans="1:10" ht="25.5" customHeight="1">
      <c r="A69" s="1655" t="s">
        <v>2978</v>
      </c>
      <c r="B69" s="1655"/>
      <c r="C69" s="1655"/>
      <c r="D69" s="1655"/>
      <c r="E69" s="1655"/>
      <c r="F69" s="1655"/>
      <c r="G69" s="1655"/>
      <c r="H69" s="1655"/>
      <c r="I69" s="1655"/>
      <c r="J69" s="1655"/>
    </row>
    <row r="70" spans="1:10" ht="24.75" customHeight="1">
      <c r="A70" s="1669" t="s">
        <v>3330</v>
      </c>
      <c r="B70" s="1669"/>
      <c r="C70" s="1669"/>
      <c r="D70" s="1669"/>
      <c r="E70" s="1669"/>
      <c r="F70" s="1669"/>
      <c r="G70" s="1669"/>
      <c r="H70" s="1669"/>
      <c r="I70" s="1669"/>
      <c r="J70" s="1669"/>
    </row>
    <row r="71" spans="1:10">
      <c r="A71" s="1138" t="s">
        <v>2979</v>
      </c>
      <c r="B71" s="1141"/>
      <c r="C71" s="1141"/>
      <c r="D71" s="1141"/>
      <c r="E71" s="1141"/>
      <c r="F71" s="1141"/>
      <c r="G71" s="1141"/>
      <c r="H71" s="1141"/>
      <c r="I71" s="1141"/>
      <c r="J71" s="1141"/>
    </row>
    <row r="72" spans="1:10">
      <c r="A72" s="1138" t="s">
        <v>2980</v>
      </c>
      <c r="B72" s="1141"/>
      <c r="C72" s="1141"/>
      <c r="D72" s="1141"/>
      <c r="E72" s="1141"/>
      <c r="F72" s="1141"/>
      <c r="G72" s="1141"/>
      <c r="H72" s="1141"/>
      <c r="I72" s="1141"/>
      <c r="J72" s="1141"/>
    </row>
    <row r="73" spans="1:10">
      <c r="A73" s="1143" t="s">
        <v>2981</v>
      </c>
      <c r="B73" s="1141"/>
      <c r="C73" s="1141"/>
      <c r="D73" s="1141"/>
      <c r="E73" s="1141"/>
      <c r="F73" s="1141"/>
      <c r="G73" s="1141"/>
      <c r="H73" s="1141"/>
      <c r="I73" s="1141"/>
      <c r="J73" s="1141"/>
    </row>
    <row r="74" spans="1:10" ht="27.75" customHeight="1">
      <c r="A74" s="1670" t="s">
        <v>2982</v>
      </c>
      <c r="B74" s="1670"/>
      <c r="C74" s="1670"/>
      <c r="D74" s="1670"/>
      <c r="E74" s="1670"/>
      <c r="F74" s="1670"/>
      <c r="G74" s="1670"/>
      <c r="H74" s="1670"/>
      <c r="I74" s="1670"/>
      <c r="J74" s="1670"/>
    </row>
    <row r="75" spans="1:10">
      <c r="A75" s="1138" t="s">
        <v>2983</v>
      </c>
      <c r="B75" s="1141"/>
      <c r="C75" s="1141"/>
      <c r="D75" s="1141"/>
      <c r="E75" s="1141"/>
      <c r="F75" s="1141"/>
      <c r="G75" s="1141"/>
      <c r="H75" s="1141"/>
      <c r="I75" s="1141"/>
      <c r="J75" s="1141"/>
    </row>
    <row r="76" spans="1:10">
      <c r="A76" s="1143" t="s">
        <v>2984</v>
      </c>
      <c r="B76" s="1141"/>
      <c r="C76" s="1141"/>
      <c r="D76" s="1141"/>
      <c r="E76" s="1141"/>
      <c r="F76" s="1141"/>
      <c r="G76" s="1141"/>
      <c r="H76" s="1141"/>
      <c r="I76" s="1141"/>
      <c r="J76" s="1141"/>
    </row>
    <row r="77" spans="1:10">
      <c r="A77" s="1143" t="s">
        <v>2985</v>
      </c>
      <c r="B77" s="1141"/>
      <c r="C77" s="1141"/>
      <c r="D77" s="1141"/>
      <c r="E77" s="1141"/>
      <c r="F77" s="1141"/>
      <c r="G77" s="1141"/>
      <c r="H77" s="1141"/>
      <c r="I77" s="1141"/>
      <c r="J77" s="1141"/>
    </row>
    <row r="78" spans="1:10" ht="12.75" customHeight="1">
      <c r="A78" s="1142" t="s">
        <v>3331</v>
      </c>
      <c r="B78" s="1141"/>
      <c r="C78" s="1141"/>
      <c r="D78" s="1141"/>
      <c r="E78" s="1141"/>
      <c r="F78" s="1141"/>
      <c r="G78" s="1141"/>
      <c r="H78" s="1141"/>
      <c r="I78" s="1141"/>
      <c r="J78" s="1141"/>
    </row>
    <row r="79" spans="1:10">
      <c r="A79" s="1135"/>
      <c r="B79" s="1141"/>
      <c r="C79" s="1141"/>
      <c r="D79" s="1141"/>
      <c r="E79" s="1141"/>
      <c r="F79" s="1141"/>
      <c r="G79" s="1141"/>
      <c r="H79" s="1141"/>
      <c r="I79" s="1141"/>
      <c r="J79" s="1141"/>
    </row>
    <row r="80" spans="1:10">
      <c r="A80" s="1136" t="s">
        <v>2955</v>
      </c>
      <c r="B80" s="1141"/>
      <c r="C80" s="1141"/>
      <c r="D80" s="1141"/>
      <c r="E80" s="1141"/>
      <c r="F80" s="1141"/>
      <c r="G80" s="1141"/>
      <c r="H80" s="1141"/>
      <c r="I80" s="1141"/>
      <c r="J80" s="1141"/>
    </row>
    <row r="81" spans="1:19" ht="24.75" customHeight="1">
      <c r="A81" s="1669" t="s">
        <v>3332</v>
      </c>
      <c r="B81" s="1669"/>
      <c r="C81" s="1669"/>
      <c r="D81" s="1669"/>
      <c r="E81" s="1669"/>
      <c r="F81" s="1669"/>
      <c r="G81" s="1669"/>
      <c r="H81" s="1669"/>
      <c r="I81" s="1669"/>
      <c r="J81" s="1669"/>
    </row>
    <row r="82" spans="1:19" ht="24" customHeight="1">
      <c r="A82" s="1669" t="s">
        <v>3319</v>
      </c>
      <c r="B82" s="1669"/>
      <c r="C82" s="1669"/>
      <c r="D82" s="1669"/>
      <c r="E82" s="1669"/>
      <c r="F82" s="1669"/>
      <c r="G82" s="1669"/>
      <c r="H82" s="1669"/>
      <c r="I82" s="1669"/>
      <c r="J82" s="1669"/>
    </row>
    <row r="83" spans="1:19" ht="14.25" customHeight="1">
      <c r="A83" s="1669" t="s">
        <v>3320</v>
      </c>
      <c r="B83" s="1669"/>
      <c r="C83" s="1669"/>
      <c r="D83" s="1669"/>
      <c r="E83" s="1669"/>
      <c r="F83" s="1669"/>
      <c r="G83" s="1669"/>
      <c r="H83" s="1669"/>
      <c r="I83" s="1669"/>
      <c r="J83" s="1669"/>
    </row>
    <row r="84" spans="1:19">
      <c r="A84" s="1135"/>
      <c r="B84" s="1141"/>
      <c r="C84" s="1141"/>
      <c r="D84" s="1141"/>
      <c r="E84" s="1141"/>
      <c r="F84" s="1141"/>
      <c r="G84" s="1141"/>
      <c r="H84" s="1141"/>
      <c r="I84" s="1141"/>
      <c r="J84" s="1141"/>
    </row>
    <row r="85" spans="1:19">
      <c r="A85" s="1136" t="s">
        <v>2968</v>
      </c>
      <c r="B85" s="1141"/>
      <c r="C85" s="1141"/>
      <c r="D85" s="1141"/>
      <c r="E85" s="1141"/>
      <c r="F85" s="1141"/>
      <c r="G85" s="1141"/>
      <c r="H85" s="1141"/>
      <c r="I85" s="1141"/>
      <c r="J85" s="1141"/>
    </row>
    <row r="86" spans="1:19" ht="18">
      <c r="A86" s="1142" t="s">
        <v>3333</v>
      </c>
      <c r="B86" s="1141"/>
      <c r="C86" s="1141"/>
      <c r="D86" s="1141"/>
      <c r="E86" s="1141"/>
      <c r="F86" s="1141"/>
      <c r="G86" s="1141"/>
      <c r="H86" s="1141"/>
      <c r="I86" s="1141"/>
      <c r="J86" s="1141"/>
    </row>
    <row r="87" spans="1:19">
      <c r="A87" s="1135"/>
      <c r="B87" s="1141"/>
      <c r="C87" s="1141"/>
      <c r="D87" s="1141"/>
      <c r="E87" s="1141"/>
      <c r="F87" s="1141"/>
      <c r="G87" s="1141"/>
      <c r="H87" s="1141"/>
      <c r="I87" s="1141"/>
      <c r="J87" s="1141"/>
    </row>
    <row r="88" spans="1:19">
      <c r="A88" s="1136" t="s">
        <v>2956</v>
      </c>
      <c r="B88" s="1141"/>
      <c r="C88" s="1141"/>
      <c r="D88" s="1141"/>
      <c r="E88" s="1141"/>
      <c r="F88" s="1141"/>
      <c r="G88" s="1141"/>
      <c r="H88" s="1141"/>
      <c r="I88" s="1141"/>
      <c r="J88" s="1141"/>
    </row>
    <row r="89" spans="1:19" ht="24.75" customHeight="1">
      <c r="A89" s="1669" t="s">
        <v>3334</v>
      </c>
      <c r="B89" s="1669"/>
      <c r="C89" s="1669"/>
      <c r="D89" s="1669"/>
      <c r="E89" s="1669"/>
      <c r="F89" s="1669"/>
      <c r="G89" s="1669"/>
      <c r="H89" s="1669"/>
      <c r="I89" s="1669"/>
      <c r="J89" s="1669"/>
    </row>
    <row r="90" spans="1:19" ht="11.25" customHeight="1">
      <c r="A90" s="1144"/>
      <c r="B90" s="1144"/>
      <c r="C90" s="1144"/>
      <c r="D90" s="1144"/>
      <c r="E90" s="1144"/>
      <c r="F90" s="1144"/>
      <c r="G90" s="1144"/>
      <c r="H90" s="1144"/>
      <c r="I90" s="1144"/>
      <c r="J90" s="1144"/>
      <c r="K90" s="1042"/>
      <c r="L90" s="1042"/>
      <c r="M90" s="1042"/>
      <c r="N90" s="1042"/>
      <c r="O90" s="1042"/>
      <c r="P90" s="1042"/>
      <c r="Q90" s="1042"/>
      <c r="R90" s="1042"/>
      <c r="S90" s="1042"/>
    </row>
    <row r="91" spans="1:19" ht="36.75" customHeight="1">
      <c r="A91" s="1648" t="s">
        <v>3696</v>
      </c>
      <c r="B91" s="1648"/>
      <c r="C91" s="1648"/>
      <c r="D91" s="1648"/>
      <c r="E91" s="1648"/>
      <c r="F91" s="1648"/>
      <c r="G91" s="1648"/>
      <c r="H91" s="1648"/>
      <c r="I91" s="1648"/>
      <c r="J91" s="1648"/>
      <c r="K91" s="783"/>
      <c r="L91" s="783"/>
      <c r="M91" s="783"/>
      <c r="N91" s="783"/>
      <c r="O91" s="783"/>
      <c r="P91" s="783"/>
      <c r="Q91" s="783"/>
      <c r="R91" s="783"/>
      <c r="S91" s="783"/>
    </row>
    <row r="92" spans="1:19" s="1257" customFormat="1" ht="15" customHeight="1">
      <c r="A92" s="1261"/>
      <c r="B92" s="1261"/>
      <c r="C92" s="1261"/>
      <c r="D92" s="1261"/>
      <c r="E92" s="1261"/>
      <c r="F92" s="1261"/>
      <c r="G92" s="1261"/>
      <c r="H92" s="1261"/>
      <c r="I92" s="1261"/>
      <c r="J92" s="1261"/>
      <c r="K92" s="1258"/>
      <c r="L92" s="1258"/>
      <c r="M92" s="1258"/>
      <c r="N92" s="1258"/>
      <c r="O92" s="1258"/>
      <c r="P92" s="1258"/>
      <c r="Q92" s="1258"/>
      <c r="R92" s="1258"/>
      <c r="S92" s="1258"/>
    </row>
    <row r="93" spans="1:19" ht="15.75" customHeight="1">
      <c r="B93" s="1615" t="s">
        <v>2698</v>
      </c>
      <c r="C93" s="1616"/>
      <c r="D93" s="1616"/>
      <c r="E93" s="1616"/>
      <c r="F93" s="1616"/>
      <c r="G93" s="1619">
        <v>3.5000000000000003E-2</v>
      </c>
      <c r="H93" s="1620"/>
      <c r="I93" s="1620"/>
      <c r="J93" s="1621"/>
      <c r="K93" s="1095"/>
      <c r="L93" s="1095"/>
      <c r="M93" s="1095"/>
      <c r="N93" s="1095"/>
      <c r="O93" s="1095"/>
      <c r="P93" s="1095"/>
    </row>
    <row r="94" spans="1:19" ht="15.75" customHeight="1">
      <c r="B94" s="1615" t="s">
        <v>2834</v>
      </c>
      <c r="C94" s="1616"/>
      <c r="D94" s="1616"/>
      <c r="E94" s="1616"/>
      <c r="F94" s="1616"/>
      <c r="G94" s="1619">
        <v>7.6499999999999999E-2</v>
      </c>
      <c r="H94" s="1620"/>
      <c r="I94" s="1620"/>
      <c r="J94" s="1621"/>
      <c r="K94" s="1095"/>
      <c r="L94" s="1095"/>
      <c r="M94" s="1095"/>
      <c r="N94" s="1095"/>
      <c r="O94" s="1095"/>
      <c r="P94" s="1095"/>
    </row>
    <row r="95" spans="1:19" ht="15.75" customHeight="1">
      <c r="B95" s="1615" t="s">
        <v>2835</v>
      </c>
      <c r="C95" s="1616"/>
      <c r="D95" s="1616"/>
      <c r="E95" s="1616"/>
      <c r="F95" s="1616"/>
      <c r="G95" s="1619">
        <v>2.75E-2</v>
      </c>
      <c r="H95" s="1620"/>
      <c r="I95" s="1620"/>
      <c r="J95" s="1621"/>
      <c r="K95" s="1095"/>
      <c r="L95" s="1095"/>
      <c r="M95" s="1095"/>
      <c r="N95" s="1095"/>
      <c r="O95" s="1095"/>
      <c r="P95" s="1095"/>
    </row>
    <row r="96" spans="1:19" ht="15.75" customHeight="1">
      <c r="B96" s="1615" t="s">
        <v>2846</v>
      </c>
      <c r="C96" s="1616"/>
      <c r="D96" s="1616"/>
      <c r="E96" s="1616"/>
      <c r="F96" s="1616"/>
      <c r="G96" s="1615" t="s">
        <v>2842</v>
      </c>
      <c r="H96" s="1616"/>
      <c r="I96" s="1616"/>
      <c r="J96" s="1617"/>
      <c r="K96" s="1096"/>
      <c r="L96" s="1096"/>
      <c r="M96" s="1096"/>
      <c r="N96" s="1096"/>
      <c r="O96" s="1096"/>
      <c r="P96" s="1096"/>
    </row>
    <row r="97" spans="1:16" ht="15.75" customHeight="1">
      <c r="B97" s="1615" t="s">
        <v>2699</v>
      </c>
      <c r="C97" s="1616"/>
      <c r="D97" s="1616"/>
      <c r="E97" s="1616"/>
      <c r="F97" s="1616"/>
      <c r="G97" s="1615" t="s">
        <v>2838</v>
      </c>
      <c r="H97" s="1616"/>
      <c r="I97" s="1616"/>
      <c r="J97" s="1617"/>
      <c r="K97" s="1096"/>
      <c r="L97" s="1096"/>
      <c r="M97" s="1096"/>
      <c r="N97" s="1096"/>
      <c r="O97" s="1096"/>
      <c r="P97" s="1096"/>
    </row>
    <row r="98" spans="1:16" ht="15.75" customHeight="1">
      <c r="B98" s="1615" t="s">
        <v>2701</v>
      </c>
      <c r="C98" s="1616"/>
      <c r="D98" s="1616"/>
      <c r="E98" s="1616"/>
      <c r="F98" s="1616"/>
      <c r="G98" s="1615" t="s">
        <v>2839</v>
      </c>
      <c r="H98" s="1616"/>
      <c r="I98" s="1616"/>
      <c r="J98" s="1617"/>
      <c r="K98" s="1096"/>
      <c r="L98" s="1096"/>
      <c r="M98" s="1096"/>
      <c r="N98" s="1096"/>
      <c r="O98" s="1096"/>
      <c r="P98" s="1096"/>
    </row>
    <row r="99" spans="1:16" ht="15.75" customHeight="1">
      <c r="B99" s="1615" t="s">
        <v>2702</v>
      </c>
      <c r="C99" s="1616"/>
      <c r="D99" s="1616"/>
      <c r="E99" s="1616"/>
      <c r="F99" s="1617"/>
      <c r="G99" s="1615" t="s">
        <v>2703</v>
      </c>
      <c r="H99" s="1616"/>
      <c r="I99" s="1616"/>
      <c r="J99" s="1617"/>
      <c r="K99" s="1096"/>
      <c r="L99" s="1096"/>
      <c r="M99" s="1096"/>
      <c r="N99" s="1096"/>
      <c r="O99" s="1096"/>
      <c r="P99" s="1096"/>
    </row>
    <row r="100" spans="1:16" ht="37.5" customHeight="1">
      <c r="B100" s="1615" t="s">
        <v>2840</v>
      </c>
      <c r="C100" s="1616"/>
      <c r="D100" s="1616"/>
      <c r="E100" s="1616"/>
      <c r="F100" s="1617"/>
      <c r="G100" s="1615" t="s">
        <v>3335</v>
      </c>
      <c r="H100" s="1616"/>
      <c r="I100" s="1616"/>
      <c r="J100" s="1617"/>
      <c r="K100" s="1096"/>
      <c r="L100" s="1096"/>
      <c r="M100" s="1096"/>
      <c r="N100" s="1096"/>
      <c r="O100" s="1096"/>
      <c r="P100" s="1096"/>
    </row>
    <row r="101" spans="1:16" ht="27" customHeight="1">
      <c r="B101" s="1615" t="s">
        <v>2841</v>
      </c>
      <c r="C101" s="1616"/>
      <c r="D101" s="1616"/>
      <c r="E101" s="1616"/>
      <c r="F101" s="1616"/>
      <c r="G101" s="1615" t="s">
        <v>3311</v>
      </c>
      <c r="H101" s="1616"/>
      <c r="I101" s="1616"/>
      <c r="J101" s="1617"/>
      <c r="K101" s="783"/>
      <c r="L101" s="783"/>
      <c r="M101" s="783"/>
      <c r="N101" s="783"/>
      <c r="O101" s="783"/>
      <c r="P101" s="783"/>
    </row>
    <row r="102" spans="1:16" ht="15.75" customHeight="1">
      <c r="A102" s="1166"/>
      <c r="B102" s="1615" t="s">
        <v>2697</v>
      </c>
      <c r="C102" s="1616"/>
      <c r="D102" s="1616"/>
      <c r="E102" s="1616"/>
      <c r="F102" s="1617"/>
      <c r="G102" s="1619">
        <v>1.6000000000000001E-3</v>
      </c>
      <c r="H102" s="1620"/>
      <c r="I102" s="1620"/>
      <c r="J102" s="1621"/>
      <c r="K102" s="1095"/>
      <c r="L102" s="1095"/>
      <c r="M102" s="1095"/>
      <c r="N102" s="1095"/>
      <c r="O102" s="1095"/>
      <c r="P102" s="1095"/>
    </row>
    <row r="103" spans="1:16" s="1257" customFormat="1" ht="15.75" customHeight="1">
      <c r="A103" s="1273"/>
      <c r="B103" s="1259"/>
      <c r="C103" s="1259"/>
      <c r="D103" s="1259"/>
      <c r="E103" s="1259"/>
      <c r="F103" s="1259"/>
      <c r="G103" s="1274"/>
      <c r="H103" s="1274"/>
      <c r="I103" s="1274"/>
      <c r="J103" s="1274"/>
      <c r="K103" s="1095"/>
      <c r="L103" s="1095"/>
      <c r="M103" s="1095"/>
      <c r="N103" s="1095"/>
      <c r="O103" s="1095"/>
      <c r="P103" s="1095"/>
    </row>
    <row r="104" spans="1:16" ht="25.5" customHeight="1">
      <c r="A104" s="1668" t="s">
        <v>2845</v>
      </c>
      <c r="B104" s="1668"/>
      <c r="C104" s="1668"/>
      <c r="D104" s="1668"/>
      <c r="E104" s="1668"/>
      <c r="F104" s="1668"/>
      <c r="G104" s="1668"/>
      <c r="H104" s="1668"/>
      <c r="I104" s="1668"/>
      <c r="J104" s="1668"/>
    </row>
  </sheetData>
  <mergeCells count="72">
    <mergeCell ref="A7:J7"/>
    <mergeCell ref="A1:J1"/>
    <mergeCell ref="A2:J2"/>
    <mergeCell ref="A4:J4"/>
    <mergeCell ref="A5:J5"/>
    <mergeCell ref="A6:J6"/>
    <mergeCell ref="A26:J26"/>
    <mergeCell ref="A8:J8"/>
    <mergeCell ref="A10:C10"/>
    <mergeCell ref="A11:C11"/>
    <mergeCell ref="A12:C12"/>
    <mergeCell ref="A13:C13"/>
    <mergeCell ref="A14:C14"/>
    <mergeCell ref="A16:C16"/>
    <mergeCell ref="A17:C17"/>
    <mergeCell ref="A18:C18"/>
    <mergeCell ref="B20:J20"/>
    <mergeCell ref="B22:J22"/>
    <mergeCell ref="B21:J21"/>
    <mergeCell ref="B41:J41"/>
    <mergeCell ref="A27:J27"/>
    <mergeCell ref="A28:J28"/>
    <mergeCell ref="A29:J29"/>
    <mergeCell ref="A30:J30"/>
    <mergeCell ref="A32:C32"/>
    <mergeCell ref="A33:C33"/>
    <mergeCell ref="A34:C34"/>
    <mergeCell ref="A35:C35"/>
    <mergeCell ref="A36:C36"/>
    <mergeCell ref="A37:C37"/>
    <mergeCell ref="B39:J39"/>
    <mergeCell ref="B40:J40"/>
    <mergeCell ref="A69:J69"/>
    <mergeCell ref="A46:J46"/>
    <mergeCell ref="A48:J48"/>
    <mergeCell ref="A49:J49"/>
    <mergeCell ref="A50:J50"/>
    <mergeCell ref="A51:J51"/>
    <mergeCell ref="A52:J52"/>
    <mergeCell ref="A60:J60"/>
    <mergeCell ref="A61:J61"/>
    <mergeCell ref="A64:J64"/>
    <mergeCell ref="A65:J65"/>
    <mergeCell ref="A68:J68"/>
    <mergeCell ref="A89:J89"/>
    <mergeCell ref="A91:J91"/>
    <mergeCell ref="G93:J93"/>
    <mergeCell ref="G94:J94"/>
    <mergeCell ref="G95:J95"/>
    <mergeCell ref="B93:F93"/>
    <mergeCell ref="B94:F94"/>
    <mergeCell ref="B95:F95"/>
    <mergeCell ref="A70:J70"/>
    <mergeCell ref="A74:J74"/>
    <mergeCell ref="A81:J81"/>
    <mergeCell ref="A82:J82"/>
    <mergeCell ref="A83:J83"/>
    <mergeCell ref="B96:F96"/>
    <mergeCell ref="B97:F97"/>
    <mergeCell ref="B98:F98"/>
    <mergeCell ref="B100:F100"/>
    <mergeCell ref="A104:J104"/>
    <mergeCell ref="B102:F102"/>
    <mergeCell ref="B101:F101"/>
    <mergeCell ref="G99:J99"/>
    <mergeCell ref="G100:J100"/>
    <mergeCell ref="G101:J101"/>
    <mergeCell ref="G102:J102"/>
    <mergeCell ref="B99:F99"/>
    <mergeCell ref="G96:J96"/>
    <mergeCell ref="G97:J97"/>
    <mergeCell ref="G98:J98"/>
  </mergeCells>
  <pageMargins left="0.25" right="0.25" top="0.25" bottom="0" header="0" footer="0"/>
  <pageSetup scale="93" orientation="portrait" r:id="rId1"/>
  <rowBreaks count="2" manualBreakCount="2">
    <brk id="47" max="16383" man="1"/>
    <brk id="90" max="9"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dimension ref="A1:J148"/>
  <sheetViews>
    <sheetView zoomScaleNormal="100" workbookViewId="0">
      <selection sqref="A1:J1"/>
    </sheetView>
  </sheetViews>
  <sheetFormatPr defaultRowHeight="12.75"/>
  <cols>
    <col min="1" max="1" width="7.7109375" style="1055" customWidth="1"/>
    <col min="2" max="4" width="11.28515625" style="1055" customWidth="1"/>
    <col min="5" max="10" width="11.7109375" style="1055" customWidth="1"/>
    <col min="11" max="16384" width="9.140625" style="1055"/>
  </cols>
  <sheetData>
    <row r="1" spans="1:10" ht="18">
      <c r="A1" s="1411" t="str">
        <f>'GENERAL FUND-OPERATING(48-53)'!A1</f>
        <v>LOCAL GOVERNMENT NAME:</v>
      </c>
      <c r="B1" s="1411"/>
      <c r="C1" s="1411"/>
      <c r="D1" s="1411"/>
      <c r="E1" s="1411"/>
      <c r="F1" s="1411"/>
      <c r="G1" s="1411"/>
      <c r="H1" s="1411"/>
      <c r="I1" s="1411"/>
      <c r="J1" s="1411"/>
    </row>
    <row r="2" spans="1:10" ht="18">
      <c r="A2" s="1411" t="str">
        <f>'GENERAL FUND-OPERATING(48-53)'!A5</f>
        <v>FISCAL YEAR ENDING JUNE 30, 2021</v>
      </c>
      <c r="B2" s="1411"/>
      <c r="C2" s="1411"/>
      <c r="D2" s="1411"/>
      <c r="E2" s="1411"/>
      <c r="F2" s="1411"/>
      <c r="G2" s="1411"/>
      <c r="H2" s="1411"/>
      <c r="I2" s="1411"/>
      <c r="J2" s="1411"/>
    </row>
    <row r="3" spans="1:10" ht="18">
      <c r="A3" s="1059"/>
      <c r="B3" s="1059"/>
      <c r="C3" s="1059"/>
      <c r="D3" s="1059"/>
      <c r="E3" s="1059"/>
      <c r="F3" s="1059"/>
      <c r="G3" s="1059"/>
      <c r="H3" s="1059"/>
      <c r="I3" s="1059"/>
    </row>
    <row r="4" spans="1:10" ht="15.75">
      <c r="A4" s="1532" t="s">
        <v>2725</v>
      </c>
      <c r="B4" s="1532"/>
      <c r="C4" s="1532"/>
      <c r="D4" s="1532"/>
      <c r="E4" s="1532"/>
      <c r="F4" s="1532"/>
      <c r="G4" s="1532"/>
      <c r="H4" s="1532"/>
      <c r="I4" s="1532"/>
      <c r="J4" s="1532"/>
    </row>
    <row r="5" spans="1:10" ht="15.75">
      <c r="A5" s="1532" t="s">
        <v>2704</v>
      </c>
      <c r="B5" s="1532"/>
      <c r="C5" s="1532"/>
      <c r="D5" s="1532"/>
      <c r="E5" s="1532"/>
      <c r="F5" s="1532"/>
      <c r="G5" s="1532"/>
      <c r="H5" s="1532"/>
      <c r="I5" s="1532"/>
      <c r="J5" s="1532"/>
    </row>
    <row r="6" spans="1:10" ht="15.75">
      <c r="A6" s="1532" t="s">
        <v>2705</v>
      </c>
      <c r="B6" s="1532"/>
      <c r="C6" s="1532"/>
      <c r="D6" s="1532"/>
      <c r="E6" s="1532"/>
      <c r="F6" s="1532"/>
      <c r="G6" s="1532"/>
      <c r="H6" s="1532"/>
      <c r="I6" s="1532"/>
      <c r="J6" s="1532"/>
    </row>
    <row r="7" spans="1:10" ht="15.75">
      <c r="A7" s="1532" t="s">
        <v>2706</v>
      </c>
      <c r="B7" s="1532"/>
      <c r="C7" s="1532"/>
      <c r="D7" s="1532"/>
      <c r="E7" s="1532"/>
      <c r="F7" s="1532"/>
      <c r="G7" s="1532"/>
      <c r="H7" s="1532"/>
      <c r="I7" s="1532"/>
      <c r="J7" s="1532"/>
    </row>
    <row r="8" spans="1:10">
      <c r="A8" s="1423"/>
      <c r="B8" s="1423"/>
      <c r="C8" s="1423"/>
      <c r="D8" s="1423"/>
      <c r="E8" s="1423"/>
      <c r="F8" s="1423"/>
      <c r="G8" s="1423"/>
      <c r="H8" s="1423"/>
      <c r="I8" s="1423"/>
      <c r="J8" s="1423"/>
    </row>
    <row r="9" spans="1:10" ht="17.25" customHeight="1">
      <c r="A9" s="1627" t="s">
        <v>2708</v>
      </c>
      <c r="B9" s="1540"/>
      <c r="C9" s="1540"/>
      <c r="D9" s="1091">
        <v>2021</v>
      </c>
      <c r="E9" s="1091">
        <v>2020</v>
      </c>
      <c r="F9" s="1078">
        <v>2019</v>
      </c>
      <c r="G9" s="1078">
        <v>2018</v>
      </c>
      <c r="H9" s="1091">
        <v>2017</v>
      </c>
      <c r="I9" s="1091">
        <v>2016</v>
      </c>
      <c r="J9" s="1091">
        <v>2015</v>
      </c>
    </row>
    <row r="10" spans="1:10" ht="17.25" customHeight="1">
      <c r="A10" s="1646" t="s">
        <v>2709</v>
      </c>
      <c r="B10" s="1647"/>
      <c r="C10" s="1647"/>
      <c r="D10" s="1098">
        <v>2020</v>
      </c>
      <c r="E10" s="1098">
        <v>2019</v>
      </c>
      <c r="F10" s="1080">
        <v>2018</v>
      </c>
      <c r="G10" s="1080">
        <v>2017</v>
      </c>
      <c r="H10" s="1098">
        <v>2016</v>
      </c>
      <c r="I10" s="1098">
        <v>2015</v>
      </c>
      <c r="J10" s="1098">
        <v>2014</v>
      </c>
    </row>
    <row r="11" spans="1:10" ht="25.5" customHeight="1">
      <c r="A11" s="1544" t="s">
        <v>3336</v>
      </c>
      <c r="B11" s="1476"/>
      <c r="C11" s="1476"/>
      <c r="D11" s="790"/>
      <c r="E11" s="790"/>
      <c r="F11" s="1100"/>
      <c r="G11" s="1101"/>
      <c r="H11" s="1082"/>
      <c r="I11" s="1082"/>
      <c r="J11" s="1082"/>
    </row>
    <row r="12" spans="1:10" ht="37.5" customHeight="1">
      <c r="A12" s="1544" t="s">
        <v>3337</v>
      </c>
      <c r="B12" s="1476"/>
      <c r="C12" s="1476"/>
      <c r="D12" s="790"/>
      <c r="E12" s="790"/>
      <c r="F12" s="1102"/>
      <c r="G12" s="1103"/>
      <c r="H12" s="1084"/>
      <c r="I12" s="1084"/>
      <c r="J12" s="1084"/>
    </row>
    <row r="13" spans="1:10" ht="39.75" customHeight="1">
      <c r="A13" s="1544" t="s">
        <v>3338</v>
      </c>
      <c r="B13" s="1476"/>
      <c r="C13" s="1476"/>
      <c r="D13" s="790"/>
      <c r="E13" s="790"/>
      <c r="F13" s="1102"/>
      <c r="G13" s="1103"/>
      <c r="H13" s="1084"/>
      <c r="I13" s="1084"/>
      <c r="J13" s="1084"/>
    </row>
    <row r="14" spans="1:10" ht="20.25" customHeight="1">
      <c r="A14" s="1627" t="s">
        <v>926</v>
      </c>
      <c r="B14" s="1540"/>
      <c r="C14" s="1540"/>
      <c r="D14" s="1085">
        <f t="shared" ref="D14:I14" si="0">D13+D12</f>
        <v>0</v>
      </c>
      <c r="E14" s="1085">
        <f t="shared" si="0"/>
        <v>0</v>
      </c>
      <c r="F14" s="1085">
        <f t="shared" si="0"/>
        <v>0</v>
      </c>
      <c r="G14" s="1085">
        <f t="shared" si="0"/>
        <v>0</v>
      </c>
      <c r="H14" s="1085">
        <f t="shared" si="0"/>
        <v>0</v>
      </c>
      <c r="I14" s="1085">
        <f t="shared" si="0"/>
        <v>0</v>
      </c>
      <c r="J14" s="1085">
        <f>J13+J12</f>
        <v>0</v>
      </c>
    </row>
    <row r="15" spans="1:10" ht="12" customHeight="1">
      <c r="H15" s="1066"/>
      <c r="I15" s="1066"/>
      <c r="J15" s="1066"/>
    </row>
    <row r="16" spans="1:10" ht="26.25" customHeight="1">
      <c r="A16" s="1544" t="s">
        <v>3339</v>
      </c>
      <c r="B16" s="1476"/>
      <c r="C16" s="1545"/>
      <c r="D16" s="774"/>
      <c r="E16" s="774"/>
      <c r="F16" s="1105"/>
      <c r="G16" s="1106"/>
      <c r="H16" s="1084"/>
      <c r="I16" s="1084"/>
      <c r="J16" s="1084"/>
    </row>
    <row r="17" spans="1:10" ht="53.25" customHeight="1">
      <c r="A17" s="1544" t="s">
        <v>3340</v>
      </c>
      <c r="B17" s="1476"/>
      <c r="C17" s="1476"/>
      <c r="D17" s="790"/>
      <c r="E17" s="790"/>
      <c r="F17" s="1107"/>
      <c r="G17" s="1108"/>
      <c r="H17" s="1089"/>
      <c r="I17" s="1089"/>
      <c r="J17" s="1089"/>
    </row>
    <row r="18" spans="1:10" ht="26.25" customHeight="1">
      <c r="A18" s="1544" t="s">
        <v>3341</v>
      </c>
      <c r="B18" s="1476"/>
      <c r="C18" s="1476"/>
      <c r="D18" s="790"/>
      <c r="E18" s="790"/>
      <c r="F18" s="1107"/>
      <c r="G18" s="1108"/>
      <c r="H18" s="1089"/>
      <c r="I18" s="1089"/>
      <c r="J18" s="1089"/>
    </row>
    <row r="19" spans="1:10">
      <c r="B19" s="1673" t="s">
        <v>2712</v>
      </c>
      <c r="C19" s="1673"/>
      <c r="D19" s="1673"/>
      <c r="E19" s="1673"/>
      <c r="F19" s="1673"/>
      <c r="G19" s="1673"/>
      <c r="H19" s="1673"/>
      <c r="I19" s="1673"/>
      <c r="J19" s="1673"/>
    </row>
    <row r="20" spans="1:10">
      <c r="B20" s="1673" t="s">
        <v>2721</v>
      </c>
      <c r="C20" s="1673"/>
      <c r="D20" s="1673"/>
      <c r="E20" s="1673"/>
      <c r="F20" s="1673"/>
      <c r="G20" s="1673"/>
      <c r="H20" s="1673"/>
      <c r="I20" s="1673"/>
      <c r="J20" s="1673"/>
    </row>
    <row r="21" spans="1:10">
      <c r="B21" s="1090"/>
    </row>
    <row r="24" spans="1:10" ht="15.75">
      <c r="A24" s="1532" t="str">
        <f>A1</f>
        <v>LOCAL GOVERNMENT NAME:</v>
      </c>
      <c r="B24" s="1532"/>
      <c r="C24" s="1532"/>
      <c r="D24" s="1532"/>
      <c r="E24" s="1532"/>
      <c r="F24" s="1532"/>
      <c r="G24" s="1532"/>
      <c r="H24" s="1532"/>
      <c r="I24" s="1532"/>
      <c r="J24" s="1532"/>
    </row>
    <row r="25" spans="1:10" ht="15.75">
      <c r="A25" s="1532" t="s">
        <v>2704</v>
      </c>
      <c r="B25" s="1532"/>
      <c r="C25" s="1532"/>
      <c r="D25" s="1532"/>
      <c r="E25" s="1532"/>
      <c r="F25" s="1532"/>
      <c r="G25" s="1532"/>
      <c r="H25" s="1532"/>
      <c r="I25" s="1532"/>
      <c r="J25" s="1532"/>
    </row>
    <row r="26" spans="1:10" ht="15.75">
      <c r="A26" s="1532" t="s">
        <v>2713</v>
      </c>
      <c r="B26" s="1532"/>
      <c r="C26" s="1532"/>
      <c r="D26" s="1532"/>
      <c r="E26" s="1532"/>
      <c r="F26" s="1532"/>
      <c r="G26" s="1532"/>
      <c r="H26" s="1532"/>
      <c r="I26" s="1532"/>
      <c r="J26" s="1532"/>
    </row>
    <row r="27" spans="1:10" ht="15.75">
      <c r="A27" s="1532" t="s">
        <v>2706</v>
      </c>
      <c r="B27" s="1532"/>
      <c r="C27" s="1532"/>
      <c r="D27" s="1532"/>
      <c r="E27" s="1532"/>
      <c r="F27" s="1532"/>
      <c r="G27" s="1532"/>
      <c r="H27" s="1532"/>
      <c r="I27" s="1532"/>
      <c r="J27" s="1532"/>
    </row>
    <row r="29" spans="1:10" ht="27" customHeight="1">
      <c r="A29" s="1644" t="s">
        <v>2715</v>
      </c>
      <c r="B29" s="1645"/>
      <c r="C29" s="1645"/>
      <c r="D29" s="1067">
        <v>2021</v>
      </c>
      <c r="E29" s="1091">
        <v>2020</v>
      </c>
      <c r="F29" s="1078">
        <v>2019</v>
      </c>
      <c r="G29" s="1078">
        <v>2018</v>
      </c>
      <c r="H29" s="1091">
        <v>2017</v>
      </c>
      <c r="I29" s="1091">
        <v>2016</v>
      </c>
      <c r="J29" s="1091">
        <v>2015</v>
      </c>
    </row>
    <row r="30" spans="1:10" ht="25.5" customHeight="1">
      <c r="A30" s="1544" t="s">
        <v>3342</v>
      </c>
      <c r="B30" s="1476"/>
      <c r="C30" s="1476"/>
      <c r="D30" s="790"/>
      <c r="E30" s="790"/>
      <c r="F30" s="1102"/>
      <c r="G30" s="1103"/>
      <c r="H30" s="1084"/>
      <c r="I30" s="1084"/>
      <c r="J30" s="1084"/>
    </row>
    <row r="31" spans="1:10" ht="24.75" customHeight="1">
      <c r="A31" s="1544" t="s">
        <v>3343</v>
      </c>
      <c r="B31" s="1476"/>
      <c r="C31" s="1476"/>
      <c r="D31" s="790"/>
      <c r="E31" s="790"/>
      <c r="F31" s="1102"/>
      <c r="G31" s="1103"/>
      <c r="H31" s="1084"/>
      <c r="I31" s="1084"/>
      <c r="J31" s="1084"/>
    </row>
    <row r="32" spans="1:10" ht="15.75" customHeight="1">
      <c r="A32" s="1544" t="s">
        <v>3344</v>
      </c>
      <c r="B32" s="1476"/>
      <c r="C32" s="1476"/>
      <c r="D32" s="790"/>
      <c r="E32" s="790"/>
      <c r="F32" s="1102"/>
      <c r="G32" s="1103"/>
      <c r="H32" s="1084"/>
      <c r="I32" s="1084"/>
      <c r="J32" s="1084"/>
    </row>
    <row r="33" spans="1:10" ht="14.25" customHeight="1">
      <c r="A33" s="1538" t="s">
        <v>3345</v>
      </c>
      <c r="B33" s="1547"/>
      <c r="C33" s="1547"/>
      <c r="D33" s="774"/>
      <c r="E33" s="774"/>
      <c r="F33" s="1105"/>
      <c r="G33" s="1109"/>
      <c r="H33" s="1084"/>
      <c r="I33" s="1084"/>
      <c r="J33" s="1084"/>
    </row>
    <row r="34" spans="1:10" ht="25.5" customHeight="1">
      <c r="A34" s="1544" t="s">
        <v>3346</v>
      </c>
      <c r="B34" s="1476"/>
      <c r="C34" s="1476"/>
      <c r="D34" s="774"/>
      <c r="E34" s="774"/>
      <c r="F34" s="1110"/>
      <c r="G34" s="1111"/>
      <c r="H34" s="1089"/>
      <c r="I34" s="1089"/>
      <c r="J34" s="1089"/>
    </row>
    <row r="35" spans="1:10" ht="30" customHeight="1">
      <c r="B35" s="1673" t="s">
        <v>2712</v>
      </c>
      <c r="C35" s="1673"/>
      <c r="D35" s="1673"/>
      <c r="E35" s="1673"/>
      <c r="F35" s="1673"/>
      <c r="G35" s="1673"/>
      <c r="H35" s="1673"/>
      <c r="I35" s="1673"/>
      <c r="J35" s="1673"/>
    </row>
    <row r="36" spans="1:10">
      <c r="B36" s="1673" t="s">
        <v>2721</v>
      </c>
      <c r="C36" s="1673"/>
      <c r="D36" s="1673"/>
      <c r="E36" s="1673"/>
      <c r="F36" s="1673"/>
      <c r="G36" s="1673"/>
      <c r="H36" s="1673"/>
      <c r="I36" s="1673"/>
      <c r="J36" s="1673"/>
    </row>
    <row r="37" spans="1:10">
      <c r="B37" s="1090"/>
    </row>
    <row r="41" spans="1:10">
      <c r="A41" s="1625" t="s">
        <v>2728</v>
      </c>
      <c r="B41" s="1546"/>
      <c r="C41" s="1546"/>
      <c r="D41" s="1546"/>
      <c r="E41" s="1546"/>
      <c r="F41" s="1546"/>
      <c r="G41" s="1546"/>
      <c r="H41" s="1546"/>
      <c r="I41" s="1546"/>
      <c r="J41" s="1546"/>
    </row>
    <row r="43" spans="1:10" ht="15.75">
      <c r="A43" s="1532" t="str">
        <f>A1</f>
        <v>LOCAL GOVERNMENT NAME:</v>
      </c>
      <c r="B43" s="1532"/>
      <c r="C43" s="1532"/>
      <c r="D43" s="1532"/>
      <c r="E43" s="1532"/>
      <c r="F43" s="1532"/>
      <c r="G43" s="1532"/>
      <c r="H43" s="1532"/>
      <c r="I43" s="1532"/>
      <c r="J43" s="1532"/>
    </row>
    <row r="44" spans="1:10" ht="15.75">
      <c r="A44" s="1532" t="s">
        <v>2696</v>
      </c>
      <c r="B44" s="1532"/>
      <c r="C44" s="1532"/>
      <c r="D44" s="1532"/>
      <c r="E44" s="1532"/>
      <c r="F44" s="1532"/>
      <c r="G44" s="1532"/>
      <c r="H44" s="1532"/>
      <c r="I44" s="1532"/>
      <c r="J44" s="1532"/>
    </row>
    <row r="45" spans="1:10" ht="15.75">
      <c r="A45" s="1532" t="s">
        <v>3347</v>
      </c>
      <c r="B45" s="1532"/>
      <c r="C45" s="1532"/>
      <c r="D45" s="1532"/>
      <c r="E45" s="1532"/>
      <c r="F45" s="1532"/>
      <c r="G45" s="1532"/>
      <c r="H45" s="1532"/>
      <c r="I45" s="1532"/>
      <c r="J45" s="1532"/>
    </row>
    <row r="46" spans="1:10">
      <c r="A46" s="1423"/>
      <c r="B46" s="1423"/>
      <c r="C46" s="1423"/>
      <c r="D46" s="1423"/>
      <c r="E46" s="1423"/>
      <c r="F46" s="1423"/>
      <c r="G46" s="1423"/>
      <c r="H46" s="1423"/>
      <c r="I46" s="1423"/>
      <c r="J46" s="1423"/>
    </row>
    <row r="47" spans="1:10">
      <c r="A47" s="731" t="s">
        <v>2761</v>
      </c>
    </row>
    <row r="48" spans="1:10">
      <c r="A48" s="731"/>
    </row>
    <row r="49" spans="1:10">
      <c r="A49" s="1055" t="s">
        <v>2953</v>
      </c>
    </row>
    <row r="51" spans="1:10" ht="53.25" customHeight="1">
      <c r="A51" s="1275" t="s">
        <v>3008</v>
      </c>
      <c r="B51" s="1275"/>
      <c r="C51" s="1275"/>
      <c r="D51" s="1275"/>
      <c r="E51" s="1275"/>
      <c r="F51" s="1275"/>
      <c r="G51" s="1275"/>
      <c r="H51" s="1275"/>
      <c r="I51" s="1275"/>
      <c r="J51" s="1275"/>
    </row>
    <row r="53" spans="1:10" s="1263" customFormat="1" ht="65.25" customHeight="1">
      <c r="A53" s="1275" t="s">
        <v>3702</v>
      </c>
      <c r="B53" s="1275"/>
      <c r="C53" s="1275"/>
      <c r="D53" s="1275"/>
      <c r="E53" s="1275"/>
      <c r="F53" s="1275"/>
      <c r="G53" s="1275"/>
      <c r="H53" s="1275"/>
      <c r="I53" s="1275"/>
      <c r="J53" s="1275"/>
    </row>
    <row r="54" spans="1:10" s="1263" customFormat="1"/>
    <row r="55" spans="1:10">
      <c r="A55" s="1055" t="s">
        <v>3009</v>
      </c>
    </row>
    <row r="57" spans="1:10" ht="27" customHeight="1">
      <c r="A57" s="1275" t="s">
        <v>3348</v>
      </c>
      <c r="B57" s="1275"/>
      <c r="C57" s="1275"/>
      <c r="D57" s="1275"/>
      <c r="E57" s="1275"/>
      <c r="F57" s="1275"/>
      <c r="G57" s="1275"/>
      <c r="H57" s="1275"/>
      <c r="I57" s="1275"/>
      <c r="J57" s="1275"/>
    </row>
    <row r="58" spans="1:10" ht="39" customHeight="1">
      <c r="A58" s="1275" t="s">
        <v>3349</v>
      </c>
      <c r="B58" s="1275"/>
      <c r="C58" s="1275"/>
      <c r="D58" s="1275"/>
      <c r="E58" s="1275"/>
      <c r="F58" s="1275"/>
      <c r="G58" s="1275"/>
      <c r="H58" s="1275"/>
      <c r="I58" s="1275"/>
      <c r="J58" s="1275"/>
    </row>
    <row r="59" spans="1:10" ht="26.25" customHeight="1">
      <c r="A59" s="1275" t="s">
        <v>3350</v>
      </c>
      <c r="B59" s="1275"/>
      <c r="C59" s="1275"/>
      <c r="D59" s="1275"/>
      <c r="E59" s="1275"/>
      <c r="F59" s="1275"/>
      <c r="G59" s="1275"/>
      <c r="H59" s="1275"/>
      <c r="I59" s="1275"/>
      <c r="J59" s="1275"/>
    </row>
    <row r="60" spans="1:10" ht="40.5" customHeight="1">
      <c r="A60" s="1275" t="s">
        <v>3351</v>
      </c>
      <c r="B60" s="1275"/>
      <c r="C60" s="1275"/>
      <c r="D60" s="1275"/>
      <c r="E60" s="1275"/>
      <c r="F60" s="1275"/>
      <c r="G60" s="1275"/>
      <c r="H60" s="1275"/>
      <c r="I60" s="1275"/>
      <c r="J60" s="1275"/>
    </row>
    <row r="61" spans="1:10" ht="15" customHeight="1">
      <c r="A61" s="1277" t="s">
        <v>3352</v>
      </c>
      <c r="B61" s="1277"/>
      <c r="C61" s="1277"/>
      <c r="D61" s="1277"/>
      <c r="E61" s="1277"/>
      <c r="F61" s="1277"/>
      <c r="G61" s="1277"/>
      <c r="H61" s="1277"/>
      <c r="I61" s="1277"/>
      <c r="J61" s="1277"/>
    </row>
    <row r="62" spans="1:10" ht="26.25" customHeight="1">
      <c r="A62" s="1275" t="s">
        <v>3353</v>
      </c>
      <c r="B62" s="1275"/>
      <c r="C62" s="1275"/>
      <c r="D62" s="1275"/>
      <c r="E62" s="1275"/>
      <c r="F62" s="1275"/>
      <c r="G62" s="1275"/>
      <c r="H62" s="1275"/>
      <c r="I62" s="1275"/>
      <c r="J62" s="1275"/>
    </row>
    <row r="63" spans="1:10">
      <c r="A63" s="1275" t="s">
        <v>3354</v>
      </c>
      <c r="B63" s="1275"/>
      <c r="C63" s="1275"/>
      <c r="D63" s="1275"/>
      <c r="E63" s="1275"/>
      <c r="F63" s="1275"/>
      <c r="G63" s="1275"/>
      <c r="H63" s="1275"/>
      <c r="I63" s="1275"/>
      <c r="J63" s="1275"/>
    </row>
    <row r="64" spans="1:10" ht="24.75" customHeight="1">
      <c r="A64" s="1275" t="s">
        <v>3355</v>
      </c>
      <c r="B64" s="1275"/>
      <c r="C64" s="1275"/>
      <c r="D64" s="1275"/>
      <c r="E64" s="1275"/>
      <c r="F64" s="1275"/>
      <c r="G64" s="1275"/>
      <c r="H64" s="1275"/>
      <c r="I64" s="1275"/>
      <c r="J64" s="1275"/>
    </row>
    <row r="65" spans="1:10" ht="26.25" customHeight="1">
      <c r="A65" s="1275" t="s">
        <v>3356</v>
      </c>
      <c r="B65" s="1275"/>
      <c r="C65" s="1275"/>
      <c r="D65" s="1275"/>
      <c r="E65" s="1275"/>
      <c r="F65" s="1275"/>
      <c r="G65" s="1275"/>
      <c r="H65" s="1275"/>
      <c r="I65" s="1275"/>
      <c r="J65" s="1275"/>
    </row>
    <row r="66" spans="1:10" ht="25.5" customHeight="1">
      <c r="A66" s="1275" t="s">
        <v>3357</v>
      </c>
      <c r="B66" s="1275"/>
      <c r="C66" s="1275"/>
      <c r="D66" s="1275"/>
      <c r="E66" s="1275"/>
      <c r="F66" s="1275"/>
      <c r="G66" s="1275"/>
      <c r="H66" s="1275"/>
      <c r="I66" s="1275"/>
      <c r="J66" s="1275"/>
    </row>
    <row r="67" spans="1:10" ht="17.25" customHeight="1">
      <c r="A67" s="1054" t="s">
        <v>3358</v>
      </c>
    </row>
    <row r="68" spans="1:10" ht="39.75" customHeight="1">
      <c r="A68" s="1275" t="s">
        <v>3359</v>
      </c>
      <c r="B68" s="1275"/>
      <c r="C68" s="1275"/>
      <c r="D68" s="1275"/>
      <c r="E68" s="1275"/>
      <c r="F68" s="1275"/>
      <c r="G68" s="1275"/>
      <c r="H68" s="1275"/>
      <c r="I68" s="1275"/>
      <c r="J68" s="1275"/>
    </row>
    <row r="69" spans="1:10">
      <c r="A69" s="1044"/>
      <c r="B69" s="1044"/>
      <c r="C69" s="1044"/>
      <c r="D69" s="1044"/>
      <c r="E69" s="1044"/>
      <c r="F69" s="1044"/>
      <c r="G69" s="1044"/>
      <c r="H69" s="1044"/>
      <c r="I69" s="1044"/>
      <c r="J69" s="1044"/>
    </row>
    <row r="70" spans="1:10" ht="15.75" customHeight="1">
      <c r="A70" s="1277" t="s">
        <v>3010</v>
      </c>
      <c r="B70" s="1277"/>
      <c r="C70" s="1277"/>
      <c r="D70" s="1277"/>
      <c r="E70" s="1277"/>
      <c r="F70" s="1277"/>
      <c r="G70" s="1277"/>
      <c r="H70" s="1277"/>
      <c r="I70" s="1277"/>
      <c r="J70" s="1277"/>
    </row>
    <row r="71" spans="1:10" ht="14.25" customHeight="1">
      <c r="A71" s="1066"/>
      <c r="B71" s="1275"/>
      <c r="C71" s="1275"/>
      <c r="D71" s="1275"/>
      <c r="E71" s="1275"/>
      <c r="F71" s="1275"/>
      <c r="G71" s="1275"/>
      <c r="H71" s="1275"/>
      <c r="I71" s="1275"/>
      <c r="J71" s="1275"/>
    </row>
    <row r="72" spans="1:10" ht="14.25" customHeight="1">
      <c r="A72" s="1277" t="s">
        <v>3360</v>
      </c>
      <c r="B72" s="1277"/>
      <c r="C72" s="1277"/>
      <c r="D72" s="1277"/>
      <c r="E72" s="1277"/>
      <c r="F72" s="1277"/>
      <c r="G72" s="1277"/>
      <c r="H72" s="1277"/>
      <c r="I72" s="1277"/>
      <c r="J72" s="1277"/>
    </row>
    <row r="73" spans="1:10" ht="40.5" customHeight="1">
      <c r="A73" s="1275" t="s">
        <v>3697</v>
      </c>
      <c r="B73" s="1275"/>
      <c r="C73" s="1275"/>
      <c r="D73" s="1275"/>
      <c r="E73" s="1275"/>
      <c r="F73" s="1275"/>
      <c r="G73" s="1275"/>
      <c r="H73" s="1275"/>
      <c r="I73" s="1275"/>
      <c r="J73" s="1275"/>
    </row>
    <row r="74" spans="1:10" ht="14.25" customHeight="1">
      <c r="A74" s="1277" t="s">
        <v>3361</v>
      </c>
      <c r="B74" s="1277"/>
      <c r="C74" s="1277"/>
      <c r="D74" s="1277"/>
      <c r="E74" s="1277"/>
      <c r="F74" s="1277"/>
      <c r="G74" s="1277"/>
      <c r="H74" s="1277"/>
      <c r="I74" s="1277"/>
      <c r="J74" s="1277"/>
    </row>
    <row r="75" spans="1:10">
      <c r="B75" s="1277" t="s">
        <v>3362</v>
      </c>
      <c r="C75" s="1277"/>
      <c r="D75" s="1277"/>
      <c r="E75" s="1277"/>
      <c r="F75" s="1277"/>
      <c r="G75" s="1277"/>
      <c r="H75" s="1277"/>
      <c r="I75" s="1277"/>
      <c r="J75" s="1277"/>
    </row>
    <row r="76" spans="1:10" ht="20.25" customHeight="1">
      <c r="B76" s="1277" t="s">
        <v>3363</v>
      </c>
      <c r="C76" s="1277"/>
      <c r="D76" s="1277"/>
      <c r="E76" s="1277"/>
      <c r="F76" s="1277"/>
      <c r="G76" s="1277"/>
      <c r="H76" s="1277"/>
      <c r="I76" s="1277"/>
      <c r="J76" s="1277"/>
    </row>
    <row r="77" spans="1:10" ht="27.75" customHeight="1">
      <c r="B77" s="1275" t="s">
        <v>3364</v>
      </c>
      <c r="C77" s="1275"/>
      <c r="D77" s="1275"/>
      <c r="E77" s="1275"/>
      <c r="F77" s="1275"/>
      <c r="G77" s="1275"/>
      <c r="H77" s="1275"/>
      <c r="I77" s="1275"/>
      <c r="J77" s="1275"/>
    </row>
    <row r="78" spans="1:10" ht="27.75" customHeight="1">
      <c r="A78" s="1275" t="s">
        <v>3365</v>
      </c>
      <c r="B78" s="1275"/>
      <c r="C78" s="1275"/>
      <c r="D78" s="1275"/>
      <c r="E78" s="1275"/>
      <c r="F78" s="1275"/>
      <c r="G78" s="1275"/>
      <c r="H78" s="1275"/>
      <c r="I78" s="1275"/>
      <c r="J78" s="1275"/>
    </row>
    <row r="79" spans="1:10" ht="40.5" customHeight="1">
      <c r="A79" s="1275" t="s">
        <v>3703</v>
      </c>
      <c r="B79" s="1275"/>
      <c r="C79" s="1275"/>
      <c r="D79" s="1275"/>
      <c r="E79" s="1275"/>
      <c r="F79" s="1275"/>
      <c r="G79" s="1275"/>
      <c r="H79" s="1275"/>
      <c r="I79" s="1275"/>
      <c r="J79" s="1275"/>
    </row>
    <row r="80" spans="1:10">
      <c r="A80" s="756"/>
      <c r="B80" s="756"/>
      <c r="C80" s="756"/>
      <c r="D80" s="756"/>
      <c r="E80" s="756"/>
      <c r="F80" s="756"/>
      <c r="G80" s="756"/>
      <c r="H80" s="756"/>
      <c r="I80" s="756"/>
      <c r="J80" s="756"/>
    </row>
    <row r="81" spans="1:10">
      <c r="A81" s="731" t="s">
        <v>3366</v>
      </c>
      <c r="B81" s="756"/>
      <c r="C81" s="756"/>
      <c r="D81" s="756"/>
      <c r="E81" s="756"/>
      <c r="F81" s="756"/>
      <c r="G81" s="756"/>
      <c r="H81" s="756"/>
      <c r="I81" s="756"/>
      <c r="J81" s="756"/>
    </row>
    <row r="82" spans="1:10" ht="12" customHeight="1">
      <c r="A82" s="1097"/>
    </row>
    <row r="83" spans="1:10" s="1263" customFormat="1" ht="12" customHeight="1">
      <c r="A83" s="1275" t="s">
        <v>3704</v>
      </c>
      <c r="B83" s="1275"/>
      <c r="C83" s="1275"/>
      <c r="D83" s="1275"/>
      <c r="E83" s="1275"/>
      <c r="F83" s="1275"/>
      <c r="G83" s="1275"/>
      <c r="H83" s="1275"/>
      <c r="I83" s="1275"/>
      <c r="J83" s="1275"/>
    </row>
    <row r="84" spans="1:10" s="1263" customFormat="1" ht="12" customHeight="1">
      <c r="A84" s="1264"/>
      <c r="B84" s="756"/>
      <c r="C84" s="756"/>
      <c r="D84" s="756"/>
      <c r="E84" s="756"/>
      <c r="F84" s="756"/>
      <c r="G84" s="756"/>
      <c r="H84" s="756"/>
      <c r="I84" s="756"/>
      <c r="J84" s="756"/>
    </row>
    <row r="85" spans="1:10" s="1263" customFormat="1" ht="12" customHeight="1">
      <c r="A85" s="1277" t="s">
        <v>3706</v>
      </c>
      <c r="B85" s="1277"/>
      <c r="C85" s="1277"/>
      <c r="D85" s="1277"/>
      <c r="E85" s="1277"/>
      <c r="F85" s="1277"/>
      <c r="G85" s="1277"/>
      <c r="H85" s="1277"/>
      <c r="I85" s="1277"/>
      <c r="J85" s="1277"/>
    </row>
    <row r="86" spans="1:10" s="1263" customFormat="1" ht="12.75" customHeight="1">
      <c r="A86" s="1277" t="s">
        <v>3705</v>
      </c>
      <c r="B86" s="1277"/>
      <c r="C86" s="1277"/>
      <c r="D86" s="1277"/>
      <c r="E86" s="1277"/>
      <c r="F86" s="1277"/>
      <c r="G86" s="1277"/>
      <c r="H86" s="1277"/>
      <c r="I86" s="1277"/>
      <c r="J86" s="1277"/>
    </row>
    <row r="87" spans="1:10" s="1263" customFormat="1" ht="14.25" customHeight="1">
      <c r="A87" s="1277" t="s">
        <v>3707</v>
      </c>
      <c r="B87" s="1277"/>
      <c r="C87" s="1277"/>
      <c r="D87" s="1277"/>
      <c r="E87" s="1277"/>
      <c r="F87" s="1277"/>
      <c r="G87" s="1277"/>
      <c r="H87" s="1277"/>
      <c r="I87" s="1277"/>
      <c r="J87" s="1277"/>
    </row>
    <row r="88" spans="1:10" s="1263" customFormat="1" ht="12" customHeight="1">
      <c r="A88" s="1097"/>
    </row>
    <row r="89" spans="1:10" ht="16.5" customHeight="1">
      <c r="A89" s="1275" t="s">
        <v>3367</v>
      </c>
      <c r="B89" s="1275"/>
      <c r="C89" s="1275"/>
      <c r="D89" s="1275"/>
      <c r="E89" s="1275"/>
      <c r="F89" s="1275"/>
      <c r="G89" s="1275"/>
      <c r="H89" s="1275"/>
      <c r="I89" s="1275"/>
      <c r="J89" s="1275"/>
    </row>
    <row r="90" spans="1:10" ht="12" customHeight="1">
      <c r="A90" s="1066"/>
    </row>
    <row r="91" spans="1:10" ht="40.5" customHeight="1">
      <c r="A91" s="1275" t="s">
        <v>3368</v>
      </c>
      <c r="B91" s="1275"/>
      <c r="C91" s="1275"/>
      <c r="D91" s="1275"/>
      <c r="E91" s="1275"/>
      <c r="F91" s="1275"/>
      <c r="G91" s="1275"/>
      <c r="H91" s="1275"/>
      <c r="I91" s="1275"/>
      <c r="J91" s="1275"/>
    </row>
    <row r="92" spans="1:10" ht="12" customHeight="1">
      <c r="A92" s="756"/>
      <c r="B92" s="756"/>
      <c r="C92" s="756"/>
      <c r="D92" s="756"/>
      <c r="E92" s="756"/>
      <c r="F92" s="756"/>
      <c r="G92" s="756"/>
      <c r="H92" s="756"/>
      <c r="I92" s="756"/>
      <c r="J92" s="756"/>
    </row>
    <row r="93" spans="1:10" ht="13.5" customHeight="1">
      <c r="A93" s="1275" t="s">
        <v>3369</v>
      </c>
      <c r="B93" s="1275"/>
      <c r="C93" s="1275"/>
      <c r="D93" s="1275"/>
      <c r="E93" s="1275"/>
      <c r="F93" s="1275"/>
      <c r="G93" s="1275"/>
      <c r="H93" s="1275"/>
      <c r="I93" s="1275"/>
      <c r="J93" s="1275"/>
    </row>
    <row r="94" spans="1:10">
      <c r="A94" s="1066"/>
      <c r="B94" s="756"/>
      <c r="C94" s="756"/>
      <c r="D94" s="756"/>
      <c r="E94" s="756"/>
      <c r="F94" s="756"/>
      <c r="G94" s="756"/>
      <c r="H94" s="756"/>
      <c r="I94" s="756"/>
      <c r="J94" s="756"/>
    </row>
    <row r="95" spans="1:10" ht="12" customHeight="1">
      <c r="A95" s="1277" t="s">
        <v>3370</v>
      </c>
      <c r="B95" s="1277"/>
      <c r="C95" s="1277"/>
      <c r="D95" s="1277"/>
      <c r="E95" s="1277"/>
      <c r="F95" s="1277"/>
      <c r="G95" s="1277"/>
      <c r="H95" s="1277"/>
      <c r="I95" s="1277"/>
      <c r="J95" s="1277"/>
    </row>
    <row r="96" spans="1:10" ht="12.75" customHeight="1">
      <c r="A96" s="1277" t="s">
        <v>3371</v>
      </c>
      <c r="B96" s="1277"/>
      <c r="C96" s="1277"/>
      <c r="D96" s="1277"/>
      <c r="E96" s="1277"/>
      <c r="F96" s="1277"/>
      <c r="G96" s="1277"/>
      <c r="H96" s="1277"/>
      <c r="I96" s="1277"/>
      <c r="J96" s="1277"/>
    </row>
    <row r="97" spans="1:10" ht="13.5" customHeight="1">
      <c r="A97" s="1277" t="s">
        <v>3372</v>
      </c>
      <c r="B97" s="1277"/>
      <c r="C97" s="1277"/>
      <c r="D97" s="1277"/>
      <c r="E97" s="1277"/>
      <c r="F97" s="1277"/>
      <c r="G97" s="1277"/>
      <c r="H97" s="1277"/>
      <c r="I97" s="1277"/>
      <c r="J97" s="1277"/>
    </row>
    <row r="98" spans="1:10" ht="13.5" customHeight="1">
      <c r="A98" s="1277" t="s">
        <v>3373</v>
      </c>
      <c r="B98" s="1277"/>
      <c r="C98" s="1277"/>
      <c r="D98" s="1277"/>
      <c r="E98" s="1277"/>
      <c r="F98" s="1277"/>
      <c r="G98" s="1277"/>
      <c r="H98" s="1277"/>
      <c r="I98" s="1277"/>
      <c r="J98" s="1277"/>
    </row>
    <row r="99" spans="1:10" ht="15" customHeight="1">
      <c r="A99" s="1277" t="s">
        <v>3374</v>
      </c>
      <c r="B99" s="1277"/>
      <c r="C99" s="1277"/>
      <c r="D99" s="1277"/>
      <c r="E99" s="1277"/>
      <c r="F99" s="1277"/>
      <c r="G99" s="1277"/>
      <c r="H99" s="1277"/>
      <c r="I99" s="1277"/>
      <c r="J99" s="1277"/>
    </row>
    <row r="100" spans="1:10" ht="25.5" customHeight="1">
      <c r="B100" s="1275" t="s">
        <v>3375</v>
      </c>
      <c r="C100" s="1275"/>
      <c r="D100" s="1275"/>
      <c r="E100" s="1275"/>
      <c r="F100" s="1275"/>
      <c r="G100" s="1275"/>
      <c r="H100" s="1275"/>
      <c r="I100" s="1275"/>
      <c r="J100" s="1275"/>
    </row>
    <row r="101" spans="1:10" ht="12" customHeight="1">
      <c r="B101" s="1044"/>
      <c r="C101" s="1044"/>
      <c r="D101" s="1044"/>
      <c r="E101" s="1044"/>
      <c r="F101" s="1044"/>
      <c r="G101" s="1044"/>
      <c r="H101" s="1044"/>
      <c r="I101" s="1044"/>
      <c r="J101" s="1044"/>
    </row>
    <row r="102" spans="1:10">
      <c r="B102" s="1275" t="s">
        <v>3376</v>
      </c>
      <c r="C102" s="1275"/>
      <c r="D102" s="1275"/>
      <c r="E102" s="1275"/>
      <c r="F102" s="1275"/>
      <c r="G102" s="1275"/>
      <c r="H102" s="1275"/>
      <c r="I102" s="1275"/>
      <c r="J102" s="1275"/>
    </row>
    <row r="103" spans="1:10" ht="12" customHeight="1"/>
    <row r="104" spans="1:10" ht="14.25" customHeight="1">
      <c r="A104" s="1277" t="s">
        <v>3377</v>
      </c>
      <c r="B104" s="1277"/>
      <c r="C104" s="1277"/>
      <c r="D104" s="1277"/>
      <c r="E104" s="1277"/>
      <c r="F104" s="1277"/>
      <c r="G104" s="1277"/>
      <c r="H104" s="1277"/>
      <c r="I104" s="1277"/>
      <c r="J104" s="1277"/>
    </row>
    <row r="105" spans="1:10" ht="27.75" customHeight="1">
      <c r="A105" s="773"/>
      <c r="B105" s="1275" t="s">
        <v>3378</v>
      </c>
      <c r="C105" s="1275"/>
      <c r="D105" s="1275"/>
      <c r="E105" s="1275"/>
      <c r="F105" s="1275"/>
      <c r="G105" s="1275"/>
      <c r="H105" s="1275"/>
      <c r="I105" s="1275"/>
      <c r="J105" s="1275"/>
    </row>
    <row r="106" spans="1:10" ht="12" customHeight="1">
      <c r="A106" s="1061"/>
    </row>
    <row r="107" spans="1:10" ht="26.25" customHeight="1">
      <c r="A107" s="1061"/>
      <c r="B107" s="1275" t="s">
        <v>3379</v>
      </c>
      <c r="C107" s="1275"/>
      <c r="D107" s="1275"/>
      <c r="E107" s="1275"/>
      <c r="F107" s="1275"/>
      <c r="G107" s="1275"/>
      <c r="H107" s="1275"/>
      <c r="I107" s="1275"/>
      <c r="J107" s="1275"/>
    </row>
    <row r="108" spans="1:10">
      <c r="A108" s="1145"/>
    </row>
    <row r="109" spans="1:10" ht="12" customHeight="1">
      <c r="A109" s="1277" t="s">
        <v>3380</v>
      </c>
      <c r="B109" s="1277"/>
      <c r="C109" s="1277"/>
      <c r="D109" s="1277"/>
      <c r="E109" s="1277"/>
      <c r="F109" s="1277"/>
      <c r="G109" s="1277"/>
      <c r="H109" s="1277"/>
      <c r="I109" s="1277"/>
      <c r="J109" s="1277"/>
    </row>
    <row r="110" spans="1:10" ht="12" customHeight="1">
      <c r="A110" s="1277" t="s">
        <v>3381</v>
      </c>
      <c r="B110" s="1277"/>
      <c r="C110" s="1277"/>
      <c r="D110" s="1277"/>
      <c r="E110" s="1277"/>
      <c r="F110" s="1277"/>
      <c r="G110" s="1277"/>
      <c r="H110" s="1277"/>
      <c r="I110" s="1277"/>
      <c r="J110" s="1277"/>
    </row>
    <row r="111" spans="1:10" ht="12" customHeight="1">
      <c r="A111" s="1277" t="s">
        <v>3382</v>
      </c>
      <c r="B111" s="1277"/>
      <c r="C111" s="1277"/>
      <c r="D111" s="1277"/>
      <c r="E111" s="1277"/>
      <c r="F111" s="1277"/>
      <c r="G111" s="1277"/>
      <c r="H111" s="1277"/>
      <c r="I111" s="1277"/>
      <c r="J111" s="1277"/>
    </row>
    <row r="112" spans="1:10">
      <c r="A112" s="1145"/>
    </row>
    <row r="113" spans="1:10">
      <c r="A113" s="1275" t="s">
        <v>3383</v>
      </c>
      <c r="B113" s="1275"/>
      <c r="C113" s="1275"/>
      <c r="D113" s="1275"/>
      <c r="E113" s="1275"/>
      <c r="F113" s="1275"/>
      <c r="G113" s="1275"/>
      <c r="H113" s="1275"/>
      <c r="I113" s="1275"/>
      <c r="J113" s="1275"/>
    </row>
    <row r="114" spans="1:10" ht="12" customHeight="1">
      <c r="A114" s="1146"/>
    </row>
    <row r="115" spans="1:10" ht="25.5" customHeight="1">
      <c r="A115" s="1275" t="s">
        <v>3384</v>
      </c>
      <c r="B115" s="1275"/>
      <c r="C115" s="1275"/>
      <c r="D115" s="1275"/>
      <c r="E115" s="1275"/>
      <c r="F115" s="1275"/>
      <c r="G115" s="1275"/>
      <c r="H115" s="1275"/>
      <c r="I115" s="1275"/>
      <c r="J115" s="1275"/>
    </row>
    <row r="116" spans="1:10" ht="12" customHeight="1"/>
    <row r="117" spans="1:10">
      <c r="A117" s="1275" t="s">
        <v>3385</v>
      </c>
      <c r="B117" s="1275"/>
      <c r="C117" s="1275"/>
      <c r="D117" s="1275"/>
      <c r="E117" s="1275"/>
      <c r="F117" s="1275"/>
      <c r="G117" s="1275"/>
      <c r="H117" s="1275"/>
      <c r="I117" s="1275"/>
      <c r="J117" s="1275"/>
    </row>
    <row r="118" spans="1:10">
      <c r="A118" s="1146"/>
      <c r="F118" s="1054"/>
      <c r="G118" s="1147"/>
    </row>
    <row r="119" spans="1:10" ht="26.25" customHeight="1">
      <c r="A119" s="1275" t="s">
        <v>3386</v>
      </c>
      <c r="B119" s="1275"/>
      <c r="C119" s="1275"/>
      <c r="D119" s="1275"/>
      <c r="E119" s="1275"/>
      <c r="F119" s="1275"/>
      <c r="G119" s="1275"/>
      <c r="H119" s="1275"/>
      <c r="I119" s="1275"/>
      <c r="J119" s="1275"/>
    </row>
    <row r="120" spans="1:10" ht="39" customHeight="1">
      <c r="A120" s="1275" t="s">
        <v>3387</v>
      </c>
      <c r="B120" s="1275"/>
      <c r="C120" s="1275"/>
      <c r="D120" s="1275"/>
      <c r="E120" s="1275"/>
      <c r="F120" s="1275"/>
      <c r="G120" s="1275"/>
      <c r="H120" s="1275"/>
      <c r="I120" s="1275"/>
      <c r="J120" s="1275"/>
    </row>
    <row r="121" spans="1:10" ht="28.5" customHeight="1">
      <c r="A121" s="1275" t="s">
        <v>3698</v>
      </c>
      <c r="B121" s="1275"/>
      <c r="C121" s="1275"/>
      <c r="D121" s="1275"/>
      <c r="E121" s="1275"/>
      <c r="F121" s="1275"/>
      <c r="G121" s="1275"/>
      <c r="H121" s="1275"/>
      <c r="I121" s="1275"/>
      <c r="J121" s="1275"/>
    </row>
    <row r="122" spans="1:10" ht="53.25" customHeight="1">
      <c r="A122" s="1275" t="s">
        <v>3388</v>
      </c>
      <c r="B122" s="1275"/>
      <c r="C122" s="1275"/>
      <c r="D122" s="1275"/>
      <c r="E122" s="1275"/>
      <c r="F122" s="1275"/>
      <c r="G122" s="1275"/>
      <c r="H122" s="1275"/>
      <c r="I122" s="1275"/>
      <c r="J122" s="1275"/>
    </row>
    <row r="123" spans="1:10" s="1263" customFormat="1" ht="12" customHeight="1">
      <c r="A123" s="1262"/>
      <c r="B123" s="1262"/>
      <c r="C123" s="1262"/>
      <c r="D123" s="1262"/>
      <c r="E123" s="1262"/>
      <c r="F123" s="1262"/>
      <c r="G123" s="1262"/>
      <c r="H123" s="1262"/>
      <c r="I123" s="1262"/>
      <c r="J123" s="1262"/>
    </row>
    <row r="124" spans="1:10" ht="17.25" customHeight="1">
      <c r="A124" s="1275" t="s">
        <v>3389</v>
      </c>
      <c r="B124" s="1275"/>
      <c r="C124" s="1275"/>
      <c r="D124" s="1275"/>
      <c r="E124" s="1275"/>
      <c r="F124" s="1275"/>
      <c r="G124" s="1275"/>
      <c r="H124" s="1275"/>
      <c r="I124" s="1275"/>
      <c r="J124" s="1275"/>
    </row>
    <row r="125" spans="1:10" ht="12" customHeight="1">
      <c r="A125" s="1066"/>
      <c r="B125" s="756"/>
      <c r="C125" s="756"/>
      <c r="D125" s="756"/>
      <c r="E125" s="756"/>
      <c r="F125" s="756"/>
      <c r="G125" s="756"/>
      <c r="H125" s="756"/>
      <c r="I125" s="756"/>
      <c r="J125" s="756"/>
    </row>
    <row r="126" spans="1:10" ht="14.25" customHeight="1">
      <c r="A126" s="1277" t="s">
        <v>3390</v>
      </c>
      <c r="B126" s="1277"/>
      <c r="C126" s="1277"/>
      <c r="D126" s="1277"/>
      <c r="E126" s="1277"/>
      <c r="F126" s="1277"/>
      <c r="G126" s="1277"/>
      <c r="H126" s="1277"/>
      <c r="I126" s="1277"/>
      <c r="J126" s="1277"/>
    </row>
    <row r="127" spans="1:10" ht="14.25" customHeight="1">
      <c r="A127" s="1277" t="s">
        <v>3391</v>
      </c>
      <c r="B127" s="1277"/>
      <c r="C127" s="1277"/>
      <c r="D127" s="1277"/>
      <c r="E127" s="1277"/>
      <c r="F127" s="1277"/>
      <c r="G127" s="1277"/>
      <c r="H127" s="1277"/>
      <c r="I127" s="1277"/>
      <c r="J127" s="1277"/>
    </row>
    <row r="128" spans="1:10" ht="14.25" customHeight="1">
      <c r="A128" s="1277" t="s">
        <v>3392</v>
      </c>
      <c r="B128" s="1277"/>
      <c r="C128" s="1277"/>
      <c r="D128" s="1277"/>
      <c r="E128" s="1277"/>
      <c r="F128" s="1277"/>
      <c r="G128" s="1277"/>
      <c r="H128" s="1277"/>
      <c r="I128" s="1277"/>
      <c r="J128" s="1277"/>
    </row>
    <row r="129" spans="1:10" ht="27" customHeight="1">
      <c r="A129" s="1275" t="s">
        <v>3393</v>
      </c>
      <c r="B129" s="1275"/>
      <c r="C129" s="1275"/>
      <c r="D129" s="1275"/>
      <c r="E129" s="1275"/>
      <c r="F129" s="1275"/>
      <c r="G129" s="1275"/>
      <c r="H129" s="1275"/>
      <c r="I129" s="1275"/>
      <c r="J129" s="1275"/>
    </row>
    <row r="130" spans="1:10" ht="15.75" customHeight="1">
      <c r="A130" s="1277" t="s">
        <v>3374</v>
      </c>
      <c r="B130" s="1277"/>
      <c r="C130" s="1277"/>
      <c r="D130" s="1277"/>
      <c r="E130" s="1277"/>
      <c r="F130" s="1277"/>
      <c r="G130" s="1277"/>
      <c r="H130" s="1277"/>
      <c r="I130" s="1277"/>
      <c r="J130" s="1277"/>
    </row>
    <row r="131" spans="1:10" ht="39" customHeight="1">
      <c r="B131" s="1275" t="s">
        <v>3699</v>
      </c>
      <c r="C131" s="1275"/>
      <c r="D131" s="1275"/>
      <c r="E131" s="1275"/>
      <c r="F131" s="1275"/>
      <c r="G131" s="1275"/>
      <c r="H131" s="1275"/>
      <c r="I131" s="1275"/>
      <c r="J131" s="1275"/>
    </row>
    <row r="132" spans="1:10">
      <c r="B132" s="1044"/>
      <c r="C132" s="1044"/>
      <c r="D132" s="1044"/>
      <c r="E132" s="1044"/>
      <c r="F132" s="1044"/>
      <c r="G132" s="1044"/>
      <c r="H132" s="1044"/>
      <c r="I132" s="1044"/>
      <c r="J132" s="1044"/>
    </row>
    <row r="133" spans="1:10" ht="39.75" customHeight="1">
      <c r="B133" s="1275" t="s">
        <v>3700</v>
      </c>
      <c r="C133" s="1275"/>
      <c r="D133" s="1275"/>
      <c r="E133" s="1275"/>
      <c r="F133" s="1275"/>
      <c r="G133" s="1275"/>
      <c r="H133" s="1275"/>
      <c r="I133" s="1275"/>
      <c r="J133" s="1275"/>
    </row>
    <row r="135" spans="1:10" ht="15" customHeight="1">
      <c r="A135" s="1277" t="s">
        <v>3377</v>
      </c>
      <c r="B135" s="1277"/>
      <c r="C135" s="1277"/>
      <c r="D135" s="1277"/>
      <c r="E135" s="1277"/>
      <c r="F135" s="1277"/>
      <c r="G135" s="1277"/>
      <c r="H135" s="1277"/>
      <c r="I135" s="1277"/>
      <c r="J135" s="1277"/>
    </row>
    <row r="136" spans="1:10" ht="27" customHeight="1">
      <c r="A136" s="773"/>
      <c r="B136" s="1275" t="s">
        <v>3394</v>
      </c>
      <c r="C136" s="1275"/>
      <c r="D136" s="1275"/>
      <c r="E136" s="1275"/>
      <c r="F136" s="1275"/>
      <c r="G136" s="1275"/>
      <c r="H136" s="1275"/>
      <c r="I136" s="1275"/>
      <c r="J136" s="1275"/>
    </row>
    <row r="137" spans="1:10">
      <c r="A137" s="1061"/>
    </row>
    <row r="138" spans="1:10" ht="25.5" customHeight="1">
      <c r="A138" s="1061"/>
      <c r="B138" s="1275" t="s">
        <v>3395</v>
      </c>
      <c r="C138" s="1275"/>
      <c r="D138" s="1275"/>
      <c r="E138" s="1275"/>
      <c r="F138" s="1275"/>
      <c r="G138" s="1275"/>
      <c r="H138" s="1275"/>
      <c r="I138" s="1275"/>
      <c r="J138" s="1275"/>
    </row>
    <row r="139" spans="1:10">
      <c r="A139" s="1145"/>
    </row>
    <row r="140" spans="1:10">
      <c r="A140" s="731" t="s">
        <v>3396</v>
      </c>
    </row>
    <row r="142" spans="1:10">
      <c r="B142" s="1671" t="s">
        <v>2701</v>
      </c>
      <c r="C142" s="1671"/>
      <c r="D142" s="1538"/>
      <c r="E142" s="1148"/>
      <c r="F142" s="779" t="s">
        <v>3397</v>
      </c>
      <c r="G142" s="780"/>
      <c r="H142" s="1148"/>
    </row>
    <row r="143" spans="1:10">
      <c r="B143" s="1671" t="s">
        <v>2702</v>
      </c>
      <c r="C143" s="1671"/>
      <c r="D143" s="1538"/>
      <c r="E143" s="1148"/>
      <c r="F143" s="774" t="s">
        <v>2703</v>
      </c>
      <c r="G143" s="774"/>
      <c r="H143" s="774"/>
    </row>
    <row r="144" spans="1:10">
      <c r="B144" s="1671" t="s">
        <v>3398</v>
      </c>
      <c r="C144" s="1671"/>
      <c r="D144" s="1538"/>
      <c r="E144" s="1148"/>
      <c r="F144" s="779" t="s">
        <v>3701</v>
      </c>
      <c r="G144" s="780"/>
      <c r="H144" s="1148"/>
    </row>
    <row r="145" spans="2:8">
      <c r="B145" s="1671" t="s">
        <v>3399</v>
      </c>
      <c r="C145" s="1671"/>
      <c r="D145" s="1538"/>
      <c r="E145" s="1148"/>
      <c r="F145" s="779" t="s">
        <v>2700</v>
      </c>
      <c r="G145" s="780"/>
      <c r="H145" s="1148"/>
    </row>
    <row r="146" spans="2:8">
      <c r="B146" s="1671" t="s">
        <v>2790</v>
      </c>
      <c r="C146" s="1671"/>
      <c r="D146" s="1538"/>
      <c r="E146" s="1148"/>
      <c r="F146" s="779" t="s">
        <v>3400</v>
      </c>
      <c r="G146" s="780"/>
      <c r="H146" s="1148"/>
    </row>
    <row r="147" spans="2:8" ht="38.25" customHeight="1">
      <c r="B147" s="1671" t="s">
        <v>3401</v>
      </c>
      <c r="C147" s="1671"/>
      <c r="D147" s="1538"/>
      <c r="E147" s="1148"/>
      <c r="F147" s="1672" t="s">
        <v>3402</v>
      </c>
      <c r="G147" s="1672"/>
      <c r="H147" s="1672"/>
    </row>
    <row r="148" spans="2:8" ht="41.25" customHeight="1">
      <c r="B148" s="1671" t="s">
        <v>3403</v>
      </c>
      <c r="C148" s="1671"/>
      <c r="D148" s="1538"/>
      <c r="E148" s="1148"/>
      <c r="F148" s="1672" t="s">
        <v>3404</v>
      </c>
      <c r="G148" s="1672"/>
      <c r="H148" s="1672"/>
    </row>
  </sheetData>
  <mergeCells count="105">
    <mergeCell ref="A1:J1"/>
    <mergeCell ref="A2:J2"/>
    <mergeCell ref="A4:J4"/>
    <mergeCell ref="A5:J5"/>
    <mergeCell ref="A6:J6"/>
    <mergeCell ref="A7:J7"/>
    <mergeCell ref="A14:C14"/>
    <mergeCell ref="A16:C16"/>
    <mergeCell ref="A17:C17"/>
    <mergeCell ref="A18:C18"/>
    <mergeCell ref="B19:J19"/>
    <mergeCell ref="B20:J20"/>
    <mergeCell ref="A8:J8"/>
    <mergeCell ref="A9:C9"/>
    <mergeCell ref="A10:C10"/>
    <mergeCell ref="A11:C11"/>
    <mergeCell ref="A12:C12"/>
    <mergeCell ref="A13:C13"/>
    <mergeCell ref="A31:C31"/>
    <mergeCell ref="A32:C32"/>
    <mergeCell ref="A33:C33"/>
    <mergeCell ref="A34:C34"/>
    <mergeCell ref="B35:J35"/>
    <mergeCell ref="B36:J36"/>
    <mergeCell ref="A24:J24"/>
    <mergeCell ref="A25:J25"/>
    <mergeCell ref="A26:J26"/>
    <mergeCell ref="A27:J27"/>
    <mergeCell ref="A29:C29"/>
    <mergeCell ref="A30:C30"/>
    <mergeCell ref="A57:J57"/>
    <mergeCell ref="A58:J58"/>
    <mergeCell ref="A59:J59"/>
    <mergeCell ref="A60:J60"/>
    <mergeCell ref="A61:J61"/>
    <mergeCell ref="A62:J62"/>
    <mergeCell ref="A41:J41"/>
    <mergeCell ref="A43:J43"/>
    <mergeCell ref="A44:J44"/>
    <mergeCell ref="A45:J45"/>
    <mergeCell ref="A46:J46"/>
    <mergeCell ref="A51:J51"/>
    <mergeCell ref="A53:J53"/>
    <mergeCell ref="B71:J71"/>
    <mergeCell ref="A72:J72"/>
    <mergeCell ref="A73:J73"/>
    <mergeCell ref="A74:J74"/>
    <mergeCell ref="B75:J75"/>
    <mergeCell ref="B76:J76"/>
    <mergeCell ref="A63:J63"/>
    <mergeCell ref="A64:J64"/>
    <mergeCell ref="A65:J65"/>
    <mergeCell ref="A66:J66"/>
    <mergeCell ref="A68:J68"/>
    <mergeCell ref="A70:J70"/>
    <mergeCell ref="A95:J95"/>
    <mergeCell ref="A96:J96"/>
    <mergeCell ref="A97:J97"/>
    <mergeCell ref="A98:J98"/>
    <mergeCell ref="A99:J99"/>
    <mergeCell ref="B100:J100"/>
    <mergeCell ref="B77:J77"/>
    <mergeCell ref="A78:J78"/>
    <mergeCell ref="A79:J79"/>
    <mergeCell ref="A89:J89"/>
    <mergeCell ref="A91:J91"/>
    <mergeCell ref="A93:J93"/>
    <mergeCell ref="A83:J83"/>
    <mergeCell ref="A85:J85"/>
    <mergeCell ref="A86:J86"/>
    <mergeCell ref="A87:J87"/>
    <mergeCell ref="A111:J111"/>
    <mergeCell ref="A113:J113"/>
    <mergeCell ref="A115:J115"/>
    <mergeCell ref="A117:J117"/>
    <mergeCell ref="A119:J119"/>
    <mergeCell ref="A120:J120"/>
    <mergeCell ref="B102:J102"/>
    <mergeCell ref="A104:J104"/>
    <mergeCell ref="B105:J105"/>
    <mergeCell ref="B107:J107"/>
    <mergeCell ref="A109:J109"/>
    <mergeCell ref="A110:J110"/>
    <mergeCell ref="A128:J128"/>
    <mergeCell ref="A129:J129"/>
    <mergeCell ref="A130:J130"/>
    <mergeCell ref="B131:J131"/>
    <mergeCell ref="B133:J133"/>
    <mergeCell ref="A135:J135"/>
    <mergeCell ref="A121:J121"/>
    <mergeCell ref="A122:J122"/>
    <mergeCell ref="A124:J124"/>
    <mergeCell ref="A126:J126"/>
    <mergeCell ref="A127:J127"/>
    <mergeCell ref="B146:D146"/>
    <mergeCell ref="B147:D147"/>
    <mergeCell ref="F147:H147"/>
    <mergeCell ref="B148:D148"/>
    <mergeCell ref="F148:H148"/>
    <mergeCell ref="B136:J136"/>
    <mergeCell ref="B138:J138"/>
    <mergeCell ref="B142:D142"/>
    <mergeCell ref="B143:D143"/>
    <mergeCell ref="B144:D144"/>
    <mergeCell ref="B145:D145"/>
  </mergeCells>
  <pageMargins left="0.25" right="0.25" top="0.25" bottom="0" header="0" footer="0"/>
  <pageSetup scale="92" orientation="portrait" horizontalDpi="1200" verticalDpi="1200" r:id="rId1"/>
  <rowBreaks count="2" manualBreakCount="2">
    <brk id="41" max="9" man="1"/>
    <brk id="123" max="9"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L62"/>
  <sheetViews>
    <sheetView zoomScaleNormal="100" workbookViewId="0">
      <selection activeCell="O38" sqref="O38"/>
    </sheetView>
  </sheetViews>
  <sheetFormatPr defaultRowHeight="12.75"/>
  <cols>
    <col min="1" max="1" width="38.28515625" style="649" customWidth="1"/>
    <col min="2" max="2" width="12.85546875" style="649" customWidth="1"/>
    <col min="3" max="3" width="9.42578125" style="649" customWidth="1"/>
    <col min="4" max="5" width="9.140625" style="649"/>
    <col min="6" max="6" width="9.140625" style="649" customWidth="1"/>
    <col min="7" max="7" width="9.42578125" style="649" customWidth="1"/>
    <col min="8" max="8" width="9.140625" style="649" customWidth="1"/>
    <col min="9" max="10" width="10.7109375" style="649" customWidth="1"/>
    <col min="11" max="11" width="9.5703125" style="649" customWidth="1"/>
    <col min="12" max="16384" width="9.140625" style="649"/>
  </cols>
  <sheetData>
    <row r="1" spans="1:11" ht="18">
      <c r="A1" s="1497" t="str">
        <f>'GENERAL FUND-OPERATING(48-53)'!A1</f>
        <v>LOCAL GOVERNMENT NAME:</v>
      </c>
      <c r="B1" s="1497"/>
      <c r="C1" s="1497"/>
      <c r="D1" s="1497"/>
      <c r="E1" s="1497"/>
      <c r="F1" s="1497"/>
      <c r="G1" s="1497"/>
      <c r="H1" s="1497"/>
      <c r="I1" s="1497"/>
      <c r="J1" s="1497"/>
      <c r="K1" s="1497"/>
    </row>
    <row r="2" spans="1:11" ht="18">
      <c r="A2" s="1497" t="s">
        <v>1254</v>
      </c>
      <c r="B2" s="1497"/>
      <c r="C2" s="1497"/>
      <c r="D2" s="1497"/>
      <c r="E2" s="1497"/>
      <c r="F2" s="1497"/>
      <c r="G2" s="1497"/>
      <c r="H2" s="1497"/>
      <c r="I2" s="1497"/>
      <c r="J2" s="1497"/>
      <c r="K2" s="1497"/>
    </row>
    <row r="3" spans="1:11" ht="18">
      <c r="A3" s="1498" t="str">
        <f>'GENERAL FUND-OPERATING(48-53)'!A5</f>
        <v>FISCAL YEAR ENDING JUNE 30, 2021</v>
      </c>
      <c r="B3" s="1498"/>
      <c r="C3" s="1498"/>
      <c r="D3" s="1498"/>
      <c r="E3" s="1498"/>
      <c r="F3" s="1498"/>
      <c r="G3" s="1498"/>
      <c r="H3" s="1498"/>
      <c r="I3" s="1498"/>
      <c r="J3" s="1498"/>
      <c r="K3" s="1498"/>
    </row>
    <row r="4" spans="1:11">
      <c r="A4" s="1423"/>
      <c r="B4" s="1423"/>
      <c r="C4" s="1423"/>
      <c r="D4" s="1423"/>
      <c r="E4" s="1423"/>
      <c r="F4" s="1423"/>
      <c r="G4" s="1423"/>
      <c r="H4" s="1423"/>
      <c r="I4" s="1423"/>
      <c r="J4" s="1423"/>
      <c r="K4" s="1423"/>
    </row>
    <row r="5" spans="1:11" ht="18">
      <c r="A5" s="1411" t="s">
        <v>2537</v>
      </c>
      <c r="B5" s="1679"/>
      <c r="C5" s="1679"/>
      <c r="D5" s="1679"/>
      <c r="E5" s="1679"/>
      <c r="F5" s="1679"/>
      <c r="G5" s="1679"/>
      <c r="H5" s="1679"/>
      <c r="I5" s="1679"/>
      <c r="J5" s="1679"/>
      <c r="K5" s="1679"/>
    </row>
    <row r="6" spans="1:11" ht="15">
      <c r="A6" s="1531"/>
      <c r="B6" s="1680"/>
      <c r="C6" s="1680"/>
      <c r="D6" s="1680"/>
      <c r="E6" s="1680"/>
      <c r="F6" s="1680"/>
      <c r="G6" s="1680"/>
      <c r="H6" s="1680"/>
      <c r="I6" s="1680"/>
      <c r="J6" s="1680"/>
      <c r="K6" s="1680"/>
    </row>
    <row r="7" spans="1:11" ht="45" customHeight="1">
      <c r="A7" s="1674" t="s">
        <v>2604</v>
      </c>
      <c r="B7" s="1674"/>
      <c r="C7" s="1674"/>
      <c r="D7" s="1674"/>
      <c r="E7" s="1674"/>
      <c r="F7" s="1674"/>
      <c r="G7" s="1674"/>
      <c r="H7" s="1674"/>
      <c r="I7" s="1674"/>
      <c r="J7" s="1674"/>
      <c r="K7" s="1674"/>
    </row>
    <row r="9" spans="1:11" ht="15.75">
      <c r="A9" s="771" t="s">
        <v>2538</v>
      </c>
      <c r="B9" s="772" t="s">
        <v>2539</v>
      </c>
      <c r="C9" s="772"/>
      <c r="D9" s="654"/>
      <c r="E9" s="654"/>
    </row>
    <row r="10" spans="1:11" ht="15">
      <c r="A10" s="773"/>
      <c r="B10" s="654"/>
    </row>
    <row r="11" spans="1:11" ht="27" customHeight="1">
      <c r="A11" s="795" t="s">
        <v>2679</v>
      </c>
      <c r="B11" s="813">
        <v>2021</v>
      </c>
      <c r="C11" s="813">
        <f>B11-1</f>
        <v>2020</v>
      </c>
      <c r="D11" s="813">
        <f t="shared" ref="D11:F11" si="0">C11-1</f>
        <v>2019</v>
      </c>
      <c r="E11" s="813">
        <f t="shared" si="0"/>
        <v>2018</v>
      </c>
      <c r="F11" s="813">
        <f t="shared" si="0"/>
        <v>2017</v>
      </c>
      <c r="G11" s="814"/>
      <c r="H11" s="814"/>
      <c r="I11" s="814"/>
      <c r="J11" s="814"/>
      <c r="K11" s="814"/>
    </row>
    <row r="12" spans="1:11" ht="20.25" customHeight="1">
      <c r="A12" s="828" t="s">
        <v>2540</v>
      </c>
      <c r="B12" s="815"/>
      <c r="C12" s="816"/>
      <c r="D12" s="816"/>
      <c r="E12" s="816"/>
      <c r="F12" s="816"/>
      <c r="G12" s="817"/>
      <c r="H12" s="817"/>
      <c r="I12" s="817"/>
      <c r="J12" s="817"/>
      <c r="K12" s="818"/>
    </row>
    <row r="13" spans="1:11" ht="25.5" customHeight="1">
      <c r="A13" s="844" t="s">
        <v>2668</v>
      </c>
      <c r="B13" s="815"/>
      <c r="C13" s="816"/>
      <c r="D13" s="816"/>
      <c r="E13" s="816"/>
      <c r="F13" s="816"/>
      <c r="G13" s="817"/>
      <c r="H13" s="817"/>
      <c r="I13" s="817"/>
      <c r="J13" s="817"/>
      <c r="K13" s="818"/>
    </row>
    <row r="14" spans="1:11" ht="26.25" customHeight="1">
      <c r="A14" s="790" t="s">
        <v>2672</v>
      </c>
      <c r="B14" s="796" t="e">
        <f>B13/B12</f>
        <v>#DIV/0!</v>
      </c>
      <c r="C14" s="796">
        <f t="shared" ref="C14:K14" si="1">IFERROR(C13/C12,0)</f>
        <v>0</v>
      </c>
      <c r="D14" s="796">
        <f t="shared" si="1"/>
        <v>0</v>
      </c>
      <c r="E14" s="796">
        <f t="shared" si="1"/>
        <v>0</v>
      </c>
      <c r="F14" s="796">
        <f t="shared" si="1"/>
        <v>0</v>
      </c>
      <c r="G14" s="796">
        <f t="shared" si="1"/>
        <v>0</v>
      </c>
      <c r="H14" s="796">
        <f t="shared" si="1"/>
        <v>0</v>
      </c>
      <c r="I14" s="796">
        <f t="shared" si="1"/>
        <v>0</v>
      </c>
      <c r="J14" s="796">
        <f t="shared" si="1"/>
        <v>0</v>
      </c>
      <c r="K14" s="796">
        <f t="shared" si="1"/>
        <v>0</v>
      </c>
    </row>
    <row r="15" spans="1:11" ht="30" customHeight="1">
      <c r="A15" s="791" t="s">
        <v>2671</v>
      </c>
      <c r="B15" s="813">
        <f>B11</f>
        <v>2021</v>
      </c>
      <c r="C15" s="813">
        <f>C11</f>
        <v>2020</v>
      </c>
      <c r="D15" s="813">
        <f>D11</f>
        <v>2019</v>
      </c>
      <c r="E15" s="813">
        <f>E11</f>
        <v>2018</v>
      </c>
      <c r="F15" s="813">
        <f>F11</f>
        <v>2017</v>
      </c>
      <c r="G15" s="843"/>
      <c r="H15" s="843"/>
      <c r="I15" s="843"/>
      <c r="J15" s="843"/>
      <c r="K15" s="843"/>
    </row>
    <row r="16" spans="1:11" ht="18" customHeight="1">
      <c r="A16" s="844" t="s">
        <v>2678</v>
      </c>
      <c r="B16" s="819"/>
      <c r="C16" s="820"/>
      <c r="D16" s="820"/>
      <c r="E16" s="820"/>
      <c r="F16" s="820"/>
      <c r="G16" s="818"/>
      <c r="H16" s="818"/>
      <c r="I16" s="818"/>
      <c r="J16" s="818"/>
      <c r="K16" s="818"/>
    </row>
    <row r="17" spans="1:11" ht="21" customHeight="1">
      <c r="A17" s="845" t="s">
        <v>2667</v>
      </c>
      <c r="B17" s="821"/>
      <c r="C17" s="822"/>
      <c r="D17" s="822"/>
      <c r="E17" s="822"/>
      <c r="F17" s="822"/>
      <c r="G17" s="823"/>
      <c r="H17" s="823"/>
      <c r="I17" s="823"/>
      <c r="J17" s="823"/>
      <c r="K17" s="823"/>
    </row>
    <row r="18" spans="1:11" ht="20.25" customHeight="1">
      <c r="A18" s="828" t="s">
        <v>2669</v>
      </c>
      <c r="B18" s="824"/>
      <c r="C18" s="825"/>
      <c r="D18" s="825"/>
      <c r="E18" s="825"/>
      <c r="F18" s="825"/>
      <c r="G18" s="826"/>
      <c r="H18" s="826"/>
      <c r="I18" s="826"/>
      <c r="J18" s="826"/>
      <c r="K18" s="826"/>
    </row>
    <row r="19" spans="1:11" ht="25.5">
      <c r="A19" s="837" t="s">
        <v>2670</v>
      </c>
      <c r="B19" s="827"/>
      <c r="C19" s="820"/>
      <c r="D19" s="820"/>
      <c r="E19" s="820"/>
      <c r="F19" s="820"/>
      <c r="G19" s="818"/>
      <c r="H19" s="818"/>
      <c r="I19" s="818"/>
      <c r="J19" s="818"/>
      <c r="K19" s="818"/>
    </row>
    <row r="20" spans="1:11" ht="21" customHeight="1">
      <c r="A20" s="837" t="s">
        <v>881</v>
      </c>
      <c r="B20" s="827"/>
      <c r="C20" s="820"/>
      <c r="D20" s="820"/>
      <c r="E20" s="820"/>
      <c r="F20" s="820"/>
      <c r="G20" s="818"/>
      <c r="H20" s="818"/>
      <c r="I20" s="818"/>
      <c r="J20" s="818"/>
      <c r="K20" s="818"/>
    </row>
    <row r="21" spans="1:11" ht="21" customHeight="1">
      <c r="A21" s="837" t="s">
        <v>2676</v>
      </c>
      <c r="B21" s="827"/>
      <c r="C21" s="820"/>
      <c r="D21" s="820"/>
      <c r="E21" s="820"/>
      <c r="F21" s="820"/>
      <c r="G21" s="818"/>
      <c r="H21" s="818"/>
      <c r="I21" s="818"/>
      <c r="J21" s="818"/>
      <c r="K21" s="818"/>
    </row>
    <row r="22" spans="1:11" ht="20.25" customHeight="1">
      <c r="A22" s="792" t="s">
        <v>2677</v>
      </c>
      <c r="B22" s="794">
        <f>SUM(B17:B21)</f>
        <v>0</v>
      </c>
      <c r="C22" s="794">
        <f t="shared" ref="C22:K22" si="2">SUM(C17:C21)</f>
        <v>0</v>
      </c>
      <c r="D22" s="794">
        <f t="shared" si="2"/>
        <v>0</v>
      </c>
      <c r="E22" s="794">
        <f t="shared" si="2"/>
        <v>0</v>
      </c>
      <c r="F22" s="794">
        <f t="shared" si="2"/>
        <v>0</v>
      </c>
      <c r="G22" s="794">
        <f t="shared" si="2"/>
        <v>0</v>
      </c>
      <c r="H22" s="794">
        <f t="shared" si="2"/>
        <v>0</v>
      </c>
      <c r="I22" s="794">
        <f t="shared" si="2"/>
        <v>0</v>
      </c>
      <c r="J22" s="794">
        <f t="shared" si="2"/>
        <v>0</v>
      </c>
      <c r="K22" s="794">
        <f t="shared" si="2"/>
        <v>0</v>
      </c>
    </row>
    <row r="23" spans="1:11">
      <c r="A23" s="793" t="s">
        <v>2389</v>
      </c>
      <c r="B23" s="731"/>
    </row>
    <row r="25" spans="1:11">
      <c r="A25" s="778" t="s">
        <v>2541</v>
      </c>
      <c r="B25" s="761"/>
      <c r="C25" s="761"/>
      <c r="D25" s="761"/>
      <c r="E25" s="761"/>
      <c r="F25" s="761"/>
      <c r="G25" s="761"/>
      <c r="H25" s="761"/>
      <c r="I25" s="761"/>
      <c r="J25" s="761"/>
      <c r="K25" s="761"/>
    </row>
    <row r="26" spans="1:11">
      <c r="A26" s="1522" t="s">
        <v>2674</v>
      </c>
      <c r="B26" s="1522"/>
      <c r="C26" s="1522"/>
      <c r="D26" s="1522"/>
      <c r="E26" s="1522"/>
      <c r="F26" s="1522"/>
      <c r="G26" s="1522"/>
      <c r="H26" s="1522"/>
      <c r="I26" s="1522"/>
      <c r="J26" s="1522"/>
      <c r="K26" s="1522"/>
    </row>
    <row r="27" spans="1:11">
      <c r="A27" s="649" t="s">
        <v>2673</v>
      </c>
    </row>
    <row r="28" spans="1:11">
      <c r="A28" s="756"/>
    </row>
    <row r="29" spans="1:11" ht="19.5" customHeight="1">
      <c r="A29" s="1678" t="s">
        <v>2675</v>
      </c>
      <c r="B29" s="1678"/>
      <c r="C29" s="1678"/>
      <c r="D29" s="1678"/>
      <c r="E29" s="1678"/>
      <c r="F29" s="1678"/>
      <c r="G29" s="1678"/>
      <c r="H29" s="1678"/>
      <c r="I29" s="1678"/>
      <c r="J29" s="1678"/>
      <c r="K29" s="1678"/>
    </row>
    <row r="30" spans="1:11" ht="18" customHeight="1">
      <c r="A30" s="1275" t="s">
        <v>2680</v>
      </c>
      <c r="B30" s="1275"/>
      <c r="C30" s="1275"/>
      <c r="D30" s="1275"/>
      <c r="E30" s="1275"/>
      <c r="F30" s="1275"/>
      <c r="G30" s="1275"/>
      <c r="H30" s="1275"/>
      <c r="I30" s="1275"/>
      <c r="J30" s="1275"/>
      <c r="K30" s="1275"/>
    </row>
    <row r="31" spans="1:11" ht="12.75" customHeight="1">
      <c r="A31" s="841"/>
      <c r="B31" s="841"/>
      <c r="C31" s="841"/>
      <c r="D31" s="841"/>
      <c r="E31" s="841"/>
      <c r="F31" s="841"/>
      <c r="G31" s="841"/>
      <c r="H31" s="841"/>
      <c r="I31" s="841"/>
      <c r="J31" s="841"/>
      <c r="K31" s="841"/>
    </row>
    <row r="32" spans="1:11" ht="12.75" customHeight="1">
      <c r="A32" s="841"/>
      <c r="B32" s="841"/>
      <c r="C32" s="841"/>
      <c r="D32" s="841"/>
      <c r="E32" s="841"/>
      <c r="F32" s="841"/>
      <c r="G32" s="841"/>
      <c r="H32" s="841"/>
      <c r="I32" s="841"/>
      <c r="J32" s="841"/>
      <c r="K32" s="841"/>
    </row>
    <row r="33" spans="1:11" ht="12.75" customHeight="1">
      <c r="A33" s="841"/>
      <c r="B33" s="841"/>
      <c r="C33" s="841"/>
      <c r="D33" s="841"/>
      <c r="E33" s="841"/>
      <c r="F33" s="841"/>
      <c r="G33" s="841"/>
      <c r="H33" s="841"/>
      <c r="I33" s="841"/>
      <c r="J33" s="841"/>
      <c r="K33" s="841"/>
    </row>
    <row r="34" spans="1:11" ht="12.75" customHeight="1">
      <c r="A34" s="841"/>
      <c r="B34" s="841"/>
      <c r="C34" s="841"/>
      <c r="D34" s="841"/>
      <c r="E34" s="841"/>
      <c r="F34" s="841"/>
      <c r="G34" s="841"/>
      <c r="H34" s="841"/>
      <c r="I34" s="841"/>
      <c r="J34" s="841"/>
      <c r="K34" s="841"/>
    </row>
    <row r="35" spans="1:11" ht="12.75" customHeight="1" thickBot="1">
      <c r="A35" s="842"/>
      <c r="B35" s="842"/>
      <c r="C35" s="842"/>
      <c r="D35" s="842"/>
      <c r="E35" s="842"/>
      <c r="F35" s="842"/>
      <c r="G35" s="842"/>
      <c r="H35" s="842"/>
      <c r="I35" s="842"/>
      <c r="J35" s="842"/>
      <c r="K35" s="842"/>
    </row>
    <row r="36" spans="1:11" ht="12.75" customHeight="1">
      <c r="A36" s="789"/>
      <c r="B36" s="789"/>
      <c r="C36" s="789"/>
      <c r="D36" s="789"/>
      <c r="E36" s="789"/>
      <c r="F36" s="789"/>
      <c r="G36" s="789"/>
      <c r="H36" s="789"/>
      <c r="I36" s="789"/>
      <c r="J36" s="789"/>
      <c r="K36" s="789"/>
    </row>
    <row r="37" spans="1:11" ht="18">
      <c r="A37" s="1411" t="s">
        <v>2733</v>
      </c>
      <c r="B37" s="1679"/>
      <c r="C37" s="1679"/>
      <c r="D37" s="1679"/>
      <c r="E37" s="1679"/>
      <c r="F37" s="1679"/>
      <c r="G37" s="1679"/>
      <c r="H37" s="1679"/>
      <c r="I37" s="1679"/>
      <c r="J37" s="1679"/>
      <c r="K37" s="1679"/>
    </row>
    <row r="38" spans="1:11" ht="61.5" customHeight="1">
      <c r="A38" s="1676" t="s">
        <v>2727</v>
      </c>
      <c r="B38" s="1676"/>
      <c r="C38" s="1676"/>
      <c r="D38" s="1676"/>
      <c r="E38" s="1676"/>
      <c r="F38" s="1676"/>
      <c r="G38" s="1676"/>
      <c r="H38" s="1676"/>
      <c r="I38" s="1676"/>
      <c r="J38" s="1676"/>
      <c r="K38" s="1676"/>
    </row>
    <row r="39" spans="1:11" ht="16.5" customHeight="1">
      <c r="A39" s="789"/>
      <c r="B39" s="789"/>
      <c r="C39" s="789"/>
      <c r="D39" s="789"/>
      <c r="E39" s="789"/>
      <c r="F39" s="789"/>
      <c r="G39" s="789"/>
      <c r="H39" s="789"/>
      <c r="I39" s="789"/>
      <c r="J39" s="789"/>
      <c r="K39" s="789"/>
    </row>
    <row r="40" spans="1:11" ht="32.25" customHeight="1">
      <c r="A40" s="1275" t="s">
        <v>2588</v>
      </c>
      <c r="B40" s="1275"/>
      <c r="C40" s="1275"/>
      <c r="D40" s="1275"/>
      <c r="E40" s="1275"/>
      <c r="F40" s="1275"/>
      <c r="G40" s="1275"/>
      <c r="H40" s="1275"/>
      <c r="I40" s="1275"/>
      <c r="J40" s="1275"/>
      <c r="K40" s="1275"/>
    </row>
    <row r="41" spans="1:11" ht="13.5" customHeight="1">
      <c r="A41" s="756"/>
      <c r="B41" s="775"/>
      <c r="C41" s="775"/>
      <c r="D41" s="775"/>
      <c r="E41" s="775"/>
      <c r="F41" s="775"/>
      <c r="G41" s="775"/>
      <c r="H41" s="775"/>
      <c r="I41" s="775"/>
      <c r="J41" s="775"/>
      <c r="K41" s="775"/>
    </row>
    <row r="42" spans="1:11" ht="18.75" customHeight="1">
      <c r="A42" s="1675" t="s">
        <v>2587</v>
      </c>
      <c r="B42" s="1675"/>
      <c r="C42" s="1675"/>
      <c r="D42" s="1675"/>
      <c r="E42" s="1675"/>
      <c r="F42" s="1675"/>
      <c r="G42" s="1675"/>
      <c r="H42" s="1675"/>
      <c r="I42" s="1675"/>
      <c r="J42" s="1675"/>
      <c r="K42" s="1675"/>
    </row>
    <row r="43" spans="1:11">
      <c r="A43" s="651"/>
      <c r="B43" s="654"/>
    </row>
    <row r="44" spans="1:11">
      <c r="A44" s="774"/>
      <c r="B44" s="828">
        <f>B11</f>
        <v>2021</v>
      </c>
      <c r="C44" s="828">
        <f t="shared" ref="C44:F44" si="3">C11</f>
        <v>2020</v>
      </c>
      <c r="D44" s="828">
        <f t="shared" si="3"/>
        <v>2019</v>
      </c>
      <c r="E44" s="828">
        <f t="shared" si="3"/>
        <v>2018</v>
      </c>
      <c r="F44" s="828">
        <f t="shared" si="3"/>
        <v>2017</v>
      </c>
      <c r="G44" s="829"/>
      <c r="H44" s="829"/>
      <c r="I44" s="829"/>
      <c r="J44" s="829"/>
      <c r="K44" s="829"/>
    </row>
    <row r="45" spans="1:11">
      <c r="A45" s="828" t="s">
        <v>2586</v>
      </c>
      <c r="B45" s="830"/>
      <c r="C45" s="831"/>
      <c r="D45" s="831"/>
      <c r="E45" s="831"/>
      <c r="F45" s="831"/>
      <c r="G45" s="832"/>
      <c r="H45" s="832"/>
      <c r="I45" s="832"/>
      <c r="J45" s="832"/>
      <c r="K45" s="832"/>
    </row>
    <row r="46" spans="1:11">
      <c r="A46" s="828"/>
      <c r="B46" s="833"/>
      <c r="C46" s="834"/>
      <c r="D46" s="834"/>
      <c r="E46" s="834"/>
      <c r="F46" s="834"/>
      <c r="G46" s="835"/>
      <c r="H46" s="835"/>
      <c r="I46" s="835"/>
      <c r="J46" s="835"/>
      <c r="K46" s="835"/>
    </row>
    <row r="47" spans="1:11">
      <c r="A47" s="828"/>
      <c r="B47" s="833"/>
      <c r="C47" s="834"/>
      <c r="D47" s="834"/>
      <c r="E47" s="834"/>
      <c r="F47" s="834"/>
      <c r="G47" s="835"/>
      <c r="H47" s="835"/>
      <c r="I47" s="835"/>
      <c r="J47" s="835"/>
      <c r="K47" s="835"/>
    </row>
    <row r="48" spans="1:11">
      <c r="A48" s="837"/>
      <c r="B48" s="828"/>
      <c r="C48" s="828"/>
      <c r="D48" s="828"/>
      <c r="E48" s="828"/>
      <c r="F48" s="828"/>
      <c r="G48" s="836"/>
      <c r="H48" s="836"/>
      <c r="I48" s="836"/>
      <c r="J48" s="836"/>
      <c r="K48" s="836"/>
    </row>
    <row r="49" spans="1:12">
      <c r="A49" s="793" t="s">
        <v>2389</v>
      </c>
      <c r="B49" s="731"/>
    </row>
    <row r="50" spans="1:12">
      <c r="A50" s="756"/>
    </row>
    <row r="51" spans="1:12">
      <c r="A51" s="778" t="s">
        <v>2591</v>
      </c>
      <c r="B51" s="761"/>
      <c r="C51" s="761"/>
      <c r="D51" s="761"/>
      <c r="E51" s="761"/>
      <c r="F51" s="761"/>
      <c r="G51" s="761"/>
      <c r="H51" s="761"/>
      <c r="I51" s="761"/>
      <c r="J51" s="761"/>
      <c r="K51" s="761"/>
    </row>
    <row r="52" spans="1:12">
      <c r="A52" s="649" t="s">
        <v>2589</v>
      </c>
    </row>
    <row r="53" spans="1:12">
      <c r="A53" s="649" t="s">
        <v>2590</v>
      </c>
    </row>
    <row r="54" spans="1:12">
      <c r="A54" s="838"/>
      <c r="B54" s="839"/>
      <c r="C54" s="839"/>
      <c r="D54" s="839"/>
      <c r="E54" s="839"/>
      <c r="F54" s="839"/>
      <c r="G54" s="839"/>
      <c r="H54" s="839"/>
      <c r="I54" s="839"/>
      <c r="J54" s="839"/>
      <c r="K54" s="839"/>
    </row>
    <row r="55" spans="1:12" ht="12.75" customHeight="1">
      <c r="A55" s="840"/>
      <c r="B55" s="839"/>
      <c r="C55" s="839"/>
      <c r="D55" s="839"/>
      <c r="E55" s="839"/>
      <c r="F55" s="839"/>
      <c r="G55" s="839"/>
      <c r="H55" s="839"/>
      <c r="I55" s="839"/>
      <c r="J55" s="839"/>
      <c r="K55" s="839"/>
    </row>
    <row r="56" spans="1:12" ht="14.25">
      <c r="A56" s="1677"/>
      <c r="B56" s="1677"/>
      <c r="C56" s="1677"/>
      <c r="D56" s="1677"/>
      <c r="E56" s="1677"/>
      <c r="F56" s="1677"/>
      <c r="G56" s="1677"/>
      <c r="H56" s="1677"/>
      <c r="I56" s="1677"/>
      <c r="J56" s="1677"/>
      <c r="K56" s="1677"/>
    </row>
    <row r="57" spans="1:12">
      <c r="A57" s="1557"/>
      <c r="B57" s="1557"/>
      <c r="C57" s="1557"/>
      <c r="D57" s="1557"/>
      <c r="E57" s="1557"/>
      <c r="F57" s="1557"/>
      <c r="G57" s="1557"/>
      <c r="H57" s="1557"/>
      <c r="I57" s="1557"/>
      <c r="J57" s="1557"/>
      <c r="K57" s="1557"/>
    </row>
    <row r="58" spans="1:12">
      <c r="A58" s="839"/>
      <c r="B58" s="839"/>
      <c r="C58" s="839"/>
      <c r="D58" s="839"/>
      <c r="E58" s="839"/>
      <c r="F58" s="839"/>
      <c r="G58" s="839"/>
      <c r="H58" s="839"/>
      <c r="I58" s="839"/>
      <c r="J58" s="839"/>
      <c r="K58" s="839"/>
    </row>
    <row r="59" spans="1:12">
      <c r="A59" s="839"/>
      <c r="B59" s="839"/>
      <c r="C59" s="839"/>
      <c r="D59" s="839"/>
      <c r="E59" s="839"/>
      <c r="F59" s="839"/>
      <c r="G59" s="839"/>
      <c r="H59" s="839"/>
      <c r="I59" s="839"/>
      <c r="J59" s="839"/>
      <c r="K59" s="839"/>
    </row>
    <row r="60" spans="1:12">
      <c r="A60" s="839"/>
      <c r="B60" s="839"/>
      <c r="C60" s="839"/>
      <c r="D60" s="839"/>
      <c r="E60" s="839"/>
      <c r="F60" s="839"/>
      <c r="G60" s="839"/>
      <c r="H60" s="839"/>
      <c r="I60" s="839"/>
      <c r="J60" s="839"/>
      <c r="K60" s="839"/>
    </row>
    <row r="62" spans="1:12" ht="15.75">
      <c r="A62" s="1410" t="s">
        <v>1127</v>
      </c>
      <c r="B62" s="1532"/>
      <c r="C62" s="1532"/>
      <c r="D62" s="1532"/>
      <c r="E62" s="1532"/>
      <c r="F62" s="1532"/>
      <c r="G62" s="1532"/>
      <c r="H62" s="1532"/>
      <c r="I62" s="1532"/>
      <c r="J62" s="1532"/>
      <c r="K62" s="1532"/>
      <c r="L62" s="1532"/>
    </row>
  </sheetData>
  <mergeCells count="17">
    <mergeCell ref="A6:K6"/>
    <mergeCell ref="A1:K1"/>
    <mergeCell ref="A2:K2"/>
    <mergeCell ref="A3:K3"/>
    <mergeCell ref="A4:K4"/>
    <mergeCell ref="A5:K5"/>
    <mergeCell ref="A7:K7"/>
    <mergeCell ref="A30:K30"/>
    <mergeCell ref="A57:K57"/>
    <mergeCell ref="A62:L62"/>
    <mergeCell ref="A42:K42"/>
    <mergeCell ref="A38:K38"/>
    <mergeCell ref="A40:K40"/>
    <mergeCell ref="A56:K56"/>
    <mergeCell ref="A29:K29"/>
    <mergeCell ref="A26:K26"/>
    <mergeCell ref="A37:K37"/>
  </mergeCells>
  <pageMargins left="0.25" right="0.25" top="0.75" bottom="0.75" header="0.3" footer="0.3"/>
  <pageSetup scale="65" orientation="portrait" r:id="rId1"/>
  <ignoredErrors>
    <ignoredError sqref="B15:D15" unlockedFormula="1"/>
  </ignoredError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2.75"/>
  <sheetData>
    <row r="1" spans="1:10" ht="60">
      <c r="A1" s="1387" t="s">
        <v>864</v>
      </c>
      <c r="B1" s="1388"/>
      <c r="C1" s="1388"/>
      <c r="D1" s="1388"/>
      <c r="E1" s="1388"/>
      <c r="F1" s="1388"/>
      <c r="G1" s="1388"/>
      <c r="H1" s="1388"/>
      <c r="I1" s="1388"/>
      <c r="J1" s="1388"/>
    </row>
    <row r="6" spans="1:10" ht="60">
      <c r="A6" s="1387" t="s">
        <v>862</v>
      </c>
      <c r="B6" s="1293"/>
      <c r="C6" s="1293"/>
      <c r="D6" s="1293"/>
      <c r="E6" s="1293"/>
      <c r="F6" s="1293"/>
      <c r="G6" s="1293"/>
      <c r="H6" s="1293"/>
      <c r="I6" s="1293"/>
      <c r="J6" s="1293"/>
    </row>
    <row r="11" spans="1:10" ht="60">
      <c r="A11" s="1387" t="s">
        <v>863</v>
      </c>
      <c r="B11" s="1293"/>
      <c r="C11" s="1293"/>
      <c r="D11" s="1293"/>
      <c r="E11" s="1293"/>
      <c r="F11" s="1293"/>
      <c r="G11" s="1293"/>
      <c r="H11" s="1293"/>
      <c r="I11" s="1293"/>
      <c r="J11" s="1293"/>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3"/>
  <sheetViews>
    <sheetView topLeftCell="A3" zoomScaleNormal="100" workbookViewId="0">
      <pane xSplit="2" ySplit="5" topLeftCell="C8" activePane="bottomRight" state="frozen"/>
      <selection activeCell="A3" sqref="A3"/>
      <selection pane="topRight" activeCell="C3" sqref="C3"/>
      <selection pane="bottomLeft" activeCell="A8" sqref="A8"/>
      <selection pane="bottomRight" activeCell="E25" sqref="E25"/>
    </sheetView>
  </sheetViews>
  <sheetFormatPr defaultColWidth="8.85546875" defaultRowHeight="12.75"/>
  <cols>
    <col min="1" max="1" width="13.7109375" style="238" customWidth="1"/>
    <col min="2" max="2" width="45.7109375" style="238" customWidth="1"/>
    <col min="3" max="64" width="18.7109375" style="238" customWidth="1"/>
    <col min="65" max="65" width="18.7109375" style="238" hidden="1" customWidth="1"/>
    <col min="66" max="66" width="18.7109375" style="238" customWidth="1"/>
    <col min="67" max="16384" width="8.85546875" style="238"/>
  </cols>
  <sheetData>
    <row r="1" spans="1:71" ht="6.75" hidden="1" customHeight="1"/>
    <row r="2" spans="1:71" ht="6.75" hidden="1" customHeight="1">
      <c r="A2" s="339"/>
      <c r="B2" s="253"/>
      <c r="C2" s="328"/>
      <c r="D2" s="253"/>
      <c r="E2" s="253"/>
      <c r="F2" s="340"/>
      <c r="I2" s="340"/>
      <c r="M2" s="340"/>
      <c r="Q2" s="340"/>
      <c r="U2" s="340"/>
      <c r="Y2" s="340"/>
      <c r="AC2" s="340"/>
      <c r="AG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243" t="s">
        <v>901</v>
      </c>
    </row>
    <row r="3" spans="1:71" ht="18" customHeight="1">
      <c r="A3" s="259"/>
      <c r="B3" s="259"/>
      <c r="C3" s="243" t="s">
        <v>887</v>
      </c>
      <c r="D3" s="243" t="s">
        <v>887</v>
      </c>
      <c r="E3" s="243" t="s">
        <v>887</v>
      </c>
      <c r="F3" s="243" t="s">
        <v>887</v>
      </c>
      <c r="G3" s="243" t="s">
        <v>887</v>
      </c>
      <c r="H3" s="243" t="s">
        <v>887</v>
      </c>
      <c r="I3" s="243" t="s">
        <v>887</v>
      </c>
      <c r="J3" s="243" t="s">
        <v>887</v>
      </c>
      <c r="K3" s="243" t="s">
        <v>887</v>
      </c>
      <c r="L3" s="243" t="s">
        <v>887</v>
      </c>
      <c r="M3" s="243" t="s">
        <v>887</v>
      </c>
      <c r="N3" s="243" t="s">
        <v>887</v>
      </c>
      <c r="O3" s="243" t="s">
        <v>887</v>
      </c>
      <c r="P3" s="243" t="s">
        <v>887</v>
      </c>
      <c r="Q3" s="243" t="s">
        <v>887</v>
      </c>
      <c r="R3" s="243" t="s">
        <v>887</v>
      </c>
      <c r="S3" s="243" t="s">
        <v>887</v>
      </c>
      <c r="T3" s="243" t="s">
        <v>887</v>
      </c>
      <c r="U3" s="243" t="s">
        <v>887</v>
      </c>
      <c r="V3" s="243" t="s">
        <v>887</v>
      </c>
      <c r="W3" s="243" t="s">
        <v>887</v>
      </c>
      <c r="X3" s="243" t="s">
        <v>887</v>
      </c>
      <c r="Y3" s="243" t="s">
        <v>887</v>
      </c>
      <c r="Z3" s="243" t="s">
        <v>887</v>
      </c>
      <c r="AA3" s="243" t="s">
        <v>887</v>
      </c>
      <c r="AB3" s="243" t="s">
        <v>887</v>
      </c>
      <c r="AC3" s="243" t="s">
        <v>887</v>
      </c>
      <c r="AD3" s="243" t="s">
        <v>887</v>
      </c>
      <c r="AE3" s="243" t="s">
        <v>887</v>
      </c>
      <c r="AF3" s="243" t="s">
        <v>887</v>
      </c>
      <c r="AG3" s="243" t="s">
        <v>887</v>
      </c>
      <c r="AH3" s="243" t="s">
        <v>887</v>
      </c>
      <c r="AI3" s="243" t="s">
        <v>887</v>
      </c>
      <c r="AJ3" s="243" t="s">
        <v>887</v>
      </c>
      <c r="AK3" s="243" t="s">
        <v>887</v>
      </c>
      <c r="AL3" s="243" t="s">
        <v>887</v>
      </c>
      <c r="AM3" s="243" t="s">
        <v>887</v>
      </c>
      <c r="AN3" s="243" t="s">
        <v>887</v>
      </c>
      <c r="AO3" s="243" t="s">
        <v>887</v>
      </c>
      <c r="AP3" s="243" t="s">
        <v>887</v>
      </c>
      <c r="AQ3" s="243" t="s">
        <v>887</v>
      </c>
      <c r="AR3" s="243" t="s">
        <v>887</v>
      </c>
      <c r="AS3" s="243" t="s">
        <v>887</v>
      </c>
      <c r="AT3" s="243" t="s">
        <v>887</v>
      </c>
      <c r="AU3" s="243" t="s">
        <v>887</v>
      </c>
      <c r="AV3" s="243" t="s">
        <v>887</v>
      </c>
      <c r="AW3" s="243" t="s">
        <v>887</v>
      </c>
      <c r="AX3" s="243" t="s">
        <v>887</v>
      </c>
      <c r="AY3" s="243" t="s">
        <v>887</v>
      </c>
      <c r="AZ3" s="243" t="s">
        <v>887</v>
      </c>
      <c r="BA3" s="243" t="s">
        <v>887</v>
      </c>
      <c r="BB3" s="243" t="s">
        <v>887</v>
      </c>
      <c r="BC3" s="243" t="s">
        <v>887</v>
      </c>
      <c r="BD3" s="243" t="s">
        <v>887</v>
      </c>
      <c r="BE3" s="243" t="s">
        <v>887</v>
      </c>
      <c r="BF3" s="243" t="s">
        <v>887</v>
      </c>
      <c r="BG3" s="243" t="s">
        <v>887</v>
      </c>
      <c r="BH3" s="243" t="s">
        <v>887</v>
      </c>
      <c r="BI3" s="243" t="s">
        <v>887</v>
      </c>
      <c r="BJ3" s="243" t="s">
        <v>887</v>
      </c>
      <c r="BK3" s="243" t="s">
        <v>887</v>
      </c>
      <c r="BL3" s="243" t="s">
        <v>887</v>
      </c>
      <c r="BM3" s="243" t="s">
        <v>887</v>
      </c>
      <c r="BN3" s="9" t="s">
        <v>902</v>
      </c>
      <c r="BO3" s="243"/>
      <c r="BP3" s="240"/>
      <c r="BQ3" s="240"/>
      <c r="BR3" s="240"/>
      <c r="BS3" s="240"/>
    </row>
    <row r="4" spans="1:71" ht="18.95" customHeight="1">
      <c r="A4" s="240"/>
      <c r="B4" s="240"/>
      <c r="C4" s="1683" t="s">
        <v>888</v>
      </c>
      <c r="D4" s="1681" t="s">
        <v>888</v>
      </c>
      <c r="E4" s="1681" t="s">
        <v>888</v>
      </c>
      <c r="F4" s="1681" t="s">
        <v>888</v>
      </c>
      <c r="G4" s="1681" t="s">
        <v>888</v>
      </c>
      <c r="H4" s="1681" t="s">
        <v>888</v>
      </c>
      <c r="I4" s="1681" t="s">
        <v>888</v>
      </c>
      <c r="J4" s="1681" t="s">
        <v>888</v>
      </c>
      <c r="K4" s="1681" t="s">
        <v>888</v>
      </c>
      <c r="L4" s="1681" t="s">
        <v>888</v>
      </c>
      <c r="M4" s="1681" t="s">
        <v>888</v>
      </c>
      <c r="N4" s="1681" t="s">
        <v>888</v>
      </c>
      <c r="O4" s="1681" t="s">
        <v>888</v>
      </c>
      <c r="P4" s="1681" t="s">
        <v>888</v>
      </c>
      <c r="Q4" s="1681" t="s">
        <v>888</v>
      </c>
      <c r="R4" s="1681" t="s">
        <v>888</v>
      </c>
      <c r="S4" s="1681" t="s">
        <v>888</v>
      </c>
      <c r="T4" s="1681" t="s">
        <v>888</v>
      </c>
      <c r="U4" s="1681" t="s">
        <v>888</v>
      </c>
      <c r="V4" s="1681" t="s">
        <v>888</v>
      </c>
      <c r="W4" s="1681" t="s">
        <v>888</v>
      </c>
      <c r="X4" s="1681" t="s">
        <v>888</v>
      </c>
      <c r="Y4" s="1681" t="s">
        <v>888</v>
      </c>
      <c r="Z4" s="1681" t="s">
        <v>888</v>
      </c>
      <c r="AA4" s="1681" t="s">
        <v>888</v>
      </c>
      <c r="AB4" s="1681" t="s">
        <v>888</v>
      </c>
      <c r="AC4" s="1681" t="s">
        <v>888</v>
      </c>
      <c r="AD4" s="1681" t="s">
        <v>888</v>
      </c>
      <c r="AE4" s="1681" t="s">
        <v>888</v>
      </c>
      <c r="AF4" s="1681" t="s">
        <v>888</v>
      </c>
      <c r="AG4" s="1681" t="s">
        <v>888</v>
      </c>
      <c r="AH4" s="1681" t="s">
        <v>888</v>
      </c>
      <c r="AI4" s="1681" t="s">
        <v>888</v>
      </c>
      <c r="AJ4" s="1681" t="s">
        <v>888</v>
      </c>
      <c r="AK4" s="1681" t="s">
        <v>888</v>
      </c>
      <c r="AL4" s="1681" t="s">
        <v>888</v>
      </c>
      <c r="AM4" s="1681" t="s">
        <v>888</v>
      </c>
      <c r="AN4" s="1681" t="s">
        <v>888</v>
      </c>
      <c r="AO4" s="1681" t="s">
        <v>888</v>
      </c>
      <c r="AP4" s="1681" t="s">
        <v>888</v>
      </c>
      <c r="AQ4" s="1681" t="s">
        <v>888</v>
      </c>
      <c r="AR4" s="1681" t="s">
        <v>888</v>
      </c>
      <c r="AS4" s="1681" t="s">
        <v>888</v>
      </c>
      <c r="AT4" s="1681" t="s">
        <v>888</v>
      </c>
      <c r="AU4" s="1681" t="s">
        <v>888</v>
      </c>
      <c r="AV4" s="1681" t="s">
        <v>888</v>
      </c>
      <c r="AW4" s="1681" t="s">
        <v>888</v>
      </c>
      <c r="AX4" s="1681" t="s">
        <v>888</v>
      </c>
      <c r="AY4" s="1681" t="s">
        <v>888</v>
      </c>
      <c r="AZ4" s="1681" t="s">
        <v>888</v>
      </c>
      <c r="BA4" s="1681" t="s">
        <v>888</v>
      </c>
      <c r="BB4" s="1681" t="s">
        <v>888</v>
      </c>
      <c r="BC4" s="1681" t="s">
        <v>888</v>
      </c>
      <c r="BD4" s="1681" t="s">
        <v>888</v>
      </c>
      <c r="BE4" s="1681" t="s">
        <v>888</v>
      </c>
      <c r="BF4" s="1681" t="s">
        <v>888</v>
      </c>
      <c r="BG4" s="1681" t="s">
        <v>888</v>
      </c>
      <c r="BH4" s="1681" t="s">
        <v>888</v>
      </c>
      <c r="BI4" s="1681" t="s">
        <v>888</v>
      </c>
      <c r="BJ4" s="1681" t="s">
        <v>888</v>
      </c>
      <c r="BK4" s="1681" t="s">
        <v>888</v>
      </c>
      <c r="BL4" s="1681" t="s">
        <v>888</v>
      </c>
      <c r="BM4" s="243" t="s">
        <v>888</v>
      </c>
      <c r="BN4" s="9" t="s">
        <v>904</v>
      </c>
      <c r="BO4" s="243"/>
      <c r="BP4" s="240"/>
      <c r="BQ4" s="240"/>
      <c r="BR4" s="240"/>
      <c r="BS4" s="240"/>
    </row>
    <row r="5" spans="1:71" ht="18.95" customHeight="1">
      <c r="A5" s="243" t="s">
        <v>884</v>
      </c>
      <c r="B5" s="243"/>
      <c r="C5" s="1683"/>
      <c r="D5" s="1681"/>
      <c r="E5" s="1681"/>
      <c r="F5" s="1681"/>
      <c r="G5" s="1681"/>
      <c r="H5" s="1681"/>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1"/>
      <c r="AN5" s="1681"/>
      <c r="AO5" s="1681"/>
      <c r="AP5" s="1681"/>
      <c r="AQ5" s="1681"/>
      <c r="AR5" s="1681"/>
      <c r="AS5" s="1681"/>
      <c r="AT5" s="1681"/>
      <c r="AU5" s="1681"/>
      <c r="AV5" s="1681"/>
      <c r="AW5" s="1681"/>
      <c r="AX5" s="1681"/>
      <c r="AY5" s="1681"/>
      <c r="AZ5" s="1681"/>
      <c r="BA5" s="1681"/>
      <c r="BB5" s="1681"/>
      <c r="BC5" s="1681"/>
      <c r="BD5" s="1681"/>
      <c r="BE5" s="1681"/>
      <c r="BF5" s="1681"/>
      <c r="BG5" s="1681"/>
      <c r="BH5" s="1681"/>
      <c r="BI5" s="1681"/>
      <c r="BJ5" s="1681"/>
      <c r="BK5" s="1681"/>
      <c r="BL5" s="1681"/>
      <c r="BM5" s="276"/>
      <c r="BN5" s="9" t="s">
        <v>905</v>
      </c>
      <c r="BO5" s="240"/>
      <c r="BP5" s="240"/>
      <c r="BQ5" s="240"/>
      <c r="BR5" s="240"/>
      <c r="BS5" s="240"/>
    </row>
    <row r="6" spans="1:71" ht="18.95" customHeight="1" thickBot="1">
      <c r="A6" s="244" t="s">
        <v>885</v>
      </c>
      <c r="B6" s="244" t="s">
        <v>886</v>
      </c>
      <c r="C6" s="1684"/>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c r="AP6" s="1682"/>
      <c r="AQ6" s="1682"/>
      <c r="AR6" s="1682"/>
      <c r="AS6" s="1682"/>
      <c r="AT6" s="1682"/>
      <c r="AU6" s="1682"/>
      <c r="AV6" s="1682"/>
      <c r="AW6" s="1682"/>
      <c r="AX6" s="1682"/>
      <c r="AY6" s="1682"/>
      <c r="AZ6" s="1682"/>
      <c r="BA6" s="1682"/>
      <c r="BB6" s="1682"/>
      <c r="BC6" s="1682"/>
      <c r="BD6" s="1682"/>
      <c r="BE6" s="1682"/>
      <c r="BF6" s="1682"/>
      <c r="BG6" s="1682"/>
      <c r="BH6" s="1682"/>
      <c r="BI6" s="1682"/>
      <c r="BJ6" s="1682"/>
      <c r="BK6" s="1682"/>
      <c r="BL6" s="1682"/>
      <c r="BM6" s="298"/>
      <c r="BN6" s="538" t="s">
        <v>903</v>
      </c>
      <c r="BO6" s="240"/>
      <c r="BP6" s="240"/>
      <c r="BQ6" s="240"/>
      <c r="BR6" s="240"/>
      <c r="BS6" s="240"/>
    </row>
    <row r="7" spans="1:71" ht="18.95" customHeight="1">
      <c r="A7" s="342"/>
      <c r="B7" s="539" t="s">
        <v>928</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240"/>
      <c r="BP7" s="240"/>
      <c r="BQ7" s="240"/>
      <c r="BR7" s="240"/>
      <c r="BS7" s="240"/>
    </row>
    <row r="8" spans="1:71" ht="18.95" customHeight="1">
      <c r="A8" s="342">
        <v>101000</v>
      </c>
      <c r="B8" s="6" t="s">
        <v>929</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54">
        <f t="shared" ref="BN8:BN13" si="0">SUM(C8:BM8)</f>
        <v>0</v>
      </c>
      <c r="BO8" s="240"/>
      <c r="BP8" s="240"/>
      <c r="BQ8" s="240"/>
      <c r="BR8" s="240"/>
      <c r="BS8" s="240"/>
    </row>
    <row r="9" spans="1:71" ht="18.95" customHeight="1">
      <c r="A9" s="342">
        <v>103000</v>
      </c>
      <c r="B9" s="6" t="s">
        <v>1056</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54">
        <f t="shared" si="0"/>
        <v>0</v>
      </c>
      <c r="BO9" s="240"/>
      <c r="BP9" s="240"/>
      <c r="BQ9" s="240"/>
      <c r="BR9" s="240"/>
      <c r="BS9" s="240"/>
    </row>
    <row r="10" spans="1:71" ht="18.95" customHeight="1">
      <c r="A10" s="342">
        <v>101100</v>
      </c>
      <c r="B10" s="6" t="s">
        <v>930</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54">
        <f t="shared" si="0"/>
        <v>0</v>
      </c>
      <c r="BO10" s="240"/>
      <c r="BP10" s="240"/>
      <c r="BQ10" s="240"/>
      <c r="BR10" s="240"/>
      <c r="BS10" s="240"/>
    </row>
    <row r="11" spans="1:71" ht="18.95" customHeight="1">
      <c r="A11" s="342">
        <v>102000</v>
      </c>
      <c r="B11" s="6" t="s">
        <v>889</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54">
        <f t="shared" si="0"/>
        <v>0</v>
      </c>
      <c r="BO11" s="240"/>
      <c r="BP11" s="240"/>
      <c r="BQ11" s="240"/>
      <c r="BR11" s="240"/>
      <c r="BS11" s="240"/>
    </row>
    <row r="12" spans="1:71" ht="18.95" customHeight="1">
      <c r="A12" s="342">
        <v>102300</v>
      </c>
      <c r="B12" s="6" t="s">
        <v>890</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54">
        <f t="shared" si="0"/>
        <v>0</v>
      </c>
      <c r="BO12" s="240"/>
      <c r="BP12" s="240"/>
      <c r="BQ12" s="240"/>
      <c r="BR12" s="240"/>
      <c r="BS12" s="240"/>
    </row>
    <row r="13" spans="1:71" ht="18.95" customHeight="1">
      <c r="A13" s="342">
        <v>106000</v>
      </c>
      <c r="B13" s="6" t="s">
        <v>891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54">
        <f t="shared" si="0"/>
        <v>0</v>
      </c>
      <c r="BO13" s="240"/>
      <c r="BP13" s="240"/>
      <c r="BQ13" s="240"/>
      <c r="BR13" s="240"/>
      <c r="BS13" s="240"/>
    </row>
    <row r="14" spans="1:71" ht="18.95" customHeight="1">
      <c r="A14" s="342"/>
      <c r="B14" s="6" t="s">
        <v>892</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54"/>
      <c r="BO14" s="240"/>
      <c r="BP14" s="240"/>
      <c r="BQ14" s="240"/>
      <c r="BR14" s="240"/>
      <c r="BS14" s="240"/>
    </row>
    <row r="15" spans="1:71" ht="18.95" customHeight="1">
      <c r="A15" s="342">
        <v>111000</v>
      </c>
      <c r="B15" s="6" t="s">
        <v>893</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54">
        <f t="shared" ref="BN15:BN26" si="1">SUM(C15:BM15)</f>
        <v>0</v>
      </c>
      <c r="BO15" s="240"/>
      <c r="BP15" s="240"/>
      <c r="BQ15" s="240"/>
      <c r="BR15" s="240"/>
      <c r="BS15" s="240"/>
    </row>
    <row r="16" spans="1:71" ht="18.95" customHeight="1">
      <c r="A16" s="342">
        <v>113000</v>
      </c>
      <c r="B16" s="6" t="s">
        <v>894</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54">
        <f t="shared" si="1"/>
        <v>0</v>
      </c>
      <c r="BO16" s="240"/>
      <c r="BP16" s="240"/>
      <c r="BQ16" s="240"/>
      <c r="BR16" s="240"/>
      <c r="BS16" s="240"/>
    </row>
    <row r="17" spans="1:71" ht="18.95" customHeight="1">
      <c r="A17" s="342">
        <v>114000</v>
      </c>
      <c r="B17" s="6" t="s">
        <v>895</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54">
        <f t="shared" si="1"/>
        <v>0</v>
      </c>
      <c r="BO17" s="240"/>
      <c r="BP17" s="240"/>
      <c r="BQ17" s="240"/>
      <c r="BR17" s="240"/>
      <c r="BS17" s="240"/>
    </row>
    <row r="18" spans="1:71" ht="18.95" customHeight="1">
      <c r="A18" s="342">
        <v>115000</v>
      </c>
      <c r="B18" s="6" t="s">
        <v>896</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54">
        <f t="shared" si="1"/>
        <v>0</v>
      </c>
      <c r="BO18" s="240"/>
      <c r="BP18" s="240"/>
      <c r="BQ18" s="240"/>
      <c r="BR18" s="240"/>
      <c r="BS18" s="240"/>
    </row>
    <row r="19" spans="1:71" ht="18.95" customHeight="1">
      <c r="A19" s="342">
        <v>116000</v>
      </c>
      <c r="B19" s="6" t="s">
        <v>897</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54">
        <f t="shared" si="1"/>
        <v>0</v>
      </c>
      <c r="BO19" s="240"/>
      <c r="BP19" s="240"/>
      <c r="BQ19" s="240"/>
      <c r="BR19" s="240"/>
      <c r="BS19" s="240"/>
    </row>
    <row r="20" spans="1:71" ht="18.95" customHeight="1">
      <c r="A20" s="342">
        <v>118000</v>
      </c>
      <c r="B20" s="6" t="s">
        <v>719</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54">
        <f t="shared" si="1"/>
        <v>0</v>
      </c>
      <c r="BO20" s="240"/>
      <c r="BP20" s="240"/>
      <c r="BQ20" s="240"/>
      <c r="BR20" s="240"/>
      <c r="BS20" s="240"/>
    </row>
    <row r="21" spans="1:71" ht="30" customHeight="1">
      <c r="A21" s="342">
        <v>120000</v>
      </c>
      <c r="B21" s="540" t="s">
        <v>572</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54">
        <f t="shared" si="1"/>
        <v>0</v>
      </c>
      <c r="BO21" s="240"/>
      <c r="BP21" s="240"/>
      <c r="BQ21" s="240"/>
      <c r="BR21" s="240"/>
      <c r="BS21" s="240"/>
    </row>
    <row r="22" spans="1:71" ht="18.95" customHeight="1">
      <c r="A22" s="342">
        <v>131000</v>
      </c>
      <c r="B22" s="6" t="s">
        <v>226</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54">
        <f t="shared" si="1"/>
        <v>0</v>
      </c>
      <c r="BO22" s="240"/>
      <c r="BP22" s="240"/>
      <c r="BQ22" s="240"/>
      <c r="BR22" s="240"/>
      <c r="BS22" s="240"/>
    </row>
    <row r="23" spans="1:71" ht="18.95" customHeight="1">
      <c r="A23" s="342">
        <v>132000</v>
      </c>
      <c r="B23" s="6" t="s">
        <v>227</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54">
        <f t="shared" si="1"/>
        <v>0</v>
      </c>
      <c r="BO23" s="240"/>
      <c r="BP23" s="240"/>
      <c r="BQ23" s="240"/>
      <c r="BR23" s="240"/>
      <c r="BS23" s="240"/>
    </row>
    <row r="24" spans="1:71" ht="18.95" customHeight="1">
      <c r="A24" s="342">
        <v>133000</v>
      </c>
      <c r="B24" s="6" t="s">
        <v>1060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54">
        <f t="shared" si="1"/>
        <v>0</v>
      </c>
      <c r="BO24" s="240"/>
      <c r="BP24" s="240"/>
      <c r="BQ24" s="240"/>
      <c r="BR24" s="240"/>
      <c r="BS24" s="240"/>
    </row>
    <row r="25" spans="1:71" ht="18.95" customHeight="1">
      <c r="A25" s="342">
        <v>140000</v>
      </c>
      <c r="B25" s="6" t="s">
        <v>181</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54">
        <f t="shared" si="1"/>
        <v>0</v>
      </c>
      <c r="BO25" s="240"/>
      <c r="BP25" s="240"/>
      <c r="BQ25" s="240"/>
      <c r="BR25" s="240"/>
      <c r="BS25" s="240"/>
    </row>
    <row r="26" spans="1:71" ht="18.95" customHeight="1">
      <c r="A26" s="342">
        <v>150000</v>
      </c>
      <c r="B26" s="6" t="s">
        <v>933</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54">
        <f t="shared" si="1"/>
        <v>0</v>
      </c>
      <c r="BO26" s="240"/>
      <c r="BP26" s="240"/>
      <c r="BQ26" s="240"/>
      <c r="BR26" s="240"/>
      <c r="BS26" s="240"/>
    </row>
    <row r="27" spans="1:71" ht="18.95" customHeight="1" thickBot="1">
      <c r="A27" s="342">
        <v>170000</v>
      </c>
      <c r="B27" s="6" t="s">
        <v>159</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55">
        <f>SUM(C27:BM27)</f>
        <v>0</v>
      </c>
      <c r="BO27" s="240"/>
      <c r="BP27" s="240"/>
      <c r="BQ27" s="240"/>
      <c r="BR27" s="240"/>
      <c r="BS27" s="240"/>
    </row>
    <row r="28" spans="1:71" ht="18.95" customHeight="1">
      <c r="A28" s="342"/>
      <c r="B28" s="9" t="s">
        <v>937</v>
      </c>
      <c r="C28" s="254">
        <f t="shared" ref="C28:AH28" si="2">SUM(C8:C27)</f>
        <v>0</v>
      </c>
      <c r="D28" s="254">
        <f t="shared" si="2"/>
        <v>0</v>
      </c>
      <c r="E28" s="254">
        <f t="shared" si="2"/>
        <v>0</v>
      </c>
      <c r="F28" s="254">
        <f t="shared" si="2"/>
        <v>0</v>
      </c>
      <c r="G28" s="254">
        <f t="shared" si="2"/>
        <v>0</v>
      </c>
      <c r="H28" s="254">
        <f t="shared" si="2"/>
        <v>0</v>
      </c>
      <c r="I28" s="254">
        <f t="shared" si="2"/>
        <v>0</v>
      </c>
      <c r="J28" s="254">
        <f t="shared" si="2"/>
        <v>0</v>
      </c>
      <c r="K28" s="254">
        <f t="shared" si="2"/>
        <v>0</v>
      </c>
      <c r="L28" s="254">
        <f t="shared" si="2"/>
        <v>0</v>
      </c>
      <c r="M28" s="254">
        <f t="shared" si="2"/>
        <v>0</v>
      </c>
      <c r="N28" s="254">
        <f t="shared" si="2"/>
        <v>0</v>
      </c>
      <c r="O28" s="254">
        <f t="shared" si="2"/>
        <v>0</v>
      </c>
      <c r="P28" s="254">
        <f t="shared" si="2"/>
        <v>0</v>
      </c>
      <c r="Q28" s="254">
        <f t="shared" si="2"/>
        <v>0</v>
      </c>
      <c r="R28" s="254">
        <f t="shared" si="2"/>
        <v>0</v>
      </c>
      <c r="S28" s="254">
        <f t="shared" si="2"/>
        <v>0</v>
      </c>
      <c r="T28" s="254">
        <f t="shared" si="2"/>
        <v>0</v>
      </c>
      <c r="U28" s="254">
        <f t="shared" si="2"/>
        <v>0</v>
      </c>
      <c r="V28" s="254">
        <f t="shared" si="2"/>
        <v>0</v>
      </c>
      <c r="W28" s="254">
        <f t="shared" si="2"/>
        <v>0</v>
      </c>
      <c r="X28" s="254">
        <f t="shared" si="2"/>
        <v>0</v>
      </c>
      <c r="Y28" s="254">
        <f t="shared" si="2"/>
        <v>0</v>
      </c>
      <c r="Z28" s="254">
        <f t="shared" si="2"/>
        <v>0</v>
      </c>
      <c r="AA28" s="254">
        <f t="shared" si="2"/>
        <v>0</v>
      </c>
      <c r="AB28" s="254">
        <f t="shared" si="2"/>
        <v>0</v>
      </c>
      <c r="AC28" s="254">
        <f t="shared" si="2"/>
        <v>0</v>
      </c>
      <c r="AD28" s="254">
        <f t="shared" si="2"/>
        <v>0</v>
      </c>
      <c r="AE28" s="254">
        <f t="shared" si="2"/>
        <v>0</v>
      </c>
      <c r="AF28" s="254">
        <f t="shared" si="2"/>
        <v>0</v>
      </c>
      <c r="AG28" s="254">
        <f t="shared" si="2"/>
        <v>0</v>
      </c>
      <c r="AH28" s="254">
        <f t="shared" si="2"/>
        <v>0</v>
      </c>
      <c r="AI28" s="254">
        <f t="shared" ref="AI28:BN28" si="3">SUM(AI8:AI27)</f>
        <v>0</v>
      </c>
      <c r="AJ28" s="254">
        <f t="shared" si="3"/>
        <v>0</v>
      </c>
      <c r="AK28" s="254">
        <f t="shared" si="3"/>
        <v>0</v>
      </c>
      <c r="AL28" s="254">
        <f t="shared" si="3"/>
        <v>0</v>
      </c>
      <c r="AM28" s="254">
        <f t="shared" si="3"/>
        <v>0</v>
      </c>
      <c r="AN28" s="254">
        <f t="shared" si="3"/>
        <v>0</v>
      </c>
      <c r="AO28" s="254">
        <f t="shared" si="3"/>
        <v>0</v>
      </c>
      <c r="AP28" s="254">
        <f t="shared" si="3"/>
        <v>0</v>
      </c>
      <c r="AQ28" s="254">
        <f t="shared" si="3"/>
        <v>0</v>
      </c>
      <c r="AR28" s="254">
        <f t="shared" si="3"/>
        <v>0</v>
      </c>
      <c r="AS28" s="254">
        <f t="shared" si="3"/>
        <v>0</v>
      </c>
      <c r="AT28" s="254">
        <f t="shared" si="3"/>
        <v>0</v>
      </c>
      <c r="AU28" s="254">
        <f t="shared" si="3"/>
        <v>0</v>
      </c>
      <c r="AV28" s="254">
        <f t="shared" si="3"/>
        <v>0</v>
      </c>
      <c r="AW28" s="254">
        <f t="shared" si="3"/>
        <v>0</v>
      </c>
      <c r="AX28" s="254">
        <f t="shared" si="3"/>
        <v>0</v>
      </c>
      <c r="AY28" s="254">
        <f t="shared" si="3"/>
        <v>0</v>
      </c>
      <c r="AZ28" s="254">
        <f t="shared" si="3"/>
        <v>0</v>
      </c>
      <c r="BA28" s="254">
        <f t="shared" si="3"/>
        <v>0</v>
      </c>
      <c r="BB28" s="254">
        <f t="shared" si="3"/>
        <v>0</v>
      </c>
      <c r="BC28" s="254">
        <f t="shared" si="3"/>
        <v>0</v>
      </c>
      <c r="BD28" s="254">
        <f t="shared" si="3"/>
        <v>0</v>
      </c>
      <c r="BE28" s="254">
        <f t="shared" si="3"/>
        <v>0</v>
      </c>
      <c r="BF28" s="254">
        <f t="shared" si="3"/>
        <v>0</v>
      </c>
      <c r="BG28" s="254">
        <f t="shared" si="3"/>
        <v>0</v>
      </c>
      <c r="BH28" s="254">
        <f t="shared" si="3"/>
        <v>0</v>
      </c>
      <c r="BI28" s="254">
        <f t="shared" si="3"/>
        <v>0</v>
      </c>
      <c r="BJ28" s="254">
        <f t="shared" si="3"/>
        <v>0</v>
      </c>
      <c r="BK28" s="254">
        <f t="shared" si="3"/>
        <v>0</v>
      </c>
      <c r="BL28" s="254">
        <f t="shared" si="3"/>
        <v>0</v>
      </c>
      <c r="BM28" s="254">
        <f t="shared" si="3"/>
        <v>0</v>
      </c>
      <c r="BN28" s="254">
        <f t="shared" si="3"/>
        <v>0</v>
      </c>
      <c r="BO28" s="240"/>
      <c r="BP28" s="240"/>
      <c r="BQ28" s="240"/>
      <c r="BR28" s="240"/>
      <c r="BS28" s="240"/>
    </row>
    <row r="29" spans="1:71" ht="12" customHeight="1">
      <c r="A29" s="342"/>
      <c r="B29" s="9"/>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40"/>
      <c r="BP29" s="240"/>
      <c r="BQ29" s="240"/>
      <c r="BR29" s="240"/>
      <c r="BS29" s="240"/>
    </row>
    <row r="30" spans="1:71" ht="17.25" customHeight="1">
      <c r="A30" s="343"/>
      <c r="B30" s="539" t="s">
        <v>1536</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40"/>
      <c r="BP30" s="240"/>
      <c r="BQ30" s="240"/>
      <c r="BR30" s="240"/>
      <c r="BS30" s="240"/>
    </row>
    <row r="31" spans="1:71" ht="18.95" customHeight="1">
      <c r="A31" s="276">
        <v>190000</v>
      </c>
      <c r="B31" s="240" t="s">
        <v>1537</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54">
        <f>SUM(C31:BM31)</f>
        <v>0</v>
      </c>
      <c r="BO31" s="240"/>
      <c r="BP31" s="240"/>
      <c r="BQ31" s="240"/>
      <c r="BR31" s="240"/>
      <c r="BS31" s="240"/>
    </row>
    <row r="32" spans="1:71" ht="18.95" customHeight="1" thickBot="1">
      <c r="A32" s="276" t="s">
        <v>1585</v>
      </c>
      <c r="B32" s="240" t="s">
        <v>1546</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55">
        <f>SUM(C32:BM32)</f>
        <v>0</v>
      </c>
      <c r="BO32" s="240"/>
      <c r="BP32" s="240"/>
      <c r="BQ32" s="240"/>
      <c r="BR32" s="240"/>
      <c r="BS32" s="240"/>
    </row>
    <row r="33" spans="1:71" ht="18.95" customHeight="1">
      <c r="A33" s="343"/>
      <c r="B33" s="9" t="s">
        <v>1538</v>
      </c>
      <c r="C33" s="254">
        <f>SUM(C31:C32)</f>
        <v>0</v>
      </c>
      <c r="D33" s="254">
        <f t="shared" ref="D33:BN33" si="4">SUM(D31:D32)</f>
        <v>0</v>
      </c>
      <c r="E33" s="254">
        <f t="shared" si="4"/>
        <v>0</v>
      </c>
      <c r="F33" s="254">
        <f t="shared" si="4"/>
        <v>0</v>
      </c>
      <c r="G33" s="254">
        <f t="shared" si="4"/>
        <v>0</v>
      </c>
      <c r="H33" s="254">
        <f t="shared" si="4"/>
        <v>0</v>
      </c>
      <c r="I33" s="254">
        <f t="shared" si="4"/>
        <v>0</v>
      </c>
      <c r="J33" s="254">
        <f t="shared" si="4"/>
        <v>0</v>
      </c>
      <c r="K33" s="254">
        <f t="shared" si="4"/>
        <v>0</v>
      </c>
      <c r="L33" s="254">
        <f t="shared" si="4"/>
        <v>0</v>
      </c>
      <c r="M33" s="254">
        <f t="shared" si="4"/>
        <v>0</v>
      </c>
      <c r="N33" s="254">
        <f t="shared" si="4"/>
        <v>0</v>
      </c>
      <c r="O33" s="254">
        <f t="shared" si="4"/>
        <v>0</v>
      </c>
      <c r="P33" s="254">
        <f t="shared" si="4"/>
        <v>0</v>
      </c>
      <c r="Q33" s="254">
        <f t="shared" si="4"/>
        <v>0</v>
      </c>
      <c r="R33" s="254">
        <f t="shared" si="4"/>
        <v>0</v>
      </c>
      <c r="S33" s="254">
        <f t="shared" si="4"/>
        <v>0</v>
      </c>
      <c r="T33" s="254">
        <f t="shared" si="4"/>
        <v>0</v>
      </c>
      <c r="U33" s="254">
        <f t="shared" si="4"/>
        <v>0</v>
      </c>
      <c r="V33" s="254">
        <f t="shared" si="4"/>
        <v>0</v>
      </c>
      <c r="W33" s="254">
        <f t="shared" si="4"/>
        <v>0</v>
      </c>
      <c r="X33" s="254">
        <f t="shared" si="4"/>
        <v>0</v>
      </c>
      <c r="Y33" s="254">
        <f t="shared" si="4"/>
        <v>0</v>
      </c>
      <c r="Z33" s="254">
        <f t="shared" si="4"/>
        <v>0</v>
      </c>
      <c r="AA33" s="254">
        <f t="shared" si="4"/>
        <v>0</v>
      </c>
      <c r="AB33" s="254">
        <f t="shared" si="4"/>
        <v>0</v>
      </c>
      <c r="AC33" s="254">
        <f t="shared" si="4"/>
        <v>0</v>
      </c>
      <c r="AD33" s="254">
        <f t="shared" si="4"/>
        <v>0</v>
      </c>
      <c r="AE33" s="254">
        <f t="shared" si="4"/>
        <v>0</v>
      </c>
      <c r="AF33" s="254">
        <f t="shared" si="4"/>
        <v>0</v>
      </c>
      <c r="AG33" s="254">
        <f t="shared" si="4"/>
        <v>0</v>
      </c>
      <c r="AH33" s="254">
        <f t="shared" si="4"/>
        <v>0</v>
      </c>
      <c r="AI33" s="254">
        <f t="shared" si="4"/>
        <v>0</v>
      </c>
      <c r="AJ33" s="254">
        <f t="shared" si="4"/>
        <v>0</v>
      </c>
      <c r="AK33" s="254">
        <f t="shared" si="4"/>
        <v>0</v>
      </c>
      <c r="AL33" s="254">
        <f t="shared" si="4"/>
        <v>0</v>
      </c>
      <c r="AM33" s="254">
        <f t="shared" si="4"/>
        <v>0</v>
      </c>
      <c r="AN33" s="254">
        <f t="shared" si="4"/>
        <v>0</v>
      </c>
      <c r="AO33" s="254">
        <f t="shared" si="4"/>
        <v>0</v>
      </c>
      <c r="AP33" s="254">
        <f t="shared" si="4"/>
        <v>0</v>
      </c>
      <c r="AQ33" s="254">
        <f t="shared" si="4"/>
        <v>0</v>
      </c>
      <c r="AR33" s="254">
        <f t="shared" si="4"/>
        <v>0</v>
      </c>
      <c r="AS33" s="254">
        <f t="shared" si="4"/>
        <v>0</v>
      </c>
      <c r="AT33" s="254">
        <f t="shared" si="4"/>
        <v>0</v>
      </c>
      <c r="AU33" s="254">
        <f t="shared" si="4"/>
        <v>0</v>
      </c>
      <c r="AV33" s="254">
        <f t="shared" si="4"/>
        <v>0</v>
      </c>
      <c r="AW33" s="254">
        <f t="shared" si="4"/>
        <v>0</v>
      </c>
      <c r="AX33" s="254">
        <f t="shared" si="4"/>
        <v>0</v>
      </c>
      <c r="AY33" s="254">
        <f t="shared" si="4"/>
        <v>0</v>
      </c>
      <c r="AZ33" s="254">
        <f t="shared" si="4"/>
        <v>0</v>
      </c>
      <c r="BA33" s="254">
        <f t="shared" si="4"/>
        <v>0</v>
      </c>
      <c r="BB33" s="254">
        <f t="shared" si="4"/>
        <v>0</v>
      </c>
      <c r="BC33" s="254">
        <f t="shared" si="4"/>
        <v>0</v>
      </c>
      <c r="BD33" s="254">
        <f t="shared" si="4"/>
        <v>0</v>
      </c>
      <c r="BE33" s="254">
        <f t="shared" si="4"/>
        <v>0</v>
      </c>
      <c r="BF33" s="254">
        <f t="shared" si="4"/>
        <v>0</v>
      </c>
      <c r="BG33" s="254">
        <f t="shared" si="4"/>
        <v>0</v>
      </c>
      <c r="BH33" s="254">
        <f t="shared" si="4"/>
        <v>0</v>
      </c>
      <c r="BI33" s="254">
        <f t="shared" si="4"/>
        <v>0</v>
      </c>
      <c r="BJ33" s="254">
        <f t="shared" si="4"/>
        <v>0</v>
      </c>
      <c r="BK33" s="254">
        <f t="shared" si="4"/>
        <v>0</v>
      </c>
      <c r="BL33" s="254">
        <f t="shared" si="4"/>
        <v>0</v>
      </c>
      <c r="BM33" s="254">
        <f t="shared" si="4"/>
        <v>0</v>
      </c>
      <c r="BN33" s="254">
        <f t="shared" si="4"/>
        <v>0</v>
      </c>
      <c r="BO33" s="240"/>
      <c r="BP33" s="240"/>
      <c r="BQ33" s="240"/>
      <c r="BR33" s="240"/>
      <c r="BS33" s="240"/>
    </row>
    <row r="34" spans="1:71" ht="12.75" customHeight="1">
      <c r="A34" s="343"/>
      <c r="B34" s="9"/>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40"/>
      <c r="BP34" s="240"/>
      <c r="BQ34" s="240"/>
      <c r="BR34" s="240"/>
      <c r="BS34" s="240"/>
    </row>
    <row r="35" spans="1:71" ht="18.95" customHeight="1">
      <c r="A35" s="342"/>
      <c r="B35" s="8" t="s">
        <v>938</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40"/>
      <c r="BP35" s="240"/>
      <c r="BQ35" s="240"/>
      <c r="BR35" s="240"/>
      <c r="BS35" s="240"/>
    </row>
    <row r="36" spans="1:71" ht="18.95" customHeight="1">
      <c r="A36" s="342">
        <v>201000</v>
      </c>
      <c r="B36" s="6" t="s">
        <v>630</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54">
        <f t="shared" ref="BN36:BN45" si="5">SUM(C36:BM36)</f>
        <v>0</v>
      </c>
      <c r="BO36" s="240"/>
      <c r="BP36" s="240"/>
      <c r="BQ36" s="240"/>
      <c r="BR36" s="240"/>
      <c r="BS36" s="240"/>
    </row>
    <row r="37" spans="1:71" ht="18.95" customHeight="1">
      <c r="A37" s="342">
        <v>202100</v>
      </c>
      <c r="B37" s="6" t="s">
        <v>184</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54">
        <f t="shared" si="5"/>
        <v>0</v>
      </c>
      <c r="BO37" s="240"/>
      <c r="BP37" s="240"/>
      <c r="BQ37" s="240"/>
      <c r="BR37" s="240"/>
      <c r="BS37" s="240"/>
    </row>
    <row r="38" spans="1:71" ht="18.95" customHeight="1">
      <c r="A38" s="342">
        <v>203100</v>
      </c>
      <c r="B38" s="6" t="s">
        <v>259</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54">
        <f t="shared" si="5"/>
        <v>0</v>
      </c>
      <c r="BO38" s="240"/>
      <c r="BP38" s="240"/>
      <c r="BQ38" s="240"/>
      <c r="BR38" s="240"/>
      <c r="BS38" s="240"/>
    </row>
    <row r="39" spans="1:71" ht="18.95" customHeight="1">
      <c r="A39" s="342">
        <v>204000</v>
      </c>
      <c r="B39" s="6" t="s">
        <v>708</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54">
        <f t="shared" si="5"/>
        <v>0</v>
      </c>
      <c r="BO39" s="240"/>
      <c r="BP39" s="240"/>
      <c r="BQ39" s="240"/>
      <c r="BR39" s="240"/>
      <c r="BS39" s="240"/>
    </row>
    <row r="40" spans="1:71" ht="18.95" customHeight="1">
      <c r="A40" s="342">
        <v>205200</v>
      </c>
      <c r="B40" s="6" t="s">
        <v>258</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54">
        <f t="shared" si="5"/>
        <v>0</v>
      </c>
      <c r="BO40" s="240"/>
      <c r="BP40" s="240"/>
      <c r="BQ40" s="240"/>
      <c r="BR40" s="240"/>
      <c r="BS40" s="240"/>
    </row>
    <row r="41" spans="1:71" ht="18.95" customHeight="1">
      <c r="A41" s="342">
        <v>206100</v>
      </c>
      <c r="B41" s="6" t="s">
        <v>1037</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54">
        <f t="shared" si="5"/>
        <v>0</v>
      </c>
      <c r="BO41" s="240"/>
      <c r="BP41" s="240"/>
      <c r="BQ41" s="240"/>
      <c r="BR41" s="240"/>
      <c r="BS41" s="240"/>
    </row>
    <row r="42" spans="1:71" ht="18.95" customHeight="1">
      <c r="A42" s="342">
        <v>211000</v>
      </c>
      <c r="B42" s="6" t="s">
        <v>1039</v>
      </c>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54">
        <f t="shared" si="5"/>
        <v>0</v>
      </c>
      <c r="BO42" s="240"/>
      <c r="BP42" s="240"/>
      <c r="BQ42" s="240"/>
      <c r="BR42" s="240"/>
      <c r="BS42" s="240"/>
    </row>
    <row r="43" spans="1:71" ht="18.95" customHeight="1">
      <c r="A43" s="342">
        <v>212000</v>
      </c>
      <c r="B43" s="6" t="s">
        <v>1055</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54">
        <f t="shared" si="5"/>
        <v>0</v>
      </c>
      <c r="BO43" s="240"/>
      <c r="BP43" s="240"/>
      <c r="BQ43" s="240"/>
      <c r="BR43" s="240"/>
      <c r="BS43" s="240"/>
    </row>
    <row r="44" spans="1:71" ht="18.95" customHeight="1">
      <c r="A44" s="342">
        <v>214000</v>
      </c>
      <c r="B44" s="6" t="s">
        <v>705</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54">
        <f t="shared" si="5"/>
        <v>0</v>
      </c>
      <c r="BO44" s="240"/>
      <c r="BP44" s="240"/>
      <c r="BQ44" s="240"/>
      <c r="BR44" s="240"/>
      <c r="BS44" s="240"/>
    </row>
    <row r="45" spans="1:71" ht="18.95" customHeight="1">
      <c r="A45" s="342">
        <v>216000</v>
      </c>
      <c r="B45" s="6" t="s">
        <v>1650</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54">
        <f t="shared" si="5"/>
        <v>0</v>
      </c>
      <c r="BO45" s="240"/>
      <c r="BP45" s="240"/>
      <c r="BQ45" s="240"/>
      <c r="BR45" s="240"/>
      <c r="BS45" s="240"/>
    </row>
    <row r="46" spans="1:71" ht="18.95" customHeight="1" thickBot="1">
      <c r="A46" s="342">
        <v>233000</v>
      </c>
      <c r="B46" s="6" t="s">
        <v>237</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55">
        <f>SUM(C46:BM46)</f>
        <v>0</v>
      </c>
      <c r="BO46" s="240"/>
      <c r="BP46" s="240"/>
      <c r="BQ46" s="240"/>
      <c r="BR46" s="240"/>
      <c r="BS46" s="240"/>
    </row>
    <row r="47" spans="1:71" ht="18.95" customHeight="1">
      <c r="A47" s="342"/>
      <c r="B47" s="9" t="s">
        <v>942</v>
      </c>
      <c r="C47" s="254">
        <f t="shared" ref="C47:AH47" si="6">SUM(C36:C46)</f>
        <v>0</v>
      </c>
      <c r="D47" s="254">
        <f t="shared" si="6"/>
        <v>0</v>
      </c>
      <c r="E47" s="254">
        <f t="shared" si="6"/>
        <v>0</v>
      </c>
      <c r="F47" s="254">
        <f t="shared" si="6"/>
        <v>0</v>
      </c>
      <c r="G47" s="254">
        <f t="shared" si="6"/>
        <v>0</v>
      </c>
      <c r="H47" s="254">
        <f t="shared" si="6"/>
        <v>0</v>
      </c>
      <c r="I47" s="254">
        <f t="shared" si="6"/>
        <v>0</v>
      </c>
      <c r="J47" s="254">
        <f t="shared" si="6"/>
        <v>0</v>
      </c>
      <c r="K47" s="254">
        <f t="shared" si="6"/>
        <v>0</v>
      </c>
      <c r="L47" s="254">
        <f t="shared" si="6"/>
        <v>0</v>
      </c>
      <c r="M47" s="254">
        <f t="shared" si="6"/>
        <v>0</v>
      </c>
      <c r="N47" s="254">
        <f t="shared" si="6"/>
        <v>0</v>
      </c>
      <c r="O47" s="254">
        <f t="shared" si="6"/>
        <v>0</v>
      </c>
      <c r="P47" s="254">
        <f t="shared" si="6"/>
        <v>0</v>
      </c>
      <c r="Q47" s="254">
        <f t="shared" si="6"/>
        <v>0</v>
      </c>
      <c r="R47" s="254">
        <f t="shared" si="6"/>
        <v>0</v>
      </c>
      <c r="S47" s="254">
        <f t="shared" si="6"/>
        <v>0</v>
      </c>
      <c r="T47" s="254">
        <f t="shared" si="6"/>
        <v>0</v>
      </c>
      <c r="U47" s="254">
        <f t="shared" si="6"/>
        <v>0</v>
      </c>
      <c r="V47" s="254">
        <f t="shared" si="6"/>
        <v>0</v>
      </c>
      <c r="W47" s="254">
        <f t="shared" si="6"/>
        <v>0</v>
      </c>
      <c r="X47" s="254">
        <f t="shared" si="6"/>
        <v>0</v>
      </c>
      <c r="Y47" s="254">
        <f t="shared" si="6"/>
        <v>0</v>
      </c>
      <c r="Z47" s="254">
        <f t="shared" si="6"/>
        <v>0</v>
      </c>
      <c r="AA47" s="254">
        <f t="shared" si="6"/>
        <v>0</v>
      </c>
      <c r="AB47" s="254">
        <f t="shared" si="6"/>
        <v>0</v>
      </c>
      <c r="AC47" s="254">
        <f t="shared" si="6"/>
        <v>0</v>
      </c>
      <c r="AD47" s="254">
        <f t="shared" si="6"/>
        <v>0</v>
      </c>
      <c r="AE47" s="254">
        <f t="shared" si="6"/>
        <v>0</v>
      </c>
      <c r="AF47" s="254">
        <f t="shared" si="6"/>
        <v>0</v>
      </c>
      <c r="AG47" s="254">
        <f t="shared" si="6"/>
        <v>0</v>
      </c>
      <c r="AH47" s="254">
        <f t="shared" si="6"/>
        <v>0</v>
      </c>
      <c r="AI47" s="254">
        <f t="shared" ref="AI47:BN47" si="7">SUM(AI36:AI46)</f>
        <v>0</v>
      </c>
      <c r="AJ47" s="254">
        <f t="shared" si="7"/>
        <v>0</v>
      </c>
      <c r="AK47" s="254">
        <f t="shared" si="7"/>
        <v>0</v>
      </c>
      <c r="AL47" s="254">
        <f t="shared" si="7"/>
        <v>0</v>
      </c>
      <c r="AM47" s="254">
        <f t="shared" si="7"/>
        <v>0</v>
      </c>
      <c r="AN47" s="254">
        <f t="shared" si="7"/>
        <v>0</v>
      </c>
      <c r="AO47" s="254">
        <f t="shared" si="7"/>
        <v>0</v>
      </c>
      <c r="AP47" s="254">
        <f t="shared" si="7"/>
        <v>0</v>
      </c>
      <c r="AQ47" s="254">
        <f t="shared" si="7"/>
        <v>0</v>
      </c>
      <c r="AR47" s="254">
        <f t="shared" si="7"/>
        <v>0</v>
      </c>
      <c r="AS47" s="254">
        <f t="shared" si="7"/>
        <v>0</v>
      </c>
      <c r="AT47" s="254">
        <f t="shared" si="7"/>
        <v>0</v>
      </c>
      <c r="AU47" s="254">
        <f t="shared" si="7"/>
        <v>0</v>
      </c>
      <c r="AV47" s="254">
        <f t="shared" si="7"/>
        <v>0</v>
      </c>
      <c r="AW47" s="254">
        <f t="shared" si="7"/>
        <v>0</v>
      </c>
      <c r="AX47" s="254">
        <f t="shared" si="7"/>
        <v>0</v>
      </c>
      <c r="AY47" s="254">
        <f t="shared" si="7"/>
        <v>0</v>
      </c>
      <c r="AZ47" s="254">
        <f t="shared" si="7"/>
        <v>0</v>
      </c>
      <c r="BA47" s="254">
        <f t="shared" si="7"/>
        <v>0</v>
      </c>
      <c r="BB47" s="254">
        <f t="shared" si="7"/>
        <v>0</v>
      </c>
      <c r="BC47" s="254">
        <f t="shared" si="7"/>
        <v>0</v>
      </c>
      <c r="BD47" s="254">
        <f t="shared" si="7"/>
        <v>0</v>
      </c>
      <c r="BE47" s="254">
        <f t="shared" si="7"/>
        <v>0</v>
      </c>
      <c r="BF47" s="254">
        <f t="shared" si="7"/>
        <v>0</v>
      </c>
      <c r="BG47" s="254">
        <f t="shared" si="7"/>
        <v>0</v>
      </c>
      <c r="BH47" s="254">
        <f t="shared" si="7"/>
        <v>0</v>
      </c>
      <c r="BI47" s="254">
        <f t="shared" si="7"/>
        <v>0</v>
      </c>
      <c r="BJ47" s="254">
        <f t="shared" si="7"/>
        <v>0</v>
      </c>
      <c r="BK47" s="254">
        <f t="shared" si="7"/>
        <v>0</v>
      </c>
      <c r="BL47" s="254">
        <f t="shared" si="7"/>
        <v>0</v>
      </c>
      <c r="BM47" s="254">
        <f t="shared" si="7"/>
        <v>0</v>
      </c>
      <c r="BN47" s="254">
        <f t="shared" si="7"/>
        <v>0</v>
      </c>
      <c r="BO47" s="240"/>
      <c r="BP47" s="240"/>
      <c r="BQ47" s="240"/>
      <c r="BR47" s="240"/>
      <c r="BS47" s="240"/>
    </row>
    <row r="48" spans="1:71" ht="12" customHeight="1">
      <c r="A48" s="342"/>
      <c r="B48" s="9"/>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40"/>
      <c r="BP48" s="240"/>
      <c r="BQ48" s="240"/>
      <c r="BR48" s="240"/>
      <c r="BS48" s="240"/>
    </row>
    <row r="49" spans="1:71" ht="18.95" customHeight="1">
      <c r="A49" s="343"/>
      <c r="B49" s="539" t="s">
        <v>1539</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40"/>
      <c r="BP49" s="240"/>
      <c r="BQ49" s="240"/>
      <c r="BR49" s="240"/>
      <c r="BS49" s="240"/>
    </row>
    <row r="50" spans="1:71" ht="18.95" customHeight="1">
      <c r="A50" s="276">
        <v>220000</v>
      </c>
      <c r="B50" s="240" t="s">
        <v>1541</v>
      </c>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54"/>
      <c r="BN50" s="254">
        <f>SUM(C50:BM50)</f>
        <v>0</v>
      </c>
      <c r="BO50" s="240"/>
      <c r="BP50" s="240"/>
      <c r="BQ50" s="240"/>
      <c r="BR50" s="240"/>
      <c r="BS50" s="240"/>
    </row>
    <row r="51" spans="1:71" ht="18.95" customHeight="1" thickBot="1">
      <c r="A51" s="276">
        <v>223000</v>
      </c>
      <c r="B51" s="240" t="s">
        <v>1540</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55"/>
      <c r="BN51" s="255">
        <f>SUM(C51:BM51)</f>
        <v>0</v>
      </c>
      <c r="BO51" s="240"/>
      <c r="BP51" s="240"/>
      <c r="BQ51" s="240"/>
      <c r="BR51" s="240"/>
      <c r="BS51" s="240"/>
    </row>
    <row r="52" spans="1:71" ht="18.95" customHeight="1">
      <c r="A52" s="277"/>
      <c r="B52" s="9" t="s">
        <v>1542</v>
      </c>
      <c r="C52" s="254">
        <f>SUM(C50:C51)</f>
        <v>0</v>
      </c>
      <c r="D52" s="254">
        <f t="shared" ref="D52:BN52" si="8">SUM(D50:D51)</f>
        <v>0</v>
      </c>
      <c r="E52" s="254">
        <f t="shared" si="8"/>
        <v>0</v>
      </c>
      <c r="F52" s="254">
        <f t="shared" si="8"/>
        <v>0</v>
      </c>
      <c r="G52" s="254">
        <f t="shared" si="8"/>
        <v>0</v>
      </c>
      <c r="H52" s="254">
        <f t="shared" si="8"/>
        <v>0</v>
      </c>
      <c r="I52" s="254">
        <f t="shared" si="8"/>
        <v>0</v>
      </c>
      <c r="J52" s="254">
        <f t="shared" si="8"/>
        <v>0</v>
      </c>
      <c r="K52" s="254">
        <f t="shared" si="8"/>
        <v>0</v>
      </c>
      <c r="L52" s="254">
        <f t="shared" si="8"/>
        <v>0</v>
      </c>
      <c r="M52" s="254">
        <f t="shared" si="8"/>
        <v>0</v>
      </c>
      <c r="N52" s="254">
        <f t="shared" si="8"/>
        <v>0</v>
      </c>
      <c r="O52" s="254">
        <f t="shared" si="8"/>
        <v>0</v>
      </c>
      <c r="P52" s="254">
        <f t="shared" si="8"/>
        <v>0</v>
      </c>
      <c r="Q52" s="254">
        <f t="shared" si="8"/>
        <v>0</v>
      </c>
      <c r="R52" s="254">
        <f t="shared" si="8"/>
        <v>0</v>
      </c>
      <c r="S52" s="254">
        <f t="shared" si="8"/>
        <v>0</v>
      </c>
      <c r="T52" s="254">
        <f t="shared" si="8"/>
        <v>0</v>
      </c>
      <c r="U52" s="254">
        <f t="shared" si="8"/>
        <v>0</v>
      </c>
      <c r="V52" s="254">
        <f t="shared" si="8"/>
        <v>0</v>
      </c>
      <c r="W52" s="254">
        <f t="shared" si="8"/>
        <v>0</v>
      </c>
      <c r="X52" s="254">
        <f t="shared" si="8"/>
        <v>0</v>
      </c>
      <c r="Y52" s="254">
        <f t="shared" si="8"/>
        <v>0</v>
      </c>
      <c r="Z52" s="254">
        <f t="shared" si="8"/>
        <v>0</v>
      </c>
      <c r="AA52" s="254">
        <f t="shared" si="8"/>
        <v>0</v>
      </c>
      <c r="AB52" s="254">
        <f t="shared" si="8"/>
        <v>0</v>
      </c>
      <c r="AC52" s="254">
        <f t="shared" si="8"/>
        <v>0</v>
      </c>
      <c r="AD52" s="254">
        <f t="shared" si="8"/>
        <v>0</v>
      </c>
      <c r="AE52" s="254">
        <f t="shared" si="8"/>
        <v>0</v>
      </c>
      <c r="AF52" s="254">
        <f t="shared" si="8"/>
        <v>0</v>
      </c>
      <c r="AG52" s="254">
        <f t="shared" si="8"/>
        <v>0</v>
      </c>
      <c r="AH52" s="254">
        <f t="shared" si="8"/>
        <v>0</v>
      </c>
      <c r="AI52" s="254">
        <f t="shared" si="8"/>
        <v>0</v>
      </c>
      <c r="AJ52" s="254">
        <f t="shared" si="8"/>
        <v>0</v>
      </c>
      <c r="AK52" s="254">
        <f t="shared" si="8"/>
        <v>0</v>
      </c>
      <c r="AL52" s="254">
        <f t="shared" si="8"/>
        <v>0</v>
      </c>
      <c r="AM52" s="254">
        <f t="shared" si="8"/>
        <v>0</v>
      </c>
      <c r="AN52" s="254">
        <f t="shared" si="8"/>
        <v>0</v>
      </c>
      <c r="AO52" s="254">
        <f t="shared" si="8"/>
        <v>0</v>
      </c>
      <c r="AP52" s="254">
        <f t="shared" si="8"/>
        <v>0</v>
      </c>
      <c r="AQ52" s="254">
        <f t="shared" si="8"/>
        <v>0</v>
      </c>
      <c r="AR52" s="254">
        <f t="shared" si="8"/>
        <v>0</v>
      </c>
      <c r="AS52" s="254">
        <f t="shared" si="8"/>
        <v>0</v>
      </c>
      <c r="AT52" s="254">
        <f t="shared" si="8"/>
        <v>0</v>
      </c>
      <c r="AU52" s="254">
        <f t="shared" si="8"/>
        <v>0</v>
      </c>
      <c r="AV52" s="254">
        <f t="shared" si="8"/>
        <v>0</v>
      </c>
      <c r="AW52" s="254">
        <f t="shared" si="8"/>
        <v>0</v>
      </c>
      <c r="AX52" s="254">
        <f t="shared" si="8"/>
        <v>0</v>
      </c>
      <c r="AY52" s="254">
        <f t="shared" si="8"/>
        <v>0</v>
      </c>
      <c r="AZ52" s="254">
        <f t="shared" si="8"/>
        <v>0</v>
      </c>
      <c r="BA52" s="254">
        <f t="shared" si="8"/>
        <v>0</v>
      </c>
      <c r="BB52" s="254">
        <f t="shared" si="8"/>
        <v>0</v>
      </c>
      <c r="BC52" s="254">
        <f t="shared" si="8"/>
        <v>0</v>
      </c>
      <c r="BD52" s="254">
        <f t="shared" si="8"/>
        <v>0</v>
      </c>
      <c r="BE52" s="254">
        <f t="shared" si="8"/>
        <v>0</v>
      </c>
      <c r="BF52" s="254">
        <f t="shared" si="8"/>
        <v>0</v>
      </c>
      <c r="BG52" s="254">
        <f t="shared" si="8"/>
        <v>0</v>
      </c>
      <c r="BH52" s="254">
        <f t="shared" si="8"/>
        <v>0</v>
      </c>
      <c r="BI52" s="254">
        <f t="shared" si="8"/>
        <v>0</v>
      </c>
      <c r="BJ52" s="254">
        <f t="shared" si="8"/>
        <v>0</v>
      </c>
      <c r="BK52" s="254">
        <f t="shared" si="8"/>
        <v>0</v>
      </c>
      <c r="BL52" s="254">
        <f t="shared" si="8"/>
        <v>0</v>
      </c>
      <c r="BM52" s="254">
        <f t="shared" si="8"/>
        <v>0</v>
      </c>
      <c r="BN52" s="254">
        <f t="shared" si="8"/>
        <v>0</v>
      </c>
      <c r="BO52" s="240"/>
      <c r="BP52" s="240"/>
      <c r="BQ52" s="240"/>
      <c r="BR52" s="240"/>
      <c r="BS52" s="240"/>
    </row>
    <row r="53" spans="1:71" ht="11.25" customHeight="1">
      <c r="A53" s="342"/>
      <c r="B53" s="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40"/>
      <c r="BP53" s="240"/>
      <c r="BQ53" s="240"/>
      <c r="BR53" s="240"/>
      <c r="BS53" s="240"/>
    </row>
    <row r="54" spans="1:71" ht="18.95" customHeight="1">
      <c r="A54" s="342"/>
      <c r="B54" s="8" t="s">
        <v>1269</v>
      </c>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40"/>
      <c r="BP54" s="240"/>
      <c r="BQ54" s="240"/>
      <c r="BR54" s="240"/>
      <c r="BS54" s="240"/>
    </row>
    <row r="55" spans="1:71" ht="18.95" customHeight="1">
      <c r="A55" s="342">
        <v>250100</v>
      </c>
      <c r="B55" s="6" t="s">
        <v>1267</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54">
        <f>SUM(C55:BM55)</f>
        <v>0</v>
      </c>
      <c r="BO55" s="240"/>
      <c r="BP55" s="240"/>
      <c r="BQ55" s="240"/>
      <c r="BR55" s="240"/>
      <c r="BS55" s="240"/>
    </row>
    <row r="56" spans="1:71" ht="18.95" customHeight="1">
      <c r="A56" s="342">
        <v>250200</v>
      </c>
      <c r="B56" s="6" t="s">
        <v>1268</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54">
        <f>SUM(C56:BM56)</f>
        <v>0</v>
      </c>
      <c r="BO56" s="240"/>
      <c r="BP56" s="240"/>
      <c r="BQ56" s="240"/>
      <c r="BR56" s="240"/>
      <c r="BS56" s="240"/>
    </row>
    <row r="57" spans="1:71" ht="18.95" customHeight="1">
      <c r="A57" s="342">
        <v>260100</v>
      </c>
      <c r="B57" s="6" t="s">
        <v>1266</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54">
        <f>SUM(C57:BM57)</f>
        <v>0</v>
      </c>
      <c r="BO57" s="240"/>
      <c r="BP57" s="240"/>
      <c r="BQ57" s="240"/>
      <c r="BR57" s="240"/>
      <c r="BS57" s="240"/>
    </row>
    <row r="58" spans="1:71" ht="18.95" customHeight="1">
      <c r="A58" s="342">
        <v>260200</v>
      </c>
      <c r="B58" s="6" t="s">
        <v>1265</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54">
        <f>SUM(C58:BM58)</f>
        <v>0</v>
      </c>
      <c r="BO58" s="240"/>
      <c r="BP58" s="240"/>
      <c r="BQ58" s="240"/>
      <c r="BR58" s="240"/>
      <c r="BS58" s="240"/>
    </row>
    <row r="59" spans="1:71" ht="18.95" customHeight="1" thickBot="1">
      <c r="A59" s="342">
        <v>271000</v>
      </c>
      <c r="B59" s="6" t="s">
        <v>1271</v>
      </c>
      <c r="C59" s="255">
        <f>C28+C33-C47-C52-C55-C56-C57-C58</f>
        <v>0</v>
      </c>
      <c r="D59" s="255">
        <f t="shared" ref="D59:BL59" si="9">D28+D33-D47-D52-D55-D56-D57-D58</f>
        <v>0</v>
      </c>
      <c r="E59" s="255">
        <f t="shared" si="9"/>
        <v>0</v>
      </c>
      <c r="F59" s="255">
        <f t="shared" si="9"/>
        <v>0</v>
      </c>
      <c r="G59" s="255">
        <f t="shared" si="9"/>
        <v>0</v>
      </c>
      <c r="H59" s="255">
        <f t="shared" si="9"/>
        <v>0</v>
      </c>
      <c r="I59" s="255">
        <f t="shared" si="9"/>
        <v>0</v>
      </c>
      <c r="J59" s="255">
        <f t="shared" si="9"/>
        <v>0</v>
      </c>
      <c r="K59" s="255">
        <f t="shared" si="9"/>
        <v>0</v>
      </c>
      <c r="L59" s="255">
        <f t="shared" si="9"/>
        <v>0</v>
      </c>
      <c r="M59" s="255">
        <f t="shared" si="9"/>
        <v>0</v>
      </c>
      <c r="N59" s="255">
        <f t="shared" si="9"/>
        <v>0</v>
      </c>
      <c r="O59" s="255">
        <f t="shared" si="9"/>
        <v>0</v>
      </c>
      <c r="P59" s="255">
        <f t="shared" si="9"/>
        <v>0</v>
      </c>
      <c r="Q59" s="255">
        <f t="shared" si="9"/>
        <v>0</v>
      </c>
      <c r="R59" s="255">
        <f t="shared" si="9"/>
        <v>0</v>
      </c>
      <c r="S59" s="255">
        <f t="shared" si="9"/>
        <v>0</v>
      </c>
      <c r="T59" s="255">
        <f t="shared" si="9"/>
        <v>0</v>
      </c>
      <c r="U59" s="255">
        <f t="shared" si="9"/>
        <v>0</v>
      </c>
      <c r="V59" s="255">
        <f t="shared" si="9"/>
        <v>0</v>
      </c>
      <c r="W59" s="255">
        <f t="shared" si="9"/>
        <v>0</v>
      </c>
      <c r="X59" s="255">
        <f t="shared" si="9"/>
        <v>0</v>
      </c>
      <c r="Y59" s="255">
        <f t="shared" si="9"/>
        <v>0</v>
      </c>
      <c r="Z59" s="255">
        <f t="shared" si="9"/>
        <v>0</v>
      </c>
      <c r="AA59" s="255">
        <f t="shared" si="9"/>
        <v>0</v>
      </c>
      <c r="AB59" s="255">
        <f t="shared" si="9"/>
        <v>0</v>
      </c>
      <c r="AC59" s="255">
        <f t="shared" si="9"/>
        <v>0</v>
      </c>
      <c r="AD59" s="255">
        <f t="shared" si="9"/>
        <v>0</v>
      </c>
      <c r="AE59" s="255">
        <f t="shared" si="9"/>
        <v>0</v>
      </c>
      <c r="AF59" s="255">
        <f t="shared" si="9"/>
        <v>0</v>
      </c>
      <c r="AG59" s="255">
        <f t="shared" si="9"/>
        <v>0</v>
      </c>
      <c r="AH59" s="255">
        <f t="shared" si="9"/>
        <v>0</v>
      </c>
      <c r="AI59" s="255">
        <f t="shared" si="9"/>
        <v>0</v>
      </c>
      <c r="AJ59" s="255">
        <f t="shared" si="9"/>
        <v>0</v>
      </c>
      <c r="AK59" s="255">
        <f t="shared" si="9"/>
        <v>0</v>
      </c>
      <c r="AL59" s="255">
        <f t="shared" si="9"/>
        <v>0</v>
      </c>
      <c r="AM59" s="255">
        <f t="shared" si="9"/>
        <v>0</v>
      </c>
      <c r="AN59" s="255">
        <f t="shared" si="9"/>
        <v>0</v>
      </c>
      <c r="AO59" s="255">
        <f t="shared" si="9"/>
        <v>0</v>
      </c>
      <c r="AP59" s="255">
        <f t="shared" si="9"/>
        <v>0</v>
      </c>
      <c r="AQ59" s="255">
        <f t="shared" si="9"/>
        <v>0</v>
      </c>
      <c r="AR59" s="255">
        <f t="shared" si="9"/>
        <v>0</v>
      </c>
      <c r="AS59" s="255">
        <f t="shared" si="9"/>
        <v>0</v>
      </c>
      <c r="AT59" s="255">
        <f t="shared" si="9"/>
        <v>0</v>
      </c>
      <c r="AU59" s="255">
        <f t="shared" si="9"/>
        <v>0</v>
      </c>
      <c r="AV59" s="255">
        <f t="shared" si="9"/>
        <v>0</v>
      </c>
      <c r="AW59" s="255">
        <f t="shared" si="9"/>
        <v>0</v>
      </c>
      <c r="AX59" s="255">
        <f t="shared" si="9"/>
        <v>0</v>
      </c>
      <c r="AY59" s="255">
        <f t="shared" si="9"/>
        <v>0</v>
      </c>
      <c r="AZ59" s="255">
        <f t="shared" si="9"/>
        <v>0</v>
      </c>
      <c r="BA59" s="255">
        <f t="shared" si="9"/>
        <v>0</v>
      </c>
      <c r="BB59" s="255">
        <f t="shared" si="9"/>
        <v>0</v>
      </c>
      <c r="BC59" s="255">
        <f t="shared" si="9"/>
        <v>0</v>
      </c>
      <c r="BD59" s="255">
        <f t="shared" si="9"/>
        <v>0</v>
      </c>
      <c r="BE59" s="255">
        <f t="shared" si="9"/>
        <v>0</v>
      </c>
      <c r="BF59" s="255">
        <f t="shared" si="9"/>
        <v>0</v>
      </c>
      <c r="BG59" s="255">
        <f t="shared" si="9"/>
        <v>0</v>
      </c>
      <c r="BH59" s="255">
        <f t="shared" si="9"/>
        <v>0</v>
      </c>
      <c r="BI59" s="255">
        <f t="shared" si="9"/>
        <v>0</v>
      </c>
      <c r="BJ59" s="255">
        <f t="shared" si="9"/>
        <v>0</v>
      </c>
      <c r="BK59" s="255">
        <f t="shared" si="9"/>
        <v>0</v>
      </c>
      <c r="BL59" s="255">
        <f t="shared" si="9"/>
        <v>0</v>
      </c>
      <c r="BM59" s="248"/>
      <c r="BN59" s="255">
        <f>SUM(C59:BM59)</f>
        <v>0</v>
      </c>
      <c r="BO59" s="240"/>
      <c r="BP59" s="240"/>
      <c r="BQ59" s="240"/>
      <c r="BR59" s="240"/>
      <c r="BS59" s="240"/>
    </row>
    <row r="60" spans="1:71" ht="18.95" customHeight="1" thickBot="1">
      <c r="A60" s="342"/>
      <c r="B60" s="9" t="s">
        <v>1581</v>
      </c>
      <c r="C60" s="255">
        <f t="shared" ref="C60:AH60" si="10">SUM(C55:C59)</f>
        <v>0</v>
      </c>
      <c r="D60" s="255">
        <f t="shared" si="10"/>
        <v>0</v>
      </c>
      <c r="E60" s="255">
        <f t="shared" si="10"/>
        <v>0</v>
      </c>
      <c r="F60" s="255">
        <f t="shared" si="10"/>
        <v>0</v>
      </c>
      <c r="G60" s="255">
        <f t="shared" si="10"/>
        <v>0</v>
      </c>
      <c r="H60" s="255">
        <f t="shared" si="10"/>
        <v>0</v>
      </c>
      <c r="I60" s="255">
        <f t="shared" si="10"/>
        <v>0</v>
      </c>
      <c r="J60" s="255">
        <f t="shared" si="10"/>
        <v>0</v>
      </c>
      <c r="K60" s="255">
        <f t="shared" si="10"/>
        <v>0</v>
      </c>
      <c r="L60" s="255">
        <f t="shared" si="10"/>
        <v>0</v>
      </c>
      <c r="M60" s="255">
        <f t="shared" si="10"/>
        <v>0</v>
      </c>
      <c r="N60" s="255">
        <f t="shared" si="10"/>
        <v>0</v>
      </c>
      <c r="O60" s="255">
        <f t="shared" si="10"/>
        <v>0</v>
      </c>
      <c r="P60" s="255">
        <f t="shared" si="10"/>
        <v>0</v>
      </c>
      <c r="Q60" s="255">
        <f t="shared" si="10"/>
        <v>0</v>
      </c>
      <c r="R60" s="255">
        <f t="shared" si="10"/>
        <v>0</v>
      </c>
      <c r="S60" s="255">
        <f t="shared" si="10"/>
        <v>0</v>
      </c>
      <c r="T60" s="255">
        <f t="shared" si="10"/>
        <v>0</v>
      </c>
      <c r="U60" s="255">
        <f t="shared" si="10"/>
        <v>0</v>
      </c>
      <c r="V60" s="255">
        <f t="shared" si="10"/>
        <v>0</v>
      </c>
      <c r="W60" s="255">
        <f t="shared" si="10"/>
        <v>0</v>
      </c>
      <c r="X60" s="255">
        <f t="shared" si="10"/>
        <v>0</v>
      </c>
      <c r="Y60" s="255">
        <f t="shared" si="10"/>
        <v>0</v>
      </c>
      <c r="Z60" s="255">
        <f t="shared" si="10"/>
        <v>0</v>
      </c>
      <c r="AA60" s="255">
        <f t="shared" si="10"/>
        <v>0</v>
      </c>
      <c r="AB60" s="255">
        <f t="shared" si="10"/>
        <v>0</v>
      </c>
      <c r="AC60" s="255">
        <f t="shared" si="10"/>
        <v>0</v>
      </c>
      <c r="AD60" s="255">
        <f t="shared" si="10"/>
        <v>0</v>
      </c>
      <c r="AE60" s="255">
        <f t="shared" si="10"/>
        <v>0</v>
      </c>
      <c r="AF60" s="255">
        <f t="shared" si="10"/>
        <v>0</v>
      </c>
      <c r="AG60" s="255">
        <f t="shared" si="10"/>
        <v>0</v>
      </c>
      <c r="AH60" s="255">
        <f t="shared" si="10"/>
        <v>0</v>
      </c>
      <c r="AI60" s="255">
        <f t="shared" ref="AI60:BN60" si="11">SUM(AI55:AI59)</f>
        <v>0</v>
      </c>
      <c r="AJ60" s="255">
        <f t="shared" si="11"/>
        <v>0</v>
      </c>
      <c r="AK60" s="255">
        <f t="shared" si="11"/>
        <v>0</v>
      </c>
      <c r="AL60" s="255">
        <f t="shared" si="11"/>
        <v>0</v>
      </c>
      <c r="AM60" s="255">
        <f t="shared" si="11"/>
        <v>0</v>
      </c>
      <c r="AN60" s="255">
        <f t="shared" si="11"/>
        <v>0</v>
      </c>
      <c r="AO60" s="255">
        <f t="shared" si="11"/>
        <v>0</v>
      </c>
      <c r="AP60" s="255">
        <f t="shared" si="11"/>
        <v>0</v>
      </c>
      <c r="AQ60" s="255">
        <f t="shared" si="11"/>
        <v>0</v>
      </c>
      <c r="AR60" s="255">
        <f t="shared" si="11"/>
        <v>0</v>
      </c>
      <c r="AS60" s="255">
        <f t="shared" si="11"/>
        <v>0</v>
      </c>
      <c r="AT60" s="255">
        <f t="shared" si="11"/>
        <v>0</v>
      </c>
      <c r="AU60" s="255">
        <f t="shared" si="11"/>
        <v>0</v>
      </c>
      <c r="AV60" s="255">
        <f t="shared" si="11"/>
        <v>0</v>
      </c>
      <c r="AW60" s="255">
        <f t="shared" si="11"/>
        <v>0</v>
      </c>
      <c r="AX60" s="255">
        <f t="shared" si="11"/>
        <v>0</v>
      </c>
      <c r="AY60" s="255">
        <f t="shared" si="11"/>
        <v>0</v>
      </c>
      <c r="AZ60" s="255">
        <f t="shared" si="11"/>
        <v>0</v>
      </c>
      <c r="BA60" s="255">
        <f t="shared" si="11"/>
        <v>0</v>
      </c>
      <c r="BB60" s="255">
        <f t="shared" si="11"/>
        <v>0</v>
      </c>
      <c r="BC60" s="255">
        <f t="shared" si="11"/>
        <v>0</v>
      </c>
      <c r="BD60" s="255">
        <f t="shared" si="11"/>
        <v>0</v>
      </c>
      <c r="BE60" s="255">
        <f t="shared" si="11"/>
        <v>0</v>
      </c>
      <c r="BF60" s="255">
        <f t="shared" si="11"/>
        <v>0</v>
      </c>
      <c r="BG60" s="255">
        <f t="shared" si="11"/>
        <v>0</v>
      </c>
      <c r="BH60" s="255">
        <f t="shared" si="11"/>
        <v>0</v>
      </c>
      <c r="BI60" s="255">
        <f t="shared" si="11"/>
        <v>0</v>
      </c>
      <c r="BJ60" s="255">
        <f t="shared" si="11"/>
        <v>0</v>
      </c>
      <c r="BK60" s="255">
        <f t="shared" si="11"/>
        <v>0</v>
      </c>
      <c r="BL60" s="255">
        <f t="shared" si="11"/>
        <v>0</v>
      </c>
      <c r="BM60" s="255">
        <f t="shared" si="11"/>
        <v>0</v>
      </c>
      <c r="BN60" s="255">
        <f t="shared" si="11"/>
        <v>0</v>
      </c>
      <c r="BO60" s="240"/>
      <c r="BP60" s="240"/>
      <c r="BQ60" s="240"/>
      <c r="BR60" s="240"/>
      <c r="BS60" s="240"/>
    </row>
    <row r="61" spans="1:71" ht="36" customHeight="1" thickBot="1">
      <c r="A61" s="342"/>
      <c r="B61" s="541" t="s">
        <v>1582</v>
      </c>
      <c r="C61" s="257">
        <f>+C47+C60+C52</f>
        <v>0</v>
      </c>
      <c r="D61" s="257">
        <f t="shared" ref="D61:BL61" si="12">+D47+D60+D52</f>
        <v>0</v>
      </c>
      <c r="E61" s="257">
        <f t="shared" si="12"/>
        <v>0</v>
      </c>
      <c r="F61" s="257">
        <f t="shared" si="12"/>
        <v>0</v>
      </c>
      <c r="G61" s="257">
        <f t="shared" si="12"/>
        <v>0</v>
      </c>
      <c r="H61" s="257">
        <f t="shared" si="12"/>
        <v>0</v>
      </c>
      <c r="I61" s="257">
        <f t="shared" si="12"/>
        <v>0</v>
      </c>
      <c r="J61" s="257">
        <f t="shared" si="12"/>
        <v>0</v>
      </c>
      <c r="K61" s="257">
        <f t="shared" si="12"/>
        <v>0</v>
      </c>
      <c r="L61" s="257">
        <f t="shared" si="12"/>
        <v>0</v>
      </c>
      <c r="M61" s="257">
        <f t="shared" si="12"/>
        <v>0</v>
      </c>
      <c r="N61" s="257">
        <f t="shared" si="12"/>
        <v>0</v>
      </c>
      <c r="O61" s="257">
        <f t="shared" si="12"/>
        <v>0</v>
      </c>
      <c r="P61" s="257">
        <f t="shared" si="12"/>
        <v>0</v>
      </c>
      <c r="Q61" s="257">
        <f t="shared" si="12"/>
        <v>0</v>
      </c>
      <c r="R61" s="257">
        <f t="shared" si="12"/>
        <v>0</v>
      </c>
      <c r="S61" s="257">
        <f t="shared" si="12"/>
        <v>0</v>
      </c>
      <c r="T61" s="257">
        <f t="shared" si="12"/>
        <v>0</v>
      </c>
      <c r="U61" s="257">
        <f t="shared" si="12"/>
        <v>0</v>
      </c>
      <c r="V61" s="257">
        <f t="shared" si="12"/>
        <v>0</v>
      </c>
      <c r="W61" s="257">
        <f t="shared" si="12"/>
        <v>0</v>
      </c>
      <c r="X61" s="257">
        <f t="shared" si="12"/>
        <v>0</v>
      </c>
      <c r="Y61" s="257">
        <f t="shared" si="12"/>
        <v>0</v>
      </c>
      <c r="Z61" s="257">
        <f t="shared" si="12"/>
        <v>0</v>
      </c>
      <c r="AA61" s="257">
        <f t="shared" si="12"/>
        <v>0</v>
      </c>
      <c r="AB61" s="257">
        <f t="shared" si="12"/>
        <v>0</v>
      </c>
      <c r="AC61" s="257">
        <f t="shared" si="12"/>
        <v>0</v>
      </c>
      <c r="AD61" s="257">
        <f t="shared" si="12"/>
        <v>0</v>
      </c>
      <c r="AE61" s="257">
        <f t="shared" si="12"/>
        <v>0</v>
      </c>
      <c r="AF61" s="257">
        <f t="shared" si="12"/>
        <v>0</v>
      </c>
      <c r="AG61" s="257">
        <f t="shared" si="12"/>
        <v>0</v>
      </c>
      <c r="AH61" s="257">
        <f t="shared" si="12"/>
        <v>0</v>
      </c>
      <c r="AI61" s="257">
        <f t="shared" si="12"/>
        <v>0</v>
      </c>
      <c r="AJ61" s="257">
        <f t="shared" si="12"/>
        <v>0</v>
      </c>
      <c r="AK61" s="257">
        <f t="shared" si="12"/>
        <v>0</v>
      </c>
      <c r="AL61" s="257">
        <f t="shared" si="12"/>
        <v>0</v>
      </c>
      <c r="AM61" s="257">
        <f t="shared" si="12"/>
        <v>0</v>
      </c>
      <c r="AN61" s="257">
        <f t="shared" si="12"/>
        <v>0</v>
      </c>
      <c r="AO61" s="257">
        <f t="shared" si="12"/>
        <v>0</v>
      </c>
      <c r="AP61" s="257">
        <f t="shared" si="12"/>
        <v>0</v>
      </c>
      <c r="AQ61" s="257">
        <f t="shared" si="12"/>
        <v>0</v>
      </c>
      <c r="AR61" s="257">
        <f t="shared" si="12"/>
        <v>0</v>
      </c>
      <c r="AS61" s="257">
        <f t="shared" si="12"/>
        <v>0</v>
      </c>
      <c r="AT61" s="257">
        <f t="shared" si="12"/>
        <v>0</v>
      </c>
      <c r="AU61" s="257">
        <f t="shared" si="12"/>
        <v>0</v>
      </c>
      <c r="AV61" s="257">
        <f t="shared" si="12"/>
        <v>0</v>
      </c>
      <c r="AW61" s="257">
        <f t="shared" si="12"/>
        <v>0</v>
      </c>
      <c r="AX61" s="257">
        <f t="shared" si="12"/>
        <v>0</v>
      </c>
      <c r="AY61" s="257">
        <f t="shared" si="12"/>
        <v>0</v>
      </c>
      <c r="AZ61" s="257">
        <f t="shared" si="12"/>
        <v>0</v>
      </c>
      <c r="BA61" s="257">
        <f t="shared" si="12"/>
        <v>0</v>
      </c>
      <c r="BB61" s="257">
        <f t="shared" si="12"/>
        <v>0</v>
      </c>
      <c r="BC61" s="257">
        <f t="shared" si="12"/>
        <v>0</v>
      </c>
      <c r="BD61" s="257">
        <f t="shared" si="12"/>
        <v>0</v>
      </c>
      <c r="BE61" s="257">
        <f t="shared" si="12"/>
        <v>0</v>
      </c>
      <c r="BF61" s="257">
        <f t="shared" si="12"/>
        <v>0</v>
      </c>
      <c r="BG61" s="257">
        <f t="shared" si="12"/>
        <v>0</v>
      </c>
      <c r="BH61" s="257">
        <f t="shared" si="12"/>
        <v>0</v>
      </c>
      <c r="BI61" s="257">
        <f t="shared" si="12"/>
        <v>0</v>
      </c>
      <c r="BJ61" s="257">
        <f t="shared" si="12"/>
        <v>0</v>
      </c>
      <c r="BK61" s="257">
        <f t="shared" si="12"/>
        <v>0</v>
      </c>
      <c r="BL61" s="257">
        <f t="shared" si="12"/>
        <v>0</v>
      </c>
      <c r="BM61" s="257">
        <f>+BM47+BM60+BM52</f>
        <v>0</v>
      </c>
      <c r="BN61" s="257">
        <f>+BN47+BN60+BN52</f>
        <v>0</v>
      </c>
      <c r="BO61" s="240"/>
      <c r="BP61" s="240"/>
      <c r="BQ61" s="240"/>
      <c r="BR61" s="240"/>
      <c r="BS61" s="240"/>
    </row>
    <row r="62" spans="1:71" ht="16.5" thickTop="1">
      <c r="A62" s="276"/>
      <c r="B62" s="240"/>
      <c r="C62" s="336" t="s">
        <v>1128</v>
      </c>
      <c r="D62" s="240"/>
      <c r="E62" s="240"/>
      <c r="F62" s="240"/>
      <c r="G62" s="336" t="s">
        <v>1128</v>
      </c>
      <c r="H62" s="240"/>
      <c r="I62" s="240"/>
      <c r="J62" s="240"/>
      <c r="K62" s="336" t="s">
        <v>1128</v>
      </c>
      <c r="L62" s="240"/>
      <c r="M62" s="240"/>
      <c r="N62" s="240"/>
      <c r="O62" s="336" t="s">
        <v>1128</v>
      </c>
      <c r="P62" s="240"/>
      <c r="Q62" s="240"/>
      <c r="R62" s="240"/>
      <c r="S62" s="336" t="s">
        <v>1128</v>
      </c>
      <c r="T62" s="240"/>
      <c r="U62" s="240"/>
      <c r="V62" s="240"/>
      <c r="W62" s="336" t="s">
        <v>1128</v>
      </c>
      <c r="X62" s="240"/>
      <c r="Y62" s="240"/>
      <c r="Z62" s="240"/>
      <c r="AA62" s="336" t="s">
        <v>1128</v>
      </c>
      <c r="AB62" s="240"/>
      <c r="AC62" s="240"/>
      <c r="AD62" s="240"/>
      <c r="AE62" s="336" t="s">
        <v>1128</v>
      </c>
      <c r="AF62" s="240"/>
      <c r="AG62" s="240"/>
      <c r="AH62" s="240"/>
      <c r="AI62" s="336" t="s">
        <v>1128</v>
      </c>
      <c r="AJ62" s="341"/>
      <c r="AK62" s="341"/>
      <c r="AL62" s="341"/>
      <c r="AM62" s="336" t="s">
        <v>1128</v>
      </c>
      <c r="AN62" s="341"/>
      <c r="AO62" s="341"/>
      <c r="AP62" s="341"/>
      <c r="AQ62" s="336" t="s">
        <v>1128</v>
      </c>
      <c r="AR62" s="341"/>
      <c r="AS62" s="341"/>
      <c r="AT62" s="341"/>
      <c r="AU62" s="336" t="s">
        <v>1128</v>
      </c>
      <c r="AV62" s="341"/>
      <c r="AW62" s="341"/>
      <c r="AX62" s="341"/>
      <c r="AY62" s="336" t="s">
        <v>1128</v>
      </c>
      <c r="AZ62" s="259"/>
      <c r="BA62" s="259"/>
      <c r="BB62" s="259"/>
      <c r="BC62" s="336" t="s">
        <v>1128</v>
      </c>
      <c r="BD62" s="259"/>
      <c r="BE62" s="259"/>
      <c r="BF62" s="259"/>
      <c r="BG62" s="336" t="s">
        <v>1128</v>
      </c>
      <c r="BH62" s="259"/>
      <c r="BI62" s="259"/>
      <c r="BJ62" s="259"/>
      <c r="BK62" s="336" t="s">
        <v>1129</v>
      </c>
      <c r="BL62" s="259"/>
      <c r="BM62" s="259"/>
      <c r="BN62" s="259"/>
      <c r="BO62" s="240"/>
      <c r="BP62" s="240"/>
      <c r="BQ62" s="240"/>
      <c r="BR62" s="240"/>
      <c r="BS62" s="240"/>
    </row>
    <row r="63" spans="1:71" ht="15">
      <c r="A63" s="276"/>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row>
    <row r="64" spans="1:71"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row>
    <row r="65" spans="1:71"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row>
    <row r="66" spans="1:71"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row>
    <row r="67" spans="1:71"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row>
    <row r="68" spans="1:71"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row>
    <row r="69" spans="1:71"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row>
    <row r="70" spans="1:71"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row>
    <row r="71" spans="1:71"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row>
    <row r="72" spans="1:71"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row>
    <row r="73" spans="1:71"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row>
    <row r="74" spans="1:71"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row>
    <row r="75" spans="1:71"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row>
    <row r="76" spans="1:71"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row>
    <row r="77" spans="1:71"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row>
    <row r="78" spans="1:71"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row>
    <row r="79" spans="1:71"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row>
    <row r="80" spans="1:71"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row>
    <row r="81" spans="1:71"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row>
    <row r="82" spans="1:71"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row>
    <row r="83" spans="1:71"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row>
    <row r="84" spans="1:71"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row>
    <row r="85" spans="1:71"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row>
    <row r="86" spans="1:71"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row>
    <row r="87" spans="1:71"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row>
    <row r="88" spans="1:71"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row>
    <row r="89" spans="1:71"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row>
    <row r="90" spans="1:71"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row>
    <row r="91" spans="1:71"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row>
    <row r="92" spans="1:71"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row>
    <row r="93" spans="1:71"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row>
    <row r="94" spans="1:71"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row>
    <row r="95" spans="1:71"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row>
    <row r="96" spans="1:71"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row>
    <row r="97" spans="1:71"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row>
    <row r="98" spans="1:71"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row>
    <row r="99" spans="1:71"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row>
    <row r="100" spans="1:71"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row>
    <row r="101" spans="1:71"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row>
    <row r="102" spans="1:71"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row>
    <row r="103" spans="1:71"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row>
    <row r="104" spans="1:71"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row>
    <row r="105" spans="1:71"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row>
    <row r="106" spans="1:71"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row>
    <row r="107" spans="1:71"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row>
    <row r="108" spans="1:71"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row>
    <row r="109" spans="1:71"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row>
    <row r="110" spans="1:71"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row>
    <row r="111" spans="1:71"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row>
    <row r="112" spans="1:71"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row>
    <row r="113" spans="1:71"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row>
    <row r="114" spans="1:71"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row>
    <row r="115" spans="1:71"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row>
    <row r="116" spans="1:71"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row>
    <row r="117" spans="1:71"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row>
    <row r="118" spans="1:71"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row>
    <row r="119" spans="1:71"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row>
    <row r="120" spans="1:71"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row>
    <row r="121" spans="1:71"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row>
    <row r="122" spans="1:71"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row>
    <row r="123" spans="1:71" ht="1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row>
  </sheetData>
  <sheetProtection algorithmName="SHA-512" hashValue="UbNJFkGxEcMQLxnsWX/63STUrBNuZ5opAGEUkXsDdW++dMoo2NAmOpibkqEAUu1POluWxTKAeOExxTz5hSv1rA==" saltValue="2z4tMlM193vLPvMyARoUMA==" spinCount="100000" sheet="1" scenarios="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N4:N6"/>
    <mergeCell ref="C4:C6"/>
    <mergeCell ref="D4:D6"/>
    <mergeCell ref="E4:E6"/>
    <mergeCell ref="F4:F6"/>
    <mergeCell ref="G4:G6"/>
    <mergeCell ref="H4:H6"/>
    <mergeCell ref="I4:I6"/>
    <mergeCell ref="J4:J6"/>
    <mergeCell ref="K4:K6"/>
    <mergeCell ref="L4:L6"/>
    <mergeCell ref="M4:M6"/>
    <mergeCell ref="Z4:Z6"/>
    <mergeCell ref="O4:O6"/>
    <mergeCell ref="P4:P6"/>
    <mergeCell ref="Q4:Q6"/>
    <mergeCell ref="R4:R6"/>
    <mergeCell ref="S4:S6"/>
    <mergeCell ref="T4:T6"/>
    <mergeCell ref="U4:U6"/>
    <mergeCell ref="V4:V6"/>
    <mergeCell ref="W4:W6"/>
    <mergeCell ref="X4:X6"/>
    <mergeCell ref="Y4:Y6"/>
    <mergeCell ref="AA4:AA6"/>
    <mergeCell ref="AB4:AB6"/>
    <mergeCell ref="AC4:AC6"/>
    <mergeCell ref="AD4:AD6"/>
    <mergeCell ref="AF4:AF6"/>
    <mergeCell ref="AE4:AE6"/>
    <mergeCell ref="AR4:AR6"/>
    <mergeCell ref="AG4:AG6"/>
    <mergeCell ref="AH4:AH6"/>
    <mergeCell ref="AI4:AI6"/>
    <mergeCell ref="AJ4:AJ6"/>
    <mergeCell ref="AK4:AK6"/>
    <mergeCell ref="AL4:AL6"/>
    <mergeCell ref="AM4:AM6"/>
    <mergeCell ref="AN4:AN6"/>
    <mergeCell ref="AO4:AO6"/>
    <mergeCell ref="AP4:AP6"/>
    <mergeCell ref="AQ4:AQ6"/>
    <mergeCell ref="BD4:BD6"/>
    <mergeCell ref="AS4:AS6"/>
    <mergeCell ref="AT4:AT6"/>
    <mergeCell ref="AU4:AU6"/>
    <mergeCell ref="AV4:AV6"/>
    <mergeCell ref="AW4:AW6"/>
    <mergeCell ref="AX4:AX6"/>
    <mergeCell ref="AY4:AY6"/>
    <mergeCell ref="AZ4:AZ6"/>
    <mergeCell ref="BA4:BA6"/>
    <mergeCell ref="BB4:BB6"/>
    <mergeCell ref="BC4:BC6"/>
    <mergeCell ref="BK4:BK6"/>
    <mergeCell ref="BL4:BL6"/>
    <mergeCell ref="BE4:BE6"/>
    <mergeCell ref="BF4:BF6"/>
    <mergeCell ref="BG4:BG6"/>
    <mergeCell ref="BH4:BH6"/>
    <mergeCell ref="BI4:BI6"/>
    <mergeCell ref="BJ4:BJ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2021</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11" activePane="bottomRight" state="frozen"/>
      <selection pane="topRight" activeCell="C1" sqref="C1"/>
      <selection pane="bottomLeft" activeCell="A11" sqref="A11"/>
      <selection pane="bottomRight" activeCell="D14" sqref="D14"/>
    </sheetView>
  </sheetViews>
  <sheetFormatPr defaultColWidth="8.85546875" defaultRowHeight="12.75"/>
  <cols>
    <col min="1" max="1" width="13.7109375" style="238" customWidth="1"/>
    <col min="2" max="2" width="45.7109375" style="238" customWidth="1"/>
    <col min="3" max="254" width="16.7109375" style="238" customWidth="1"/>
    <col min="255" max="16384" width="8.85546875" style="238"/>
  </cols>
  <sheetData>
    <row r="1" spans="1:25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75">
      <c r="A2" s="2"/>
      <c r="B2" s="2"/>
      <c r="C2" s="1605" t="str">
        <f>'BS-NONMAJOR SP. REVENUE(63-64) '!C3</f>
        <v>FUND#</v>
      </c>
      <c r="D2" s="1605"/>
      <c r="E2" s="1605"/>
      <c r="F2" s="1605"/>
      <c r="G2" s="1605" t="str">
        <f>'BS-NONMAJOR SP. REVENUE(63-64) '!D3</f>
        <v>FUND#</v>
      </c>
      <c r="H2" s="1605"/>
      <c r="I2" s="1605"/>
      <c r="J2" s="1605"/>
      <c r="K2" s="551" t="str">
        <f>'BS-NONMAJOR SP. REVENUE(63-64) '!E3</f>
        <v>FUND#</v>
      </c>
      <c r="L2" s="10"/>
      <c r="M2" s="10"/>
      <c r="N2" s="542"/>
      <c r="O2" s="551" t="str">
        <f>'BS-NONMAJOR SP. REVENUE(63-64) '!F3</f>
        <v>FUND#</v>
      </c>
      <c r="P2" s="10"/>
      <c r="Q2" s="10"/>
      <c r="R2" s="542"/>
      <c r="S2" s="551" t="str">
        <f>'BS-NONMAJOR SP. REVENUE(63-64) '!G3</f>
        <v>FUND#</v>
      </c>
      <c r="T2" s="10"/>
      <c r="U2" s="10"/>
      <c r="V2" s="542"/>
      <c r="W2" s="551" t="str">
        <f>'BS-NONMAJOR SP. REVENUE(63-64) '!H3</f>
        <v>FUND#</v>
      </c>
      <c r="X2" s="10"/>
      <c r="Y2" s="10"/>
      <c r="Z2" s="542"/>
      <c r="AA2" s="551" t="str">
        <f>'BS-NONMAJOR SP. REVENUE(63-64) '!I3</f>
        <v>FUND#</v>
      </c>
      <c r="AB2" s="10"/>
      <c r="AC2" s="10"/>
      <c r="AD2" s="542"/>
      <c r="AE2" s="551" t="str">
        <f>'BS-NONMAJOR SP. REVENUE(63-64) '!J3</f>
        <v>FUND#</v>
      </c>
      <c r="AF2" s="10"/>
      <c r="AG2" s="10"/>
      <c r="AH2" s="542"/>
      <c r="AI2" s="551" t="str">
        <f>'BS-NONMAJOR SP. REVENUE(63-64) '!K3</f>
        <v>FUND#</v>
      </c>
      <c r="AJ2" s="10"/>
      <c r="AK2" s="10"/>
      <c r="AL2" s="542"/>
      <c r="AM2" s="551" t="str">
        <f>'BS-NONMAJOR SP. REVENUE(63-64) '!L3</f>
        <v>FUND#</v>
      </c>
      <c r="AN2" s="10"/>
      <c r="AO2" s="10"/>
      <c r="AP2" s="542"/>
      <c r="AQ2" s="551" t="str">
        <f>'BS-NONMAJOR SP. REVENUE(63-64) '!M3</f>
        <v>FUND#</v>
      </c>
      <c r="AR2" s="10"/>
      <c r="AS2" s="10"/>
      <c r="AT2" s="542"/>
      <c r="AU2" s="551" t="str">
        <f>'BS-NONMAJOR SP. REVENUE(63-64) '!N3</f>
        <v>FUND#</v>
      </c>
      <c r="AV2" s="10"/>
      <c r="AW2" s="10"/>
      <c r="AX2" s="542"/>
      <c r="AY2" s="551" t="str">
        <f>'BS-NONMAJOR SP. REVENUE(63-64) '!O3</f>
        <v>FUND#</v>
      </c>
      <c r="AZ2" s="10"/>
      <c r="BA2" s="10"/>
      <c r="BB2" s="542"/>
      <c r="BC2" s="551" t="str">
        <f>'BS-NONMAJOR SP. REVENUE(63-64) '!P3</f>
        <v>FUND#</v>
      </c>
      <c r="BD2" s="10"/>
      <c r="BE2" s="10"/>
      <c r="BF2" s="542"/>
      <c r="BG2" s="551" t="str">
        <f>'BS-NONMAJOR SP. REVENUE(63-64) '!Q3</f>
        <v>FUND#</v>
      </c>
      <c r="BH2" s="10"/>
      <c r="BI2" s="10"/>
      <c r="BJ2" s="542"/>
      <c r="BK2" s="551" t="str">
        <f>'BS-NONMAJOR SP. REVENUE(63-64) '!R3</f>
        <v>FUND#</v>
      </c>
      <c r="BL2" s="10"/>
      <c r="BM2" s="10"/>
      <c r="BN2" s="542"/>
      <c r="BO2" s="551" t="str">
        <f>'BS-NONMAJOR SP. REVENUE(63-64) '!S3</f>
        <v>FUND#</v>
      </c>
      <c r="BP2" s="10"/>
      <c r="BQ2" s="10"/>
      <c r="BR2" s="542"/>
      <c r="BS2" s="551" t="str">
        <f>'BS-NONMAJOR SP. REVENUE(63-64) '!T3</f>
        <v>FUND#</v>
      </c>
      <c r="BT2" s="10"/>
      <c r="BU2" s="10"/>
      <c r="BV2" s="542"/>
      <c r="BW2" s="551" t="str">
        <f>'BS-NONMAJOR SP. REVENUE(63-64) '!U3</f>
        <v>FUND#</v>
      </c>
      <c r="BX2" s="10"/>
      <c r="BY2" s="10"/>
      <c r="BZ2" s="542"/>
      <c r="CA2" s="551" t="str">
        <f>'BS-NONMAJOR SP. REVENUE(63-64) '!V3</f>
        <v>FUND#</v>
      </c>
      <c r="CB2" s="10"/>
      <c r="CC2" s="10"/>
      <c r="CD2" s="542"/>
      <c r="CE2" s="551" t="str">
        <f>'BS-NONMAJOR SP. REVENUE(63-64) '!W3</f>
        <v>FUND#</v>
      </c>
      <c r="CF2" s="10"/>
      <c r="CG2" s="10"/>
      <c r="CH2" s="542"/>
      <c r="CI2" s="551" t="str">
        <f>'BS-NONMAJOR SP. REVENUE(63-64) '!X3</f>
        <v>FUND#</v>
      </c>
      <c r="CJ2" s="10"/>
      <c r="CK2" s="10"/>
      <c r="CL2" s="542"/>
      <c r="CM2" s="551" t="str">
        <f>'BS-NONMAJOR SP. REVENUE(63-64) '!Y3</f>
        <v>FUND#</v>
      </c>
      <c r="CN2" s="10"/>
      <c r="CO2" s="10"/>
      <c r="CP2" s="542"/>
      <c r="CQ2" s="551" t="str">
        <f>'BS-NONMAJOR SP. REVENUE(63-64) '!Z3</f>
        <v>FUND#</v>
      </c>
      <c r="CR2" s="10"/>
      <c r="CS2" s="10"/>
      <c r="CT2" s="542"/>
      <c r="CU2" s="551" t="str">
        <f>'BS-NONMAJOR SP. REVENUE(63-64) '!AA3</f>
        <v>FUND#</v>
      </c>
      <c r="CV2" s="10"/>
      <c r="CW2" s="10"/>
      <c r="CX2" s="542"/>
      <c r="CY2" s="551" t="str">
        <f>'BS-NONMAJOR SP. REVENUE(63-64) '!AB3</f>
        <v>FUND#</v>
      </c>
      <c r="CZ2" s="10"/>
      <c r="DA2" s="10"/>
      <c r="DB2" s="542"/>
      <c r="DC2" s="551" t="str">
        <f>'BS-NONMAJOR SP. REVENUE(63-64) '!AC3</f>
        <v>FUND#</v>
      </c>
      <c r="DD2" s="10"/>
      <c r="DE2" s="10"/>
      <c r="DF2" s="542"/>
      <c r="DG2" s="551" t="str">
        <f>'BS-NONMAJOR SP. REVENUE(63-64) '!AD3</f>
        <v>FUND#</v>
      </c>
      <c r="DH2" s="10"/>
      <c r="DI2" s="10"/>
      <c r="DJ2" s="542"/>
      <c r="DK2" s="551" t="str">
        <f>'BS-NONMAJOR SP. REVENUE(63-64) '!AE3</f>
        <v>FUND#</v>
      </c>
      <c r="DL2" s="10"/>
      <c r="DM2" s="10"/>
      <c r="DN2" s="542"/>
      <c r="DO2" s="551" t="str">
        <f>'BS-NONMAJOR SP. REVENUE(63-64) '!AF3</f>
        <v>FUND#</v>
      </c>
      <c r="DP2" s="10"/>
      <c r="DQ2" s="10"/>
      <c r="DR2" s="542"/>
      <c r="DS2" s="551" t="str">
        <f>'BS-NONMAJOR SP. REVENUE(63-64) '!AG3</f>
        <v>FUND#</v>
      </c>
      <c r="DT2" s="10"/>
      <c r="DU2" s="10"/>
      <c r="DV2" s="542"/>
      <c r="DW2" s="551" t="str">
        <f>'BS-NONMAJOR SP. REVENUE(63-64) '!AH3</f>
        <v>FUND#</v>
      </c>
      <c r="DX2" s="10"/>
      <c r="DY2" s="10"/>
      <c r="DZ2" s="542"/>
      <c r="EA2" s="551" t="str">
        <f>'BS-NONMAJOR SP. REVENUE(63-64) '!AI3</f>
        <v>FUND#</v>
      </c>
      <c r="EB2" s="10"/>
      <c r="EC2" s="10"/>
      <c r="ED2" s="542"/>
      <c r="EE2" s="1605" t="str">
        <f>'BS-NONMAJOR SP. REVENUE(63-64) '!AJ3</f>
        <v>FUND#</v>
      </c>
      <c r="EF2" s="1293"/>
      <c r="EG2" s="1293"/>
      <c r="EH2" s="1293"/>
      <c r="EI2" s="1605" t="str">
        <f>'BS-NONMAJOR SP. REVENUE(63-64) '!AK3</f>
        <v>FUND#</v>
      </c>
      <c r="EJ2" s="1293"/>
      <c r="EK2" s="1293"/>
      <c r="EL2" s="1293"/>
      <c r="EM2" s="1605" t="str">
        <f>'BS-NONMAJOR SP. REVENUE(63-64) '!AL3</f>
        <v>FUND#</v>
      </c>
      <c r="EN2" s="1293"/>
      <c r="EO2" s="1293"/>
      <c r="EP2" s="1293"/>
      <c r="EQ2" s="1605" t="str">
        <f>'BS-NONMAJOR SP. REVENUE(63-64) '!AM3</f>
        <v>FUND#</v>
      </c>
      <c r="ER2" s="1293"/>
      <c r="ES2" s="1293"/>
      <c r="ET2" s="1293"/>
      <c r="EU2" s="1605" t="str">
        <f>'BS-NONMAJOR SP. REVENUE(63-64) '!AN3</f>
        <v>FUND#</v>
      </c>
      <c r="EV2" s="1293"/>
      <c r="EW2" s="1293"/>
      <c r="EX2" s="1293"/>
      <c r="EY2" s="1605" t="str">
        <f>'BS-NONMAJOR SP. REVENUE(63-64) '!AO3</f>
        <v>FUND#</v>
      </c>
      <c r="EZ2" s="1293"/>
      <c r="FA2" s="1293"/>
      <c r="FB2" s="1293"/>
      <c r="FC2" s="1605" t="str">
        <f>'BS-NONMAJOR SP. REVENUE(63-64) '!AP3</f>
        <v>FUND#</v>
      </c>
      <c r="FD2" s="1293"/>
      <c r="FE2" s="1293"/>
      <c r="FF2" s="1293"/>
      <c r="FG2" s="1605" t="str">
        <f>'BS-NONMAJOR SP. REVENUE(63-64) '!AQ3</f>
        <v>FUND#</v>
      </c>
      <c r="FH2" s="1293"/>
      <c r="FI2" s="1293"/>
      <c r="FJ2" s="1293"/>
      <c r="FK2" s="1605" t="str">
        <f>'BS-NONMAJOR SP. REVENUE(63-64) '!AR3</f>
        <v>FUND#</v>
      </c>
      <c r="FL2" s="1293"/>
      <c r="FM2" s="1293"/>
      <c r="FN2" s="1293"/>
      <c r="FO2" s="1605" t="str">
        <f>'BS-NONMAJOR SP. REVENUE(63-64) '!AS3</f>
        <v>FUND#</v>
      </c>
      <c r="FP2" s="1293"/>
      <c r="FQ2" s="1293"/>
      <c r="FR2" s="1293"/>
      <c r="FS2" s="1605" t="str">
        <f>'BS-NONMAJOR SP. REVENUE(63-64) '!AT3</f>
        <v>FUND#</v>
      </c>
      <c r="FT2" s="1293"/>
      <c r="FU2" s="1293"/>
      <c r="FV2" s="1293"/>
      <c r="FW2" s="1605" t="str">
        <f>'BS-NONMAJOR SP. REVENUE(63-64) '!AU3</f>
        <v>FUND#</v>
      </c>
      <c r="FX2" s="1293"/>
      <c r="FY2" s="1293"/>
      <c r="FZ2" s="1293"/>
      <c r="GA2" s="1605" t="str">
        <f>'BS-NONMAJOR SP. REVENUE(63-64) '!AV3</f>
        <v>FUND#</v>
      </c>
      <c r="GB2" s="1293"/>
      <c r="GC2" s="1293"/>
      <c r="GD2" s="1293"/>
      <c r="GE2" s="1605" t="str">
        <f>'BS-NONMAJOR SP. REVENUE(63-64) '!AW3</f>
        <v>FUND#</v>
      </c>
      <c r="GF2" s="1293"/>
      <c r="GG2" s="1293"/>
      <c r="GH2" s="1293"/>
      <c r="GI2" s="1605" t="str">
        <f>'BS-NONMAJOR SP. REVENUE(63-64) '!AX3</f>
        <v>FUND#</v>
      </c>
      <c r="GJ2" s="1293"/>
      <c r="GK2" s="1293"/>
      <c r="GL2" s="1293"/>
      <c r="GM2" s="1605" t="str">
        <f>'BS-NONMAJOR SP. REVENUE(63-64) '!AY3</f>
        <v>FUND#</v>
      </c>
      <c r="GN2" s="1293"/>
      <c r="GO2" s="1293"/>
      <c r="GP2" s="1293"/>
      <c r="GQ2" s="1605" t="str">
        <f>'BS-NONMAJOR SP. REVENUE(63-64) '!AZ3</f>
        <v>FUND#</v>
      </c>
      <c r="GR2" s="1293"/>
      <c r="GS2" s="1293"/>
      <c r="GT2" s="1293"/>
      <c r="GU2" s="1605" t="str">
        <f>'BS-NONMAJOR SP. REVENUE(63-64) '!BA3</f>
        <v>FUND#</v>
      </c>
      <c r="GV2" s="1293"/>
      <c r="GW2" s="1293"/>
      <c r="GX2" s="1293"/>
      <c r="GY2" s="1605" t="str">
        <f>'BS-NONMAJOR SP. REVENUE(63-64) '!BB3</f>
        <v>FUND#</v>
      </c>
      <c r="GZ2" s="1293"/>
      <c r="HA2" s="1293"/>
      <c r="HB2" s="1293"/>
      <c r="HC2" s="1605" t="str">
        <f>'BS-NONMAJOR SP. REVENUE(63-64) '!BC3</f>
        <v>FUND#</v>
      </c>
      <c r="HD2" s="1293"/>
      <c r="HE2" s="1293"/>
      <c r="HF2" s="1293"/>
      <c r="HG2" s="1605" t="str">
        <f>'BS-NONMAJOR SP. REVENUE(63-64) '!BD3</f>
        <v>FUND#</v>
      </c>
      <c r="HH2" s="1293"/>
      <c r="HI2" s="1293"/>
      <c r="HJ2" s="1293"/>
      <c r="HK2" s="1605" t="str">
        <f>'BS-NONMAJOR SP. REVENUE(63-64) '!BE3</f>
        <v>FUND#</v>
      </c>
      <c r="HL2" s="1293"/>
      <c r="HM2" s="1293"/>
      <c r="HN2" s="1293"/>
      <c r="HO2" s="1605" t="str">
        <f>'BS-NONMAJOR SP. REVENUE(63-64) '!BF3</f>
        <v>FUND#</v>
      </c>
      <c r="HP2" s="1293"/>
      <c r="HQ2" s="1293"/>
      <c r="HR2" s="1293"/>
      <c r="HS2" s="1605" t="str">
        <f>'BS-NONMAJOR SP. REVENUE(63-64) '!BG3</f>
        <v>FUND#</v>
      </c>
      <c r="HT2" s="1293"/>
      <c r="HU2" s="1293"/>
      <c r="HV2" s="1293"/>
      <c r="HW2" s="1605" t="str">
        <f>'BS-NONMAJOR SP. REVENUE(63-64) '!BH3</f>
        <v>FUND#</v>
      </c>
      <c r="HX2" s="1293"/>
      <c r="HY2" s="1293"/>
      <c r="HZ2" s="1293"/>
      <c r="IA2" s="1605" t="str">
        <f>'BS-NONMAJOR SP. REVENUE(63-64) '!BI3</f>
        <v>FUND#</v>
      </c>
      <c r="IB2" s="1293"/>
      <c r="IC2" s="1293"/>
      <c r="ID2" s="1293"/>
      <c r="IE2" s="1605" t="str">
        <f>'BS-NONMAJOR SP. REVENUE(63-64) '!BJ3</f>
        <v>FUND#</v>
      </c>
      <c r="IF2" s="1293"/>
      <c r="IG2" s="1293"/>
      <c r="IH2" s="1293"/>
      <c r="II2" s="1605" t="str">
        <f>'BS-NONMAJOR SP. REVENUE(63-64) '!BK3</f>
        <v>FUND#</v>
      </c>
      <c r="IJ2" s="1293"/>
      <c r="IK2" s="1293"/>
      <c r="IL2" s="1293"/>
      <c r="IM2" s="1605" t="str">
        <f>'BS-NONMAJOR SP. REVENUE(63-64) '!BL3</f>
        <v>FUND#</v>
      </c>
      <c r="IN2" s="1293"/>
      <c r="IO2" s="1293"/>
      <c r="IP2" s="1293"/>
      <c r="IQ2" s="551" t="s">
        <v>113</v>
      </c>
      <c r="IR2" s="10"/>
      <c r="IS2" s="10"/>
      <c r="IT2" s="542"/>
    </row>
    <row r="3" spans="1:254" ht="15.75">
      <c r="A3" s="2"/>
      <c r="B3" s="2"/>
      <c r="C3" s="1685" t="str">
        <f>'BS-NONMAJOR SP. REVENUE(63-64) '!C4</f>
        <v>NAME</v>
      </c>
      <c r="D3" s="1533"/>
      <c r="E3" s="1533"/>
      <c r="F3" s="1533"/>
      <c r="G3" s="1605" t="str">
        <f>'BS-NONMAJOR SP. REVENUE(63-64) '!D4</f>
        <v>NAME</v>
      </c>
      <c r="H3" s="1605"/>
      <c r="I3" s="1605"/>
      <c r="J3" s="1605"/>
      <c r="K3" s="1533" t="str">
        <f>'BS-NONMAJOR SP. REVENUE(63-64) '!E4</f>
        <v>NAME</v>
      </c>
      <c r="L3" s="1533"/>
      <c r="M3" s="1533"/>
      <c r="N3" s="1533"/>
      <c r="O3" s="1605" t="str">
        <f>'BS-NONMAJOR SP. REVENUE(63-64) '!F4</f>
        <v>NAME</v>
      </c>
      <c r="P3" s="1605"/>
      <c r="Q3" s="1605"/>
      <c r="R3" s="1605"/>
      <c r="S3" s="1605" t="str">
        <f>'BS-NONMAJOR SP. REVENUE(63-64) '!G4</f>
        <v>NAME</v>
      </c>
      <c r="T3" s="1605"/>
      <c r="U3" s="1605"/>
      <c r="V3" s="1605"/>
      <c r="W3" s="1605" t="str">
        <f>'BS-NONMAJOR SP. REVENUE(63-64) '!H4</f>
        <v>NAME</v>
      </c>
      <c r="X3" s="1605"/>
      <c r="Y3" s="1605"/>
      <c r="Z3" s="1605"/>
      <c r="AA3" s="1605" t="str">
        <f>'BS-NONMAJOR SP. REVENUE(63-64) '!I4</f>
        <v>NAME</v>
      </c>
      <c r="AB3" s="1605"/>
      <c r="AC3" s="1605"/>
      <c r="AD3" s="1605"/>
      <c r="AE3" s="1605" t="str">
        <f>'BS-NONMAJOR SP. REVENUE(63-64) '!J4</f>
        <v>NAME</v>
      </c>
      <c r="AF3" s="1605"/>
      <c r="AG3" s="1605"/>
      <c r="AH3" s="1605"/>
      <c r="AI3" s="1605" t="str">
        <f>'BS-NONMAJOR SP. REVENUE(63-64) '!K4</f>
        <v>NAME</v>
      </c>
      <c r="AJ3" s="1605"/>
      <c r="AK3" s="1605"/>
      <c r="AL3" s="1605"/>
      <c r="AM3" s="1605" t="str">
        <f>'BS-NONMAJOR SP. REVENUE(63-64) '!L4</f>
        <v>NAME</v>
      </c>
      <c r="AN3" s="1605"/>
      <c r="AO3" s="1605"/>
      <c r="AP3" s="1605"/>
      <c r="AQ3" s="1605" t="str">
        <f>'BS-NONMAJOR SP. REVENUE(63-64) '!M4</f>
        <v>NAME</v>
      </c>
      <c r="AR3" s="1605"/>
      <c r="AS3" s="1605"/>
      <c r="AT3" s="1605"/>
      <c r="AU3" s="1605" t="str">
        <f>'BS-NONMAJOR SP. REVENUE(63-64) '!N4</f>
        <v>NAME</v>
      </c>
      <c r="AV3" s="1605"/>
      <c r="AW3" s="1605"/>
      <c r="AX3" s="1605"/>
      <c r="AY3" s="1605" t="str">
        <f>'BS-NONMAJOR SP. REVENUE(63-64) '!O4</f>
        <v>NAME</v>
      </c>
      <c r="AZ3" s="1605"/>
      <c r="BA3" s="1605"/>
      <c r="BB3" s="1605"/>
      <c r="BC3" s="1605" t="str">
        <f>'BS-NONMAJOR SP. REVENUE(63-64) '!P4</f>
        <v>NAME</v>
      </c>
      <c r="BD3" s="1605"/>
      <c r="BE3" s="1605"/>
      <c r="BF3" s="1605"/>
      <c r="BG3" s="1605" t="str">
        <f>'BS-NONMAJOR SP. REVENUE(63-64) '!Q4</f>
        <v>NAME</v>
      </c>
      <c r="BH3" s="1605"/>
      <c r="BI3" s="1605"/>
      <c r="BJ3" s="1605"/>
      <c r="BK3" s="1605" t="str">
        <f>'BS-NONMAJOR SP. REVENUE(63-64) '!R4</f>
        <v>NAME</v>
      </c>
      <c r="BL3" s="1605"/>
      <c r="BM3" s="1605"/>
      <c r="BN3" s="1605"/>
      <c r="BO3" s="1605" t="str">
        <f>'BS-NONMAJOR SP. REVENUE(63-64) '!S4</f>
        <v>NAME</v>
      </c>
      <c r="BP3" s="1605"/>
      <c r="BQ3" s="1605"/>
      <c r="BR3" s="1605"/>
      <c r="BS3" s="1605" t="str">
        <f>'BS-NONMAJOR SP. REVENUE(63-64) '!T4</f>
        <v>NAME</v>
      </c>
      <c r="BT3" s="1605"/>
      <c r="BU3" s="1605"/>
      <c r="BV3" s="1605"/>
      <c r="BW3" s="1605" t="str">
        <f>'BS-NONMAJOR SP. REVENUE(63-64) '!U4</f>
        <v>NAME</v>
      </c>
      <c r="BX3" s="1605"/>
      <c r="BY3" s="1605"/>
      <c r="BZ3" s="1605"/>
      <c r="CA3" s="1605" t="str">
        <f>'BS-NONMAJOR SP. REVENUE(63-64) '!V4</f>
        <v>NAME</v>
      </c>
      <c r="CB3" s="1605"/>
      <c r="CC3" s="1605"/>
      <c r="CD3" s="1605"/>
      <c r="CE3" s="1605" t="str">
        <f>'BS-NONMAJOR SP. REVENUE(63-64) '!W4</f>
        <v>NAME</v>
      </c>
      <c r="CF3" s="1605"/>
      <c r="CG3" s="1605"/>
      <c r="CH3" s="1605"/>
      <c r="CI3" s="1605" t="str">
        <f>'BS-NONMAJOR SP. REVENUE(63-64) '!X4</f>
        <v>NAME</v>
      </c>
      <c r="CJ3" s="1605"/>
      <c r="CK3" s="1605"/>
      <c r="CL3" s="1605"/>
      <c r="CM3" s="1605" t="str">
        <f>'BS-NONMAJOR SP. REVENUE(63-64) '!Y4</f>
        <v>NAME</v>
      </c>
      <c r="CN3" s="1605"/>
      <c r="CO3" s="1605"/>
      <c r="CP3" s="1605"/>
      <c r="CQ3" s="1605" t="str">
        <f>'BS-NONMAJOR SP. REVENUE(63-64) '!Z4</f>
        <v>NAME</v>
      </c>
      <c r="CR3" s="1605"/>
      <c r="CS3" s="1605"/>
      <c r="CT3" s="1605"/>
      <c r="CU3" s="1605" t="str">
        <f>'BS-NONMAJOR SP. REVENUE(63-64) '!AA4</f>
        <v>NAME</v>
      </c>
      <c r="CV3" s="1605"/>
      <c r="CW3" s="1605"/>
      <c r="CX3" s="1605"/>
      <c r="CY3" s="1605" t="str">
        <f>'BS-NONMAJOR SP. REVENUE(63-64) '!AB4</f>
        <v>NAME</v>
      </c>
      <c r="CZ3" s="1605"/>
      <c r="DA3" s="1605"/>
      <c r="DB3" s="1605"/>
      <c r="DC3" s="1605" t="str">
        <f>'BS-NONMAJOR SP. REVENUE(63-64) '!AC4</f>
        <v>NAME</v>
      </c>
      <c r="DD3" s="1605"/>
      <c r="DE3" s="1605"/>
      <c r="DF3" s="1605"/>
      <c r="DG3" s="1605" t="str">
        <f>'BS-NONMAJOR SP. REVENUE(63-64) '!AD4</f>
        <v>NAME</v>
      </c>
      <c r="DH3" s="1605"/>
      <c r="DI3" s="1605"/>
      <c r="DJ3" s="1605"/>
      <c r="DK3" s="1605" t="str">
        <f>'BS-NONMAJOR SP. REVENUE(63-64) '!AE4</f>
        <v>NAME</v>
      </c>
      <c r="DL3" s="1605"/>
      <c r="DM3" s="1605"/>
      <c r="DN3" s="1605"/>
      <c r="DO3" s="1605" t="str">
        <f>'BS-NONMAJOR SP. REVENUE(63-64) '!AF4</f>
        <v>NAME</v>
      </c>
      <c r="DP3" s="1605"/>
      <c r="DQ3" s="1605"/>
      <c r="DR3" s="1605"/>
      <c r="DS3" s="1605" t="str">
        <f>'BS-NONMAJOR SP. REVENUE(63-64) '!AG4</f>
        <v>NAME</v>
      </c>
      <c r="DT3" s="1605"/>
      <c r="DU3" s="1605"/>
      <c r="DV3" s="1605"/>
      <c r="DW3" s="1605" t="str">
        <f>'BS-NONMAJOR SP. REVENUE(63-64) '!AH4</f>
        <v>NAME</v>
      </c>
      <c r="DX3" s="1605"/>
      <c r="DY3" s="1605"/>
      <c r="DZ3" s="1605"/>
      <c r="EA3" s="1605" t="str">
        <f>'BS-NONMAJOR SP. REVENUE(63-64) '!AI4</f>
        <v>NAME</v>
      </c>
      <c r="EB3" s="1605"/>
      <c r="EC3" s="1605"/>
      <c r="ED3" s="1605"/>
      <c r="EE3" s="1605" t="str">
        <f>'BS-NONMAJOR SP. REVENUE(63-64) '!AJ4</f>
        <v>NAME</v>
      </c>
      <c r="EF3" s="1605"/>
      <c r="EG3" s="1605"/>
      <c r="EH3" s="1605"/>
      <c r="EI3" s="1605" t="str">
        <f>'BS-NONMAJOR SP. REVENUE(63-64) '!AK4</f>
        <v>NAME</v>
      </c>
      <c r="EJ3" s="1605"/>
      <c r="EK3" s="1605"/>
      <c r="EL3" s="1605"/>
      <c r="EM3" s="1605" t="str">
        <f>'BS-NONMAJOR SP. REVENUE(63-64) '!AL4</f>
        <v>NAME</v>
      </c>
      <c r="EN3" s="1605"/>
      <c r="EO3" s="1605"/>
      <c r="EP3" s="1605"/>
      <c r="EQ3" s="1605" t="str">
        <f>'BS-NONMAJOR SP. REVENUE(63-64) '!AM4</f>
        <v>NAME</v>
      </c>
      <c r="ER3" s="1605"/>
      <c r="ES3" s="1605"/>
      <c r="ET3" s="1605"/>
      <c r="EU3" s="1605" t="str">
        <f>'BS-NONMAJOR SP. REVENUE(63-64) '!AN4</f>
        <v>NAME</v>
      </c>
      <c r="EV3" s="1605"/>
      <c r="EW3" s="1605"/>
      <c r="EX3" s="1605"/>
      <c r="EY3" s="1605" t="str">
        <f>'BS-NONMAJOR SP. REVENUE(63-64) '!AO4</f>
        <v>NAME</v>
      </c>
      <c r="EZ3" s="1605"/>
      <c r="FA3" s="1605"/>
      <c r="FB3" s="1605"/>
      <c r="FC3" s="1605" t="str">
        <f>'BS-NONMAJOR SP. REVENUE(63-64) '!AP4</f>
        <v>NAME</v>
      </c>
      <c r="FD3" s="1605"/>
      <c r="FE3" s="1605"/>
      <c r="FF3" s="1605"/>
      <c r="FG3" s="1605" t="str">
        <f>'BS-NONMAJOR SP. REVENUE(63-64) '!AQ4</f>
        <v>NAME</v>
      </c>
      <c r="FH3" s="1605"/>
      <c r="FI3" s="1605"/>
      <c r="FJ3" s="1605"/>
      <c r="FK3" s="1605" t="str">
        <f>'BS-NONMAJOR SP. REVENUE(63-64) '!AR4</f>
        <v>NAME</v>
      </c>
      <c r="FL3" s="1605"/>
      <c r="FM3" s="1605"/>
      <c r="FN3" s="1605"/>
      <c r="FO3" s="1605" t="str">
        <f>'BS-NONMAJOR SP. REVENUE(63-64) '!AS4</f>
        <v>NAME</v>
      </c>
      <c r="FP3" s="1605"/>
      <c r="FQ3" s="1605"/>
      <c r="FR3" s="1605"/>
      <c r="FS3" s="1605" t="str">
        <f>'BS-NONMAJOR SP. REVENUE(63-64) '!AT4</f>
        <v>NAME</v>
      </c>
      <c r="FT3" s="1605"/>
      <c r="FU3" s="1605"/>
      <c r="FV3" s="1605"/>
      <c r="FW3" s="1605" t="str">
        <f>'BS-NONMAJOR SP. REVENUE(63-64) '!AU4</f>
        <v>NAME</v>
      </c>
      <c r="FX3" s="1605"/>
      <c r="FY3" s="1605"/>
      <c r="FZ3" s="1605"/>
      <c r="GA3" s="1605" t="str">
        <f>'BS-NONMAJOR SP. REVENUE(63-64) '!AV4</f>
        <v>NAME</v>
      </c>
      <c r="GB3" s="1605"/>
      <c r="GC3" s="1605"/>
      <c r="GD3" s="1605"/>
      <c r="GE3" s="1605" t="str">
        <f>'BS-NONMAJOR SP. REVENUE(63-64) '!AW4</f>
        <v>NAME</v>
      </c>
      <c r="GF3" s="1605"/>
      <c r="GG3" s="1605"/>
      <c r="GH3" s="1605"/>
      <c r="GI3" s="1605" t="str">
        <f>'BS-NONMAJOR SP. REVENUE(63-64) '!AX4</f>
        <v>NAME</v>
      </c>
      <c r="GJ3" s="1605"/>
      <c r="GK3" s="1605"/>
      <c r="GL3" s="1605"/>
      <c r="GM3" s="1605" t="str">
        <f>'BS-NONMAJOR SP. REVENUE(63-64) '!AY4</f>
        <v>NAME</v>
      </c>
      <c r="GN3" s="1605"/>
      <c r="GO3" s="1605"/>
      <c r="GP3" s="1605"/>
      <c r="GQ3" s="1605" t="str">
        <f>'BS-NONMAJOR SP. REVENUE(63-64) '!AZ4</f>
        <v>NAME</v>
      </c>
      <c r="GR3" s="1605"/>
      <c r="GS3" s="1605"/>
      <c r="GT3" s="1605"/>
      <c r="GU3" s="1605" t="str">
        <f>'BS-NONMAJOR SP. REVENUE(63-64) '!BA4</f>
        <v>NAME</v>
      </c>
      <c r="GV3" s="1605"/>
      <c r="GW3" s="1605"/>
      <c r="GX3" s="1605"/>
      <c r="GY3" s="1605" t="str">
        <f>'BS-NONMAJOR SP. REVENUE(63-64) '!BB4</f>
        <v>NAME</v>
      </c>
      <c r="GZ3" s="1605"/>
      <c r="HA3" s="1605"/>
      <c r="HB3" s="1605"/>
      <c r="HC3" s="1605" t="str">
        <f>'BS-NONMAJOR SP. REVENUE(63-64) '!BC4</f>
        <v>NAME</v>
      </c>
      <c r="HD3" s="1605"/>
      <c r="HE3" s="1605"/>
      <c r="HF3" s="1605"/>
      <c r="HG3" s="1605" t="str">
        <f>'BS-NONMAJOR SP. REVENUE(63-64) '!BD4</f>
        <v>NAME</v>
      </c>
      <c r="HH3" s="1605"/>
      <c r="HI3" s="1605"/>
      <c r="HJ3" s="1605"/>
      <c r="HK3" s="1605" t="str">
        <f>'BS-NONMAJOR SP. REVENUE(63-64) '!BE4</f>
        <v>NAME</v>
      </c>
      <c r="HL3" s="1605"/>
      <c r="HM3" s="1605"/>
      <c r="HN3" s="1605"/>
      <c r="HO3" s="1605" t="str">
        <f>'BS-NONMAJOR SP. REVENUE(63-64) '!BF4</f>
        <v>NAME</v>
      </c>
      <c r="HP3" s="1605"/>
      <c r="HQ3" s="1605"/>
      <c r="HR3" s="1605"/>
      <c r="HS3" s="1605" t="str">
        <f>'BS-NONMAJOR SP. REVENUE(63-64) '!BG4</f>
        <v>NAME</v>
      </c>
      <c r="HT3" s="1605"/>
      <c r="HU3" s="1605"/>
      <c r="HV3" s="1605"/>
      <c r="HW3" s="1605" t="str">
        <f>'BS-NONMAJOR SP. REVENUE(63-64) '!BH4</f>
        <v>NAME</v>
      </c>
      <c r="HX3" s="1605"/>
      <c r="HY3" s="1605"/>
      <c r="HZ3" s="1605"/>
      <c r="IA3" s="1605" t="str">
        <f>'BS-NONMAJOR SP. REVENUE(63-64) '!BI4</f>
        <v>NAME</v>
      </c>
      <c r="IB3" s="1605"/>
      <c r="IC3" s="1605"/>
      <c r="ID3" s="1605"/>
      <c r="IE3" s="1605" t="str">
        <f>'BS-NONMAJOR SP. REVENUE(63-64) '!BJ4</f>
        <v>NAME</v>
      </c>
      <c r="IF3" s="1605"/>
      <c r="IG3" s="1605"/>
      <c r="IH3" s="1605"/>
      <c r="II3" s="1605" t="str">
        <f>'BS-NONMAJOR SP. REVENUE(63-64) '!BK4</f>
        <v>NAME</v>
      </c>
      <c r="IJ3" s="1605"/>
      <c r="IK3" s="1605"/>
      <c r="IL3" s="1605"/>
      <c r="IM3" s="1605" t="str">
        <f>'BS-NONMAJOR SP. REVENUE(63-64) '!BL4</f>
        <v>NAME</v>
      </c>
      <c r="IN3" s="1605"/>
      <c r="IO3" s="1605"/>
      <c r="IP3" s="1605"/>
      <c r="IQ3" s="551"/>
      <c r="IR3" s="10"/>
      <c r="IS3" s="10"/>
      <c r="IT3" s="542"/>
    </row>
    <row r="4" spans="1:254" ht="15.75">
      <c r="A4" s="15"/>
      <c r="B4" s="2"/>
      <c r="C4" s="551"/>
      <c r="D4" s="10"/>
      <c r="E4" s="10"/>
      <c r="F4" s="9" t="s">
        <v>872</v>
      </c>
      <c r="G4" s="551"/>
      <c r="H4" s="10"/>
      <c r="I4" s="10"/>
      <c r="J4" s="9" t="s">
        <v>872</v>
      </c>
      <c r="K4" s="551"/>
      <c r="L4" s="10"/>
      <c r="M4" s="10"/>
      <c r="N4" s="9" t="s">
        <v>872</v>
      </c>
      <c r="O4" s="551"/>
      <c r="P4" s="10"/>
      <c r="Q4" s="10"/>
      <c r="R4" s="9" t="s">
        <v>872</v>
      </c>
      <c r="S4" s="551"/>
      <c r="T4" s="10"/>
      <c r="U4" s="10"/>
      <c r="V4" s="9" t="s">
        <v>872</v>
      </c>
      <c r="W4" s="551"/>
      <c r="X4" s="10"/>
      <c r="Y4" s="10"/>
      <c r="Z4" s="9" t="s">
        <v>872</v>
      </c>
      <c r="AA4" s="551"/>
      <c r="AB4" s="10"/>
      <c r="AC4" s="10"/>
      <c r="AD4" s="9" t="s">
        <v>872</v>
      </c>
      <c r="AE4" s="551"/>
      <c r="AF4" s="10"/>
      <c r="AG4" s="10"/>
      <c r="AH4" s="9" t="s">
        <v>872</v>
      </c>
      <c r="AI4" s="551"/>
      <c r="AJ4" s="10"/>
      <c r="AK4" s="10"/>
      <c r="AL4" s="9" t="s">
        <v>872</v>
      </c>
      <c r="AM4" s="551"/>
      <c r="AN4" s="10"/>
      <c r="AO4" s="10"/>
      <c r="AP4" s="9" t="s">
        <v>872</v>
      </c>
      <c r="AQ4" s="551"/>
      <c r="AR4" s="10"/>
      <c r="AS4" s="10"/>
      <c r="AT4" s="9" t="s">
        <v>872</v>
      </c>
      <c r="AU4" s="551"/>
      <c r="AV4" s="10"/>
      <c r="AW4" s="10"/>
      <c r="AX4" s="9" t="s">
        <v>872</v>
      </c>
      <c r="AY4" s="551"/>
      <c r="AZ4" s="10"/>
      <c r="BA4" s="10"/>
      <c r="BB4" s="9" t="s">
        <v>872</v>
      </c>
      <c r="BC4" s="551"/>
      <c r="BD4" s="10"/>
      <c r="BE4" s="10"/>
      <c r="BF4" s="9" t="s">
        <v>872</v>
      </c>
      <c r="BG4" s="551"/>
      <c r="BH4" s="10"/>
      <c r="BI4" s="10"/>
      <c r="BJ4" s="9" t="s">
        <v>872</v>
      </c>
      <c r="BK4" s="551"/>
      <c r="BL4" s="10"/>
      <c r="BM4" s="10"/>
      <c r="BN4" s="9" t="s">
        <v>872</v>
      </c>
      <c r="BO4" s="551"/>
      <c r="BP4" s="10"/>
      <c r="BQ4" s="10"/>
      <c r="BR4" s="9" t="s">
        <v>872</v>
      </c>
      <c r="BS4" s="551"/>
      <c r="BT4" s="10"/>
      <c r="BU4" s="10"/>
      <c r="BV4" s="9" t="s">
        <v>872</v>
      </c>
      <c r="BW4" s="551"/>
      <c r="BX4" s="10"/>
      <c r="BY4" s="10"/>
      <c r="BZ4" s="9" t="s">
        <v>872</v>
      </c>
      <c r="CA4" s="551"/>
      <c r="CB4" s="10"/>
      <c r="CC4" s="10"/>
      <c r="CD4" s="9" t="s">
        <v>872</v>
      </c>
      <c r="CE4" s="551"/>
      <c r="CF4" s="10"/>
      <c r="CG4" s="10"/>
      <c r="CH4" s="9" t="s">
        <v>872</v>
      </c>
      <c r="CI4" s="551"/>
      <c r="CJ4" s="10"/>
      <c r="CK4" s="10"/>
      <c r="CL4" s="9" t="s">
        <v>872</v>
      </c>
      <c r="CM4" s="551"/>
      <c r="CN4" s="10"/>
      <c r="CO4" s="10"/>
      <c r="CP4" s="9" t="s">
        <v>872</v>
      </c>
      <c r="CQ4" s="551"/>
      <c r="CR4" s="10"/>
      <c r="CS4" s="10"/>
      <c r="CT4" s="9" t="s">
        <v>872</v>
      </c>
      <c r="CU4" s="551"/>
      <c r="CV4" s="10"/>
      <c r="CW4" s="10"/>
      <c r="CX4" s="9" t="s">
        <v>872</v>
      </c>
      <c r="CY4" s="551"/>
      <c r="CZ4" s="10"/>
      <c r="DA4" s="10"/>
      <c r="DB4" s="9" t="s">
        <v>872</v>
      </c>
      <c r="DC4" s="551"/>
      <c r="DD4" s="10"/>
      <c r="DE4" s="10"/>
      <c r="DF4" s="9" t="s">
        <v>872</v>
      </c>
      <c r="DG4" s="551"/>
      <c r="DH4" s="10"/>
      <c r="DI4" s="10"/>
      <c r="DJ4" s="9" t="s">
        <v>872</v>
      </c>
      <c r="DK4" s="551"/>
      <c r="DL4" s="10"/>
      <c r="DM4" s="10"/>
      <c r="DN4" s="9" t="s">
        <v>872</v>
      </c>
      <c r="DO4" s="551"/>
      <c r="DP4" s="10"/>
      <c r="DQ4" s="10"/>
      <c r="DR4" s="9" t="s">
        <v>872</v>
      </c>
      <c r="DS4" s="551"/>
      <c r="DT4" s="10"/>
      <c r="DU4" s="10"/>
      <c r="DV4" s="9" t="s">
        <v>872</v>
      </c>
      <c r="DW4" s="551"/>
      <c r="DX4" s="10"/>
      <c r="DY4" s="10"/>
      <c r="DZ4" s="9" t="s">
        <v>872</v>
      </c>
      <c r="EA4" s="551"/>
      <c r="EB4" s="10"/>
      <c r="EC4" s="10"/>
      <c r="ED4" s="9" t="s">
        <v>872</v>
      </c>
      <c r="EE4" s="551"/>
      <c r="EF4" s="10"/>
      <c r="EG4" s="10"/>
      <c r="EH4" s="9" t="s">
        <v>872</v>
      </c>
      <c r="EI4" s="551"/>
      <c r="EJ4" s="10"/>
      <c r="EK4" s="10"/>
      <c r="EL4" s="9" t="s">
        <v>872</v>
      </c>
      <c r="EM4" s="551"/>
      <c r="EN4" s="10"/>
      <c r="EO4" s="10"/>
      <c r="EP4" s="9" t="s">
        <v>872</v>
      </c>
      <c r="EQ4" s="551"/>
      <c r="ER4" s="10"/>
      <c r="ES4" s="10"/>
      <c r="ET4" s="9" t="s">
        <v>872</v>
      </c>
      <c r="EU4" s="551"/>
      <c r="EV4" s="10"/>
      <c r="EW4" s="10"/>
      <c r="EX4" s="9" t="s">
        <v>872</v>
      </c>
      <c r="EY4" s="551"/>
      <c r="EZ4" s="10"/>
      <c r="FA4" s="10"/>
      <c r="FB4" s="9" t="s">
        <v>872</v>
      </c>
      <c r="FC4" s="551"/>
      <c r="FD4" s="10"/>
      <c r="FE4" s="10"/>
      <c r="FF4" s="9" t="s">
        <v>872</v>
      </c>
      <c r="FG4" s="551"/>
      <c r="FH4" s="10"/>
      <c r="FI4" s="10"/>
      <c r="FJ4" s="9" t="s">
        <v>872</v>
      </c>
      <c r="FK4" s="551"/>
      <c r="FL4" s="10"/>
      <c r="FM4" s="10"/>
      <c r="FN4" s="9" t="s">
        <v>872</v>
      </c>
      <c r="FO4" s="551"/>
      <c r="FP4" s="10"/>
      <c r="FQ4" s="10"/>
      <c r="FR4" s="9" t="s">
        <v>872</v>
      </c>
      <c r="FS4" s="551"/>
      <c r="FT4" s="10"/>
      <c r="FU4" s="10"/>
      <c r="FV4" s="9" t="s">
        <v>872</v>
      </c>
      <c r="FW4" s="551"/>
      <c r="FX4" s="10"/>
      <c r="FY4" s="10"/>
      <c r="FZ4" s="9" t="s">
        <v>872</v>
      </c>
      <c r="GA4" s="551"/>
      <c r="GB4" s="10"/>
      <c r="GC4" s="10"/>
      <c r="GD4" s="9" t="s">
        <v>872</v>
      </c>
      <c r="GE4" s="551"/>
      <c r="GF4" s="10"/>
      <c r="GG4" s="10"/>
      <c r="GH4" s="9" t="s">
        <v>872</v>
      </c>
      <c r="GI4" s="551"/>
      <c r="GJ4" s="10"/>
      <c r="GK4" s="10"/>
      <c r="GL4" s="9" t="s">
        <v>872</v>
      </c>
      <c r="GM4" s="551"/>
      <c r="GN4" s="10"/>
      <c r="GO4" s="10"/>
      <c r="GP4" s="9" t="s">
        <v>872</v>
      </c>
      <c r="GQ4" s="551"/>
      <c r="GR4" s="10"/>
      <c r="GS4" s="10"/>
      <c r="GT4" s="9" t="s">
        <v>872</v>
      </c>
      <c r="GU4" s="551"/>
      <c r="GV4" s="10"/>
      <c r="GW4" s="10"/>
      <c r="GX4" s="9" t="s">
        <v>872</v>
      </c>
      <c r="GY4" s="551"/>
      <c r="GZ4" s="10"/>
      <c r="HA4" s="10"/>
      <c r="HB4" s="9" t="s">
        <v>872</v>
      </c>
      <c r="HC4" s="551"/>
      <c r="HD4" s="10"/>
      <c r="HE4" s="10"/>
      <c r="HF4" s="9" t="s">
        <v>872</v>
      </c>
      <c r="HG4" s="551"/>
      <c r="HH4" s="10"/>
      <c r="HI4" s="10"/>
      <c r="HJ4" s="9" t="s">
        <v>872</v>
      </c>
      <c r="HK4" s="551"/>
      <c r="HL4" s="10"/>
      <c r="HM4" s="10"/>
      <c r="HN4" s="9" t="s">
        <v>872</v>
      </c>
      <c r="HO4" s="551"/>
      <c r="HP4" s="10"/>
      <c r="HQ4" s="10"/>
      <c r="HR4" s="9" t="s">
        <v>872</v>
      </c>
      <c r="HS4" s="551"/>
      <c r="HT4" s="10"/>
      <c r="HU4" s="10"/>
      <c r="HV4" s="9" t="s">
        <v>872</v>
      </c>
      <c r="HW4" s="551"/>
      <c r="HX4" s="10"/>
      <c r="HY4" s="10"/>
      <c r="HZ4" s="9" t="s">
        <v>872</v>
      </c>
      <c r="IA4" s="551"/>
      <c r="IB4" s="10"/>
      <c r="IC4" s="10"/>
      <c r="ID4" s="9" t="s">
        <v>872</v>
      </c>
      <c r="IE4" s="551"/>
      <c r="IF4" s="10"/>
      <c r="IG4" s="10"/>
      <c r="IH4" s="9" t="s">
        <v>872</v>
      </c>
      <c r="II4" s="551"/>
      <c r="IJ4" s="10"/>
      <c r="IK4" s="10"/>
      <c r="IL4" s="9" t="s">
        <v>872</v>
      </c>
      <c r="IM4" s="551"/>
      <c r="IN4" s="10"/>
      <c r="IO4" s="10"/>
      <c r="IP4" s="9" t="s">
        <v>872</v>
      </c>
      <c r="IQ4" s="551"/>
      <c r="IR4" s="10"/>
      <c r="IS4" s="10"/>
      <c r="IT4" s="9" t="s">
        <v>872</v>
      </c>
    </row>
    <row r="5" spans="1:254" ht="15.75">
      <c r="A5" s="327"/>
      <c r="B5" s="327"/>
      <c r="C5" s="9"/>
      <c r="D5" s="9"/>
      <c r="E5" s="9"/>
      <c r="F5" s="9" t="s">
        <v>873</v>
      </c>
      <c r="G5" s="9"/>
      <c r="H5" s="9"/>
      <c r="I5" s="9"/>
      <c r="J5" s="9" t="s">
        <v>873</v>
      </c>
      <c r="K5" s="9"/>
      <c r="L5" s="9"/>
      <c r="M5" s="9"/>
      <c r="N5" s="9" t="s">
        <v>873</v>
      </c>
      <c r="O5" s="9"/>
      <c r="P5" s="9"/>
      <c r="Q5" s="9"/>
      <c r="R5" s="9" t="s">
        <v>873</v>
      </c>
      <c r="S5" s="9"/>
      <c r="T5" s="9"/>
      <c r="U5" s="9"/>
      <c r="V5" s="9" t="s">
        <v>873</v>
      </c>
      <c r="W5" s="9"/>
      <c r="X5" s="9"/>
      <c r="Y5" s="9"/>
      <c r="Z5" s="9" t="s">
        <v>873</v>
      </c>
      <c r="AA5" s="9"/>
      <c r="AB5" s="9"/>
      <c r="AC5" s="9"/>
      <c r="AD5" s="9" t="s">
        <v>873</v>
      </c>
      <c r="AE5" s="9"/>
      <c r="AF5" s="9"/>
      <c r="AG5" s="9"/>
      <c r="AH5" s="9" t="s">
        <v>873</v>
      </c>
      <c r="AI5" s="9"/>
      <c r="AJ5" s="9"/>
      <c r="AK5" s="9"/>
      <c r="AL5" s="9" t="s">
        <v>873</v>
      </c>
      <c r="AM5" s="9"/>
      <c r="AN5" s="9"/>
      <c r="AO5" s="9"/>
      <c r="AP5" s="9" t="s">
        <v>873</v>
      </c>
      <c r="AQ5" s="9"/>
      <c r="AR5" s="9"/>
      <c r="AS5" s="9"/>
      <c r="AT5" s="9" t="s">
        <v>873</v>
      </c>
      <c r="AU5" s="9"/>
      <c r="AV5" s="9"/>
      <c r="AW5" s="9"/>
      <c r="AX5" s="9" t="s">
        <v>873</v>
      </c>
      <c r="AY5" s="9"/>
      <c r="AZ5" s="9"/>
      <c r="BA5" s="9"/>
      <c r="BB5" s="9" t="s">
        <v>873</v>
      </c>
      <c r="BC5" s="9"/>
      <c r="BD5" s="9"/>
      <c r="BE5" s="9"/>
      <c r="BF5" s="9" t="s">
        <v>873</v>
      </c>
      <c r="BG5" s="9"/>
      <c r="BH5" s="9"/>
      <c r="BI5" s="9"/>
      <c r="BJ5" s="9" t="s">
        <v>873</v>
      </c>
      <c r="BK5" s="9"/>
      <c r="BL5" s="9"/>
      <c r="BM5" s="9"/>
      <c r="BN5" s="9" t="s">
        <v>873</v>
      </c>
      <c r="BO5" s="9"/>
      <c r="BP5" s="9"/>
      <c r="BQ5" s="9"/>
      <c r="BR5" s="9" t="s">
        <v>873</v>
      </c>
      <c r="BS5" s="9"/>
      <c r="BT5" s="9"/>
      <c r="BU5" s="9"/>
      <c r="BV5" s="9" t="s">
        <v>873</v>
      </c>
      <c r="BW5" s="9"/>
      <c r="BX5" s="9"/>
      <c r="BY5" s="9"/>
      <c r="BZ5" s="9" t="s">
        <v>873</v>
      </c>
      <c r="CA5" s="9"/>
      <c r="CB5" s="9"/>
      <c r="CC5" s="9"/>
      <c r="CD5" s="9" t="s">
        <v>873</v>
      </c>
      <c r="CE5" s="9"/>
      <c r="CF5" s="9"/>
      <c r="CG5" s="9"/>
      <c r="CH5" s="9" t="s">
        <v>873</v>
      </c>
      <c r="CI5" s="9"/>
      <c r="CJ5" s="9"/>
      <c r="CK5" s="9"/>
      <c r="CL5" s="9" t="s">
        <v>873</v>
      </c>
      <c r="CM5" s="9"/>
      <c r="CN5" s="9"/>
      <c r="CO5" s="9"/>
      <c r="CP5" s="9" t="s">
        <v>873</v>
      </c>
      <c r="CQ5" s="9"/>
      <c r="CR5" s="9"/>
      <c r="CS5" s="9"/>
      <c r="CT5" s="9" t="s">
        <v>873</v>
      </c>
      <c r="CU5" s="9"/>
      <c r="CV5" s="9"/>
      <c r="CW5" s="9"/>
      <c r="CX5" s="9" t="s">
        <v>873</v>
      </c>
      <c r="CY5" s="9"/>
      <c r="CZ5" s="9"/>
      <c r="DA5" s="9"/>
      <c r="DB5" s="9" t="s">
        <v>873</v>
      </c>
      <c r="DC5" s="9"/>
      <c r="DD5" s="9"/>
      <c r="DE5" s="9"/>
      <c r="DF5" s="9" t="s">
        <v>873</v>
      </c>
      <c r="DG5" s="9"/>
      <c r="DH5" s="9"/>
      <c r="DI5" s="9"/>
      <c r="DJ5" s="9" t="s">
        <v>873</v>
      </c>
      <c r="DK5" s="9"/>
      <c r="DL5" s="9"/>
      <c r="DM5" s="9"/>
      <c r="DN5" s="9" t="s">
        <v>873</v>
      </c>
      <c r="DO5" s="9"/>
      <c r="DP5" s="9"/>
      <c r="DQ5" s="9"/>
      <c r="DR5" s="9" t="s">
        <v>873</v>
      </c>
      <c r="DS5" s="9"/>
      <c r="DT5" s="9"/>
      <c r="DU5" s="9"/>
      <c r="DV5" s="9" t="s">
        <v>873</v>
      </c>
      <c r="DW5" s="9"/>
      <c r="DX5" s="9"/>
      <c r="DY5" s="9"/>
      <c r="DZ5" s="9" t="s">
        <v>873</v>
      </c>
      <c r="EA5" s="9"/>
      <c r="EB5" s="9"/>
      <c r="EC5" s="9"/>
      <c r="ED5" s="9" t="s">
        <v>873</v>
      </c>
      <c r="EE5" s="9"/>
      <c r="EF5" s="9"/>
      <c r="EG5" s="9"/>
      <c r="EH5" s="9" t="s">
        <v>873</v>
      </c>
      <c r="EI5" s="9"/>
      <c r="EJ5" s="9"/>
      <c r="EK5" s="9"/>
      <c r="EL5" s="9" t="s">
        <v>873</v>
      </c>
      <c r="EM5" s="9"/>
      <c r="EN5" s="9"/>
      <c r="EO5" s="9"/>
      <c r="EP5" s="9" t="s">
        <v>873</v>
      </c>
      <c r="EQ5" s="9"/>
      <c r="ER5" s="9"/>
      <c r="ES5" s="9"/>
      <c r="ET5" s="9" t="s">
        <v>873</v>
      </c>
      <c r="EU5" s="9"/>
      <c r="EV5" s="9"/>
      <c r="EW5" s="9"/>
      <c r="EX5" s="9" t="s">
        <v>873</v>
      </c>
      <c r="EY5" s="9"/>
      <c r="EZ5" s="9"/>
      <c r="FA5" s="9"/>
      <c r="FB5" s="9" t="s">
        <v>873</v>
      </c>
      <c r="FC5" s="9"/>
      <c r="FD5" s="9"/>
      <c r="FE5" s="9"/>
      <c r="FF5" s="9" t="s">
        <v>873</v>
      </c>
      <c r="FG5" s="9"/>
      <c r="FH5" s="9"/>
      <c r="FI5" s="9"/>
      <c r="FJ5" s="9" t="s">
        <v>873</v>
      </c>
      <c r="FK5" s="9"/>
      <c r="FL5" s="9"/>
      <c r="FM5" s="9"/>
      <c r="FN5" s="9" t="s">
        <v>873</v>
      </c>
      <c r="FO5" s="9"/>
      <c r="FP5" s="9"/>
      <c r="FQ5" s="9"/>
      <c r="FR5" s="9" t="s">
        <v>873</v>
      </c>
      <c r="FS5" s="9"/>
      <c r="FT5" s="9"/>
      <c r="FU5" s="9"/>
      <c r="FV5" s="9" t="s">
        <v>873</v>
      </c>
      <c r="FW5" s="9"/>
      <c r="FX5" s="9"/>
      <c r="FY5" s="9"/>
      <c r="FZ5" s="9" t="s">
        <v>873</v>
      </c>
      <c r="GA5" s="9"/>
      <c r="GB5" s="9"/>
      <c r="GC5" s="9"/>
      <c r="GD5" s="9" t="s">
        <v>873</v>
      </c>
      <c r="GE5" s="9"/>
      <c r="GF5" s="9"/>
      <c r="GG5" s="9"/>
      <c r="GH5" s="9" t="s">
        <v>873</v>
      </c>
      <c r="GI5" s="9"/>
      <c r="GJ5" s="9"/>
      <c r="GK5" s="9"/>
      <c r="GL5" s="9" t="s">
        <v>873</v>
      </c>
      <c r="GM5" s="9"/>
      <c r="GN5" s="9"/>
      <c r="GO5" s="9"/>
      <c r="GP5" s="9" t="s">
        <v>873</v>
      </c>
      <c r="GQ5" s="9"/>
      <c r="GR5" s="9"/>
      <c r="GS5" s="9"/>
      <c r="GT5" s="9" t="s">
        <v>873</v>
      </c>
      <c r="GU5" s="9"/>
      <c r="GV5" s="9"/>
      <c r="GW5" s="9"/>
      <c r="GX5" s="9" t="s">
        <v>873</v>
      </c>
      <c r="GY5" s="9"/>
      <c r="GZ5" s="9"/>
      <c r="HA5" s="9"/>
      <c r="HB5" s="9" t="s">
        <v>873</v>
      </c>
      <c r="HC5" s="9"/>
      <c r="HD5" s="9"/>
      <c r="HE5" s="9"/>
      <c r="HF5" s="9" t="s">
        <v>873</v>
      </c>
      <c r="HG5" s="9"/>
      <c r="HH5" s="9"/>
      <c r="HI5" s="9"/>
      <c r="HJ5" s="9" t="s">
        <v>873</v>
      </c>
      <c r="HK5" s="9"/>
      <c r="HL5" s="9"/>
      <c r="HM5" s="9"/>
      <c r="HN5" s="9" t="s">
        <v>873</v>
      </c>
      <c r="HO5" s="9"/>
      <c r="HP5" s="9"/>
      <c r="HQ5" s="9"/>
      <c r="HR5" s="9" t="s">
        <v>873</v>
      </c>
      <c r="HS5" s="9"/>
      <c r="HT5" s="9"/>
      <c r="HU5" s="9"/>
      <c r="HV5" s="9" t="s">
        <v>873</v>
      </c>
      <c r="HW5" s="9"/>
      <c r="HX5" s="9"/>
      <c r="HY5" s="9"/>
      <c r="HZ5" s="9" t="s">
        <v>873</v>
      </c>
      <c r="IA5" s="9"/>
      <c r="IB5" s="9"/>
      <c r="IC5" s="9"/>
      <c r="ID5" s="9" t="s">
        <v>873</v>
      </c>
      <c r="IE5" s="9"/>
      <c r="IF5" s="9"/>
      <c r="IG5" s="9"/>
      <c r="IH5" s="9" t="s">
        <v>873</v>
      </c>
      <c r="II5" s="9"/>
      <c r="IJ5" s="9"/>
      <c r="IK5" s="9"/>
      <c r="IL5" s="9" t="s">
        <v>873</v>
      </c>
      <c r="IM5" s="9"/>
      <c r="IN5" s="9"/>
      <c r="IO5" s="9"/>
      <c r="IP5" s="9" t="s">
        <v>873</v>
      </c>
      <c r="IQ5" s="9"/>
      <c r="IR5" s="9"/>
      <c r="IS5" s="9"/>
      <c r="IT5" s="9" t="s">
        <v>873</v>
      </c>
    </row>
    <row r="6" spans="1:254" ht="16.5" thickBot="1">
      <c r="A6" s="6"/>
      <c r="B6" s="6"/>
      <c r="C6" s="544" t="s">
        <v>865</v>
      </c>
      <c r="D6" s="544"/>
      <c r="E6" s="9"/>
      <c r="F6" s="9" t="s">
        <v>874</v>
      </c>
      <c r="G6" s="544" t="s">
        <v>865</v>
      </c>
      <c r="H6" s="544"/>
      <c r="I6" s="9"/>
      <c r="J6" s="9" t="s">
        <v>874</v>
      </c>
      <c r="K6" s="544" t="s">
        <v>865</v>
      </c>
      <c r="L6" s="544"/>
      <c r="M6" s="9"/>
      <c r="N6" s="9" t="s">
        <v>874</v>
      </c>
      <c r="O6" s="544" t="s">
        <v>865</v>
      </c>
      <c r="P6" s="544"/>
      <c r="Q6" s="9"/>
      <c r="R6" s="9" t="s">
        <v>874</v>
      </c>
      <c r="S6" s="544" t="s">
        <v>865</v>
      </c>
      <c r="T6" s="544"/>
      <c r="U6" s="9"/>
      <c r="V6" s="9" t="s">
        <v>874</v>
      </c>
      <c r="W6" s="544" t="s">
        <v>865</v>
      </c>
      <c r="X6" s="544"/>
      <c r="Y6" s="9"/>
      <c r="Z6" s="9" t="s">
        <v>874</v>
      </c>
      <c r="AA6" s="544" t="s">
        <v>865</v>
      </c>
      <c r="AB6" s="544"/>
      <c r="AC6" s="9"/>
      <c r="AD6" s="9" t="s">
        <v>874</v>
      </c>
      <c r="AE6" s="544" t="s">
        <v>865</v>
      </c>
      <c r="AF6" s="544"/>
      <c r="AG6" s="9"/>
      <c r="AH6" s="9" t="s">
        <v>874</v>
      </c>
      <c r="AI6" s="544" t="s">
        <v>865</v>
      </c>
      <c r="AJ6" s="544"/>
      <c r="AK6" s="9"/>
      <c r="AL6" s="9" t="s">
        <v>874</v>
      </c>
      <c r="AM6" s="544" t="s">
        <v>865</v>
      </c>
      <c r="AN6" s="544"/>
      <c r="AO6" s="9"/>
      <c r="AP6" s="9" t="s">
        <v>874</v>
      </c>
      <c r="AQ6" s="544" t="s">
        <v>865</v>
      </c>
      <c r="AR6" s="544"/>
      <c r="AS6" s="9"/>
      <c r="AT6" s="9" t="s">
        <v>874</v>
      </c>
      <c r="AU6" s="544" t="s">
        <v>865</v>
      </c>
      <c r="AV6" s="544"/>
      <c r="AW6" s="9"/>
      <c r="AX6" s="9" t="s">
        <v>874</v>
      </c>
      <c r="AY6" s="544" t="s">
        <v>865</v>
      </c>
      <c r="AZ6" s="544"/>
      <c r="BA6" s="9"/>
      <c r="BB6" s="9" t="s">
        <v>874</v>
      </c>
      <c r="BC6" s="544" t="s">
        <v>865</v>
      </c>
      <c r="BD6" s="544"/>
      <c r="BE6" s="9"/>
      <c r="BF6" s="9" t="s">
        <v>874</v>
      </c>
      <c r="BG6" s="544" t="s">
        <v>865</v>
      </c>
      <c r="BH6" s="544"/>
      <c r="BI6" s="9"/>
      <c r="BJ6" s="9" t="s">
        <v>874</v>
      </c>
      <c r="BK6" s="544" t="s">
        <v>865</v>
      </c>
      <c r="BL6" s="544"/>
      <c r="BM6" s="9"/>
      <c r="BN6" s="9" t="s">
        <v>874</v>
      </c>
      <c r="BO6" s="544" t="s">
        <v>865</v>
      </c>
      <c r="BP6" s="544"/>
      <c r="BQ6" s="9"/>
      <c r="BR6" s="9" t="s">
        <v>874</v>
      </c>
      <c r="BS6" s="544" t="s">
        <v>865</v>
      </c>
      <c r="BT6" s="544"/>
      <c r="BU6" s="9"/>
      <c r="BV6" s="9" t="s">
        <v>874</v>
      </c>
      <c r="BW6" s="544" t="s">
        <v>865</v>
      </c>
      <c r="BX6" s="544"/>
      <c r="BY6" s="9"/>
      <c r="BZ6" s="9" t="s">
        <v>874</v>
      </c>
      <c r="CA6" s="544" t="s">
        <v>865</v>
      </c>
      <c r="CB6" s="544"/>
      <c r="CC6" s="9"/>
      <c r="CD6" s="9" t="s">
        <v>874</v>
      </c>
      <c r="CE6" s="544" t="s">
        <v>865</v>
      </c>
      <c r="CF6" s="544"/>
      <c r="CG6" s="9"/>
      <c r="CH6" s="9" t="s">
        <v>874</v>
      </c>
      <c r="CI6" s="544" t="s">
        <v>865</v>
      </c>
      <c r="CJ6" s="544"/>
      <c r="CK6" s="9"/>
      <c r="CL6" s="9" t="s">
        <v>874</v>
      </c>
      <c r="CM6" s="544" t="s">
        <v>865</v>
      </c>
      <c r="CN6" s="544"/>
      <c r="CO6" s="9"/>
      <c r="CP6" s="9" t="s">
        <v>874</v>
      </c>
      <c r="CQ6" s="544" t="s">
        <v>865</v>
      </c>
      <c r="CR6" s="544"/>
      <c r="CS6" s="9"/>
      <c r="CT6" s="9" t="s">
        <v>874</v>
      </c>
      <c r="CU6" s="544" t="s">
        <v>865</v>
      </c>
      <c r="CV6" s="544"/>
      <c r="CW6" s="9"/>
      <c r="CX6" s="9" t="s">
        <v>874</v>
      </c>
      <c r="CY6" s="544" t="s">
        <v>865</v>
      </c>
      <c r="CZ6" s="544"/>
      <c r="DA6" s="9"/>
      <c r="DB6" s="9" t="s">
        <v>874</v>
      </c>
      <c r="DC6" s="544" t="s">
        <v>865</v>
      </c>
      <c r="DD6" s="544"/>
      <c r="DE6" s="9"/>
      <c r="DF6" s="9" t="s">
        <v>874</v>
      </c>
      <c r="DG6" s="544" t="s">
        <v>865</v>
      </c>
      <c r="DH6" s="544"/>
      <c r="DI6" s="9"/>
      <c r="DJ6" s="9" t="s">
        <v>874</v>
      </c>
      <c r="DK6" s="544" t="s">
        <v>865</v>
      </c>
      <c r="DL6" s="544"/>
      <c r="DM6" s="9"/>
      <c r="DN6" s="9" t="s">
        <v>874</v>
      </c>
      <c r="DO6" s="544" t="s">
        <v>865</v>
      </c>
      <c r="DP6" s="544"/>
      <c r="DQ6" s="9"/>
      <c r="DR6" s="9" t="s">
        <v>874</v>
      </c>
      <c r="DS6" s="544" t="s">
        <v>865</v>
      </c>
      <c r="DT6" s="544"/>
      <c r="DU6" s="9"/>
      <c r="DV6" s="9" t="s">
        <v>874</v>
      </c>
      <c r="DW6" s="544" t="s">
        <v>865</v>
      </c>
      <c r="DX6" s="544"/>
      <c r="DY6" s="9"/>
      <c r="DZ6" s="9" t="s">
        <v>874</v>
      </c>
      <c r="EA6" s="544" t="s">
        <v>865</v>
      </c>
      <c r="EB6" s="544"/>
      <c r="EC6" s="9"/>
      <c r="ED6" s="9" t="s">
        <v>874</v>
      </c>
      <c r="EE6" s="544" t="s">
        <v>865</v>
      </c>
      <c r="EF6" s="544"/>
      <c r="EG6" s="9"/>
      <c r="EH6" s="9" t="s">
        <v>874</v>
      </c>
      <c r="EI6" s="544" t="s">
        <v>865</v>
      </c>
      <c r="EJ6" s="544"/>
      <c r="EK6" s="9"/>
      <c r="EL6" s="9" t="s">
        <v>874</v>
      </c>
      <c r="EM6" s="544" t="s">
        <v>865</v>
      </c>
      <c r="EN6" s="544"/>
      <c r="EO6" s="9"/>
      <c r="EP6" s="9" t="s">
        <v>874</v>
      </c>
      <c r="EQ6" s="544" t="s">
        <v>865</v>
      </c>
      <c r="ER6" s="544"/>
      <c r="ES6" s="9"/>
      <c r="ET6" s="9" t="s">
        <v>874</v>
      </c>
      <c r="EU6" s="544" t="s">
        <v>865</v>
      </c>
      <c r="EV6" s="544"/>
      <c r="EW6" s="9"/>
      <c r="EX6" s="9" t="s">
        <v>874</v>
      </c>
      <c r="EY6" s="544" t="s">
        <v>865</v>
      </c>
      <c r="EZ6" s="544"/>
      <c r="FA6" s="9"/>
      <c r="FB6" s="9" t="s">
        <v>874</v>
      </c>
      <c r="FC6" s="544" t="s">
        <v>865</v>
      </c>
      <c r="FD6" s="544"/>
      <c r="FE6" s="9"/>
      <c r="FF6" s="9" t="s">
        <v>874</v>
      </c>
      <c r="FG6" s="544" t="s">
        <v>865</v>
      </c>
      <c r="FH6" s="544"/>
      <c r="FI6" s="9"/>
      <c r="FJ6" s="9" t="s">
        <v>874</v>
      </c>
      <c r="FK6" s="544" t="s">
        <v>865</v>
      </c>
      <c r="FL6" s="544"/>
      <c r="FM6" s="9"/>
      <c r="FN6" s="9" t="s">
        <v>874</v>
      </c>
      <c r="FO6" s="544" t="s">
        <v>865</v>
      </c>
      <c r="FP6" s="544"/>
      <c r="FQ6" s="9"/>
      <c r="FR6" s="9" t="s">
        <v>874</v>
      </c>
      <c r="FS6" s="544" t="s">
        <v>865</v>
      </c>
      <c r="FT6" s="544"/>
      <c r="FU6" s="9"/>
      <c r="FV6" s="9" t="s">
        <v>874</v>
      </c>
      <c r="FW6" s="544" t="s">
        <v>865</v>
      </c>
      <c r="FX6" s="544"/>
      <c r="FY6" s="9"/>
      <c r="FZ6" s="9" t="s">
        <v>874</v>
      </c>
      <c r="GA6" s="544" t="s">
        <v>865</v>
      </c>
      <c r="GB6" s="544"/>
      <c r="GC6" s="9"/>
      <c r="GD6" s="9" t="s">
        <v>874</v>
      </c>
      <c r="GE6" s="544" t="s">
        <v>865</v>
      </c>
      <c r="GF6" s="544"/>
      <c r="GG6" s="9"/>
      <c r="GH6" s="9" t="s">
        <v>874</v>
      </c>
      <c r="GI6" s="544" t="s">
        <v>865</v>
      </c>
      <c r="GJ6" s="544"/>
      <c r="GK6" s="9"/>
      <c r="GL6" s="9" t="s">
        <v>874</v>
      </c>
      <c r="GM6" s="544" t="s">
        <v>865</v>
      </c>
      <c r="GN6" s="544"/>
      <c r="GO6" s="9"/>
      <c r="GP6" s="9" t="s">
        <v>874</v>
      </c>
      <c r="GQ6" s="544" t="s">
        <v>865</v>
      </c>
      <c r="GR6" s="544"/>
      <c r="GS6" s="9"/>
      <c r="GT6" s="9" t="s">
        <v>874</v>
      </c>
      <c r="GU6" s="544" t="s">
        <v>865</v>
      </c>
      <c r="GV6" s="544"/>
      <c r="GW6" s="9"/>
      <c r="GX6" s="9" t="s">
        <v>874</v>
      </c>
      <c r="GY6" s="544" t="s">
        <v>865</v>
      </c>
      <c r="GZ6" s="544"/>
      <c r="HA6" s="9"/>
      <c r="HB6" s="9" t="s">
        <v>874</v>
      </c>
      <c r="HC6" s="544" t="s">
        <v>865</v>
      </c>
      <c r="HD6" s="544"/>
      <c r="HE6" s="9"/>
      <c r="HF6" s="9" t="s">
        <v>874</v>
      </c>
      <c r="HG6" s="544" t="s">
        <v>865</v>
      </c>
      <c r="HH6" s="544"/>
      <c r="HI6" s="9"/>
      <c r="HJ6" s="9" t="s">
        <v>874</v>
      </c>
      <c r="HK6" s="544" t="s">
        <v>865</v>
      </c>
      <c r="HL6" s="544"/>
      <c r="HM6" s="9"/>
      <c r="HN6" s="9" t="s">
        <v>874</v>
      </c>
      <c r="HO6" s="544" t="s">
        <v>865</v>
      </c>
      <c r="HP6" s="544"/>
      <c r="HQ6" s="9"/>
      <c r="HR6" s="9" t="s">
        <v>874</v>
      </c>
      <c r="HS6" s="544" t="s">
        <v>865</v>
      </c>
      <c r="HT6" s="544"/>
      <c r="HU6" s="9"/>
      <c r="HV6" s="9" t="s">
        <v>874</v>
      </c>
      <c r="HW6" s="544" t="s">
        <v>865</v>
      </c>
      <c r="HX6" s="544"/>
      <c r="HY6" s="9"/>
      <c r="HZ6" s="9" t="s">
        <v>874</v>
      </c>
      <c r="IA6" s="544" t="s">
        <v>865</v>
      </c>
      <c r="IB6" s="544"/>
      <c r="IC6" s="9"/>
      <c r="ID6" s="9" t="s">
        <v>874</v>
      </c>
      <c r="IE6" s="544" t="s">
        <v>865</v>
      </c>
      <c r="IF6" s="544"/>
      <c r="IG6" s="9"/>
      <c r="IH6" s="9" t="s">
        <v>874</v>
      </c>
      <c r="II6" s="544" t="s">
        <v>865</v>
      </c>
      <c r="IJ6" s="544"/>
      <c r="IK6" s="9"/>
      <c r="IL6" s="9" t="s">
        <v>874</v>
      </c>
      <c r="IM6" s="544" t="s">
        <v>865</v>
      </c>
      <c r="IN6" s="544"/>
      <c r="IO6" s="9"/>
      <c r="IP6" s="9" t="s">
        <v>874</v>
      </c>
      <c r="IQ6" s="544" t="s">
        <v>865</v>
      </c>
      <c r="IR6" s="544"/>
      <c r="IS6" s="9"/>
      <c r="IT6" s="9" t="s">
        <v>874</v>
      </c>
    </row>
    <row r="7" spans="1:254" ht="15.75">
      <c r="A7" s="9" t="s">
        <v>884</v>
      </c>
      <c r="B7" s="9"/>
      <c r="C7" s="9"/>
      <c r="D7" s="9"/>
      <c r="E7" s="9" t="s">
        <v>870</v>
      </c>
      <c r="F7" s="9" t="s">
        <v>875</v>
      </c>
      <c r="G7" s="9"/>
      <c r="H7" s="9"/>
      <c r="I7" s="9" t="s">
        <v>870</v>
      </c>
      <c r="J7" s="9" t="s">
        <v>875</v>
      </c>
      <c r="K7" s="9"/>
      <c r="L7" s="9"/>
      <c r="M7" s="9" t="s">
        <v>870</v>
      </c>
      <c r="N7" s="9" t="s">
        <v>875</v>
      </c>
      <c r="O7" s="9"/>
      <c r="P7" s="9"/>
      <c r="Q7" s="9" t="s">
        <v>870</v>
      </c>
      <c r="R7" s="9" t="s">
        <v>875</v>
      </c>
      <c r="S7" s="9"/>
      <c r="T7" s="9"/>
      <c r="U7" s="9" t="s">
        <v>870</v>
      </c>
      <c r="V7" s="9" t="s">
        <v>875</v>
      </c>
      <c r="W7" s="9"/>
      <c r="X7" s="9"/>
      <c r="Y7" s="9" t="s">
        <v>870</v>
      </c>
      <c r="Z7" s="9" t="s">
        <v>875</v>
      </c>
      <c r="AA7" s="9"/>
      <c r="AB7" s="9"/>
      <c r="AC7" s="9" t="s">
        <v>870</v>
      </c>
      <c r="AD7" s="9" t="s">
        <v>875</v>
      </c>
      <c r="AE7" s="9"/>
      <c r="AF7" s="9"/>
      <c r="AG7" s="9" t="s">
        <v>870</v>
      </c>
      <c r="AH7" s="9" t="s">
        <v>875</v>
      </c>
      <c r="AI7" s="9"/>
      <c r="AJ7" s="9"/>
      <c r="AK7" s="9" t="s">
        <v>870</v>
      </c>
      <c r="AL7" s="9" t="s">
        <v>875</v>
      </c>
      <c r="AM7" s="9"/>
      <c r="AN7" s="9"/>
      <c r="AO7" s="9" t="s">
        <v>870</v>
      </c>
      <c r="AP7" s="9" t="s">
        <v>875</v>
      </c>
      <c r="AQ7" s="9"/>
      <c r="AR7" s="9"/>
      <c r="AS7" s="9" t="s">
        <v>870</v>
      </c>
      <c r="AT7" s="9" t="s">
        <v>875</v>
      </c>
      <c r="AU7" s="9"/>
      <c r="AV7" s="9"/>
      <c r="AW7" s="9" t="s">
        <v>870</v>
      </c>
      <c r="AX7" s="9" t="s">
        <v>875</v>
      </c>
      <c r="AY7" s="9"/>
      <c r="AZ7" s="9"/>
      <c r="BA7" s="9" t="s">
        <v>870</v>
      </c>
      <c r="BB7" s="9" t="s">
        <v>875</v>
      </c>
      <c r="BC7" s="9"/>
      <c r="BD7" s="9"/>
      <c r="BE7" s="9" t="s">
        <v>870</v>
      </c>
      <c r="BF7" s="9" t="s">
        <v>875</v>
      </c>
      <c r="BG7" s="9"/>
      <c r="BH7" s="9"/>
      <c r="BI7" s="9" t="s">
        <v>870</v>
      </c>
      <c r="BJ7" s="9" t="s">
        <v>875</v>
      </c>
      <c r="BK7" s="9"/>
      <c r="BL7" s="9"/>
      <c r="BM7" s="9" t="s">
        <v>870</v>
      </c>
      <c r="BN7" s="9" t="s">
        <v>875</v>
      </c>
      <c r="BO7" s="9"/>
      <c r="BP7" s="9"/>
      <c r="BQ7" s="9" t="s">
        <v>870</v>
      </c>
      <c r="BR7" s="9" t="s">
        <v>875</v>
      </c>
      <c r="BS7" s="9"/>
      <c r="BT7" s="9"/>
      <c r="BU7" s="9" t="s">
        <v>870</v>
      </c>
      <c r="BV7" s="9" t="s">
        <v>875</v>
      </c>
      <c r="BW7" s="9"/>
      <c r="BX7" s="9"/>
      <c r="BY7" s="9" t="s">
        <v>870</v>
      </c>
      <c r="BZ7" s="9" t="s">
        <v>875</v>
      </c>
      <c r="CA7" s="9"/>
      <c r="CB7" s="9"/>
      <c r="CC7" s="9" t="s">
        <v>870</v>
      </c>
      <c r="CD7" s="9" t="s">
        <v>875</v>
      </c>
      <c r="CE7" s="9"/>
      <c r="CF7" s="9"/>
      <c r="CG7" s="9" t="s">
        <v>870</v>
      </c>
      <c r="CH7" s="9" t="s">
        <v>875</v>
      </c>
      <c r="CI7" s="9"/>
      <c r="CJ7" s="9"/>
      <c r="CK7" s="9" t="s">
        <v>870</v>
      </c>
      <c r="CL7" s="9" t="s">
        <v>875</v>
      </c>
      <c r="CM7" s="9"/>
      <c r="CN7" s="9"/>
      <c r="CO7" s="9" t="s">
        <v>870</v>
      </c>
      <c r="CP7" s="9" t="s">
        <v>875</v>
      </c>
      <c r="CQ7" s="9"/>
      <c r="CR7" s="9"/>
      <c r="CS7" s="9" t="s">
        <v>870</v>
      </c>
      <c r="CT7" s="9" t="s">
        <v>875</v>
      </c>
      <c r="CU7" s="9"/>
      <c r="CV7" s="9"/>
      <c r="CW7" s="9" t="s">
        <v>870</v>
      </c>
      <c r="CX7" s="9" t="s">
        <v>875</v>
      </c>
      <c r="CY7" s="9"/>
      <c r="CZ7" s="9"/>
      <c r="DA7" s="9" t="s">
        <v>870</v>
      </c>
      <c r="DB7" s="9" t="s">
        <v>875</v>
      </c>
      <c r="DC7" s="9"/>
      <c r="DD7" s="9"/>
      <c r="DE7" s="9" t="s">
        <v>870</v>
      </c>
      <c r="DF7" s="9" t="s">
        <v>875</v>
      </c>
      <c r="DG7" s="9"/>
      <c r="DH7" s="9"/>
      <c r="DI7" s="9" t="s">
        <v>870</v>
      </c>
      <c r="DJ7" s="9" t="s">
        <v>875</v>
      </c>
      <c r="DK7" s="9"/>
      <c r="DL7" s="9"/>
      <c r="DM7" s="9" t="s">
        <v>870</v>
      </c>
      <c r="DN7" s="9" t="s">
        <v>875</v>
      </c>
      <c r="DO7" s="9"/>
      <c r="DP7" s="9"/>
      <c r="DQ7" s="9" t="s">
        <v>870</v>
      </c>
      <c r="DR7" s="9" t="s">
        <v>875</v>
      </c>
      <c r="DS7" s="9"/>
      <c r="DT7" s="9"/>
      <c r="DU7" s="9" t="s">
        <v>870</v>
      </c>
      <c r="DV7" s="9" t="s">
        <v>875</v>
      </c>
      <c r="DW7" s="9"/>
      <c r="DX7" s="9"/>
      <c r="DY7" s="9" t="s">
        <v>870</v>
      </c>
      <c r="DZ7" s="9" t="s">
        <v>875</v>
      </c>
      <c r="EA7" s="9"/>
      <c r="EB7" s="9"/>
      <c r="EC7" s="9" t="s">
        <v>870</v>
      </c>
      <c r="ED7" s="9" t="s">
        <v>875</v>
      </c>
      <c r="EE7" s="9"/>
      <c r="EF7" s="9"/>
      <c r="EG7" s="9" t="s">
        <v>870</v>
      </c>
      <c r="EH7" s="9" t="s">
        <v>875</v>
      </c>
      <c r="EI7" s="9"/>
      <c r="EJ7" s="9"/>
      <c r="EK7" s="9" t="s">
        <v>870</v>
      </c>
      <c r="EL7" s="9" t="s">
        <v>875</v>
      </c>
      <c r="EM7" s="9"/>
      <c r="EN7" s="9"/>
      <c r="EO7" s="9" t="s">
        <v>870</v>
      </c>
      <c r="EP7" s="9" t="s">
        <v>875</v>
      </c>
      <c r="EQ7" s="9"/>
      <c r="ER7" s="9"/>
      <c r="ES7" s="9" t="s">
        <v>870</v>
      </c>
      <c r="ET7" s="9" t="s">
        <v>875</v>
      </c>
      <c r="EU7" s="9"/>
      <c r="EV7" s="9"/>
      <c r="EW7" s="9" t="s">
        <v>870</v>
      </c>
      <c r="EX7" s="9" t="s">
        <v>875</v>
      </c>
      <c r="EY7" s="9"/>
      <c r="EZ7" s="9"/>
      <c r="FA7" s="9" t="s">
        <v>870</v>
      </c>
      <c r="FB7" s="9" t="s">
        <v>875</v>
      </c>
      <c r="FC7" s="9"/>
      <c r="FD7" s="9"/>
      <c r="FE7" s="9" t="s">
        <v>870</v>
      </c>
      <c r="FF7" s="9" t="s">
        <v>875</v>
      </c>
      <c r="FG7" s="9"/>
      <c r="FH7" s="9"/>
      <c r="FI7" s="9" t="s">
        <v>870</v>
      </c>
      <c r="FJ7" s="9" t="s">
        <v>875</v>
      </c>
      <c r="FK7" s="9"/>
      <c r="FL7" s="9"/>
      <c r="FM7" s="9" t="s">
        <v>870</v>
      </c>
      <c r="FN7" s="9" t="s">
        <v>875</v>
      </c>
      <c r="FO7" s="9"/>
      <c r="FP7" s="9"/>
      <c r="FQ7" s="9" t="s">
        <v>870</v>
      </c>
      <c r="FR7" s="9" t="s">
        <v>875</v>
      </c>
      <c r="FS7" s="9"/>
      <c r="FT7" s="9"/>
      <c r="FU7" s="9" t="s">
        <v>870</v>
      </c>
      <c r="FV7" s="9" t="s">
        <v>875</v>
      </c>
      <c r="FW7" s="9"/>
      <c r="FX7" s="9"/>
      <c r="FY7" s="9" t="s">
        <v>870</v>
      </c>
      <c r="FZ7" s="9" t="s">
        <v>875</v>
      </c>
      <c r="GA7" s="9"/>
      <c r="GB7" s="9"/>
      <c r="GC7" s="9" t="s">
        <v>870</v>
      </c>
      <c r="GD7" s="9" t="s">
        <v>875</v>
      </c>
      <c r="GE7" s="9"/>
      <c r="GF7" s="9"/>
      <c r="GG7" s="9" t="s">
        <v>870</v>
      </c>
      <c r="GH7" s="9" t="s">
        <v>875</v>
      </c>
      <c r="GI7" s="9"/>
      <c r="GJ7" s="9"/>
      <c r="GK7" s="9" t="s">
        <v>870</v>
      </c>
      <c r="GL7" s="9" t="s">
        <v>875</v>
      </c>
      <c r="GM7" s="9"/>
      <c r="GN7" s="9"/>
      <c r="GO7" s="9" t="s">
        <v>870</v>
      </c>
      <c r="GP7" s="9" t="s">
        <v>875</v>
      </c>
      <c r="GQ7" s="9"/>
      <c r="GR7" s="9"/>
      <c r="GS7" s="9" t="s">
        <v>870</v>
      </c>
      <c r="GT7" s="9" t="s">
        <v>875</v>
      </c>
      <c r="GU7" s="9"/>
      <c r="GV7" s="9"/>
      <c r="GW7" s="9" t="s">
        <v>870</v>
      </c>
      <c r="GX7" s="9" t="s">
        <v>875</v>
      </c>
      <c r="GY7" s="9"/>
      <c r="GZ7" s="9"/>
      <c r="HA7" s="9" t="s">
        <v>870</v>
      </c>
      <c r="HB7" s="9" t="s">
        <v>875</v>
      </c>
      <c r="HC7" s="9"/>
      <c r="HD7" s="9"/>
      <c r="HE7" s="9" t="s">
        <v>870</v>
      </c>
      <c r="HF7" s="9" t="s">
        <v>875</v>
      </c>
      <c r="HG7" s="9"/>
      <c r="HH7" s="9"/>
      <c r="HI7" s="9" t="s">
        <v>870</v>
      </c>
      <c r="HJ7" s="9" t="s">
        <v>875</v>
      </c>
      <c r="HK7" s="9"/>
      <c r="HL7" s="9"/>
      <c r="HM7" s="9" t="s">
        <v>870</v>
      </c>
      <c r="HN7" s="9" t="s">
        <v>875</v>
      </c>
      <c r="HO7" s="9"/>
      <c r="HP7" s="9"/>
      <c r="HQ7" s="9" t="s">
        <v>870</v>
      </c>
      <c r="HR7" s="9" t="s">
        <v>875</v>
      </c>
      <c r="HS7" s="9"/>
      <c r="HT7" s="9"/>
      <c r="HU7" s="9" t="s">
        <v>870</v>
      </c>
      <c r="HV7" s="9" t="s">
        <v>875</v>
      </c>
      <c r="HW7" s="9"/>
      <c r="HX7" s="9"/>
      <c r="HY7" s="9" t="s">
        <v>870</v>
      </c>
      <c r="HZ7" s="9" t="s">
        <v>875</v>
      </c>
      <c r="IA7" s="9"/>
      <c r="IB7" s="9"/>
      <c r="IC7" s="9" t="s">
        <v>870</v>
      </c>
      <c r="ID7" s="9" t="s">
        <v>875</v>
      </c>
      <c r="IE7" s="9"/>
      <c r="IF7" s="9"/>
      <c r="IG7" s="9" t="s">
        <v>870</v>
      </c>
      <c r="IH7" s="9" t="s">
        <v>875</v>
      </c>
      <c r="II7" s="9"/>
      <c r="IJ7" s="9"/>
      <c r="IK7" s="9" t="s">
        <v>870</v>
      </c>
      <c r="IL7" s="9" t="s">
        <v>875</v>
      </c>
      <c r="IM7" s="9"/>
      <c r="IN7" s="9"/>
      <c r="IO7" s="9" t="s">
        <v>870</v>
      </c>
      <c r="IP7" s="9" t="s">
        <v>875</v>
      </c>
      <c r="IQ7" s="9"/>
      <c r="IR7" s="9"/>
      <c r="IS7" s="9" t="s">
        <v>870</v>
      </c>
      <c r="IT7" s="9" t="s">
        <v>875</v>
      </c>
    </row>
    <row r="8" spans="1:254" ht="16.5" thickBot="1">
      <c r="A8" s="538" t="s">
        <v>885</v>
      </c>
      <c r="B8" s="538" t="s">
        <v>886</v>
      </c>
      <c r="C8" s="538" t="s">
        <v>866</v>
      </c>
      <c r="D8" s="538" t="s">
        <v>867</v>
      </c>
      <c r="E8" s="538" t="s">
        <v>871</v>
      </c>
      <c r="F8" s="538" t="s">
        <v>876</v>
      </c>
      <c r="G8" s="538" t="s">
        <v>866</v>
      </c>
      <c r="H8" s="538" t="s">
        <v>867</v>
      </c>
      <c r="I8" s="538" t="s">
        <v>871</v>
      </c>
      <c r="J8" s="538" t="s">
        <v>876</v>
      </c>
      <c r="K8" s="538" t="s">
        <v>866</v>
      </c>
      <c r="L8" s="538" t="s">
        <v>867</v>
      </c>
      <c r="M8" s="538" t="s">
        <v>871</v>
      </c>
      <c r="N8" s="538" t="s">
        <v>876</v>
      </c>
      <c r="O8" s="538" t="s">
        <v>866</v>
      </c>
      <c r="P8" s="538" t="s">
        <v>867</v>
      </c>
      <c r="Q8" s="538" t="s">
        <v>871</v>
      </c>
      <c r="R8" s="538" t="s">
        <v>876</v>
      </c>
      <c r="S8" s="538" t="s">
        <v>866</v>
      </c>
      <c r="T8" s="538" t="s">
        <v>867</v>
      </c>
      <c r="U8" s="538" t="s">
        <v>871</v>
      </c>
      <c r="V8" s="538" t="s">
        <v>876</v>
      </c>
      <c r="W8" s="538" t="s">
        <v>866</v>
      </c>
      <c r="X8" s="538" t="s">
        <v>867</v>
      </c>
      <c r="Y8" s="538" t="s">
        <v>871</v>
      </c>
      <c r="Z8" s="538" t="s">
        <v>876</v>
      </c>
      <c r="AA8" s="538" t="s">
        <v>866</v>
      </c>
      <c r="AB8" s="538" t="s">
        <v>867</v>
      </c>
      <c r="AC8" s="538" t="s">
        <v>871</v>
      </c>
      <c r="AD8" s="538" t="s">
        <v>876</v>
      </c>
      <c r="AE8" s="538" t="s">
        <v>866</v>
      </c>
      <c r="AF8" s="538" t="s">
        <v>867</v>
      </c>
      <c r="AG8" s="538" t="s">
        <v>871</v>
      </c>
      <c r="AH8" s="538" t="s">
        <v>876</v>
      </c>
      <c r="AI8" s="538" t="s">
        <v>866</v>
      </c>
      <c r="AJ8" s="538" t="s">
        <v>867</v>
      </c>
      <c r="AK8" s="538" t="s">
        <v>871</v>
      </c>
      <c r="AL8" s="538" t="s">
        <v>876</v>
      </c>
      <c r="AM8" s="538" t="s">
        <v>866</v>
      </c>
      <c r="AN8" s="538" t="s">
        <v>867</v>
      </c>
      <c r="AO8" s="538" t="s">
        <v>871</v>
      </c>
      <c r="AP8" s="538" t="s">
        <v>876</v>
      </c>
      <c r="AQ8" s="538" t="s">
        <v>866</v>
      </c>
      <c r="AR8" s="538" t="s">
        <v>867</v>
      </c>
      <c r="AS8" s="538" t="s">
        <v>871</v>
      </c>
      <c r="AT8" s="538" t="s">
        <v>876</v>
      </c>
      <c r="AU8" s="538" t="s">
        <v>866</v>
      </c>
      <c r="AV8" s="538" t="s">
        <v>867</v>
      </c>
      <c r="AW8" s="538" t="s">
        <v>871</v>
      </c>
      <c r="AX8" s="538" t="s">
        <v>876</v>
      </c>
      <c r="AY8" s="538" t="s">
        <v>866</v>
      </c>
      <c r="AZ8" s="538" t="s">
        <v>867</v>
      </c>
      <c r="BA8" s="538" t="s">
        <v>871</v>
      </c>
      <c r="BB8" s="538" t="s">
        <v>876</v>
      </c>
      <c r="BC8" s="538" t="s">
        <v>866</v>
      </c>
      <c r="BD8" s="538" t="s">
        <v>867</v>
      </c>
      <c r="BE8" s="538" t="s">
        <v>871</v>
      </c>
      <c r="BF8" s="538" t="s">
        <v>876</v>
      </c>
      <c r="BG8" s="538" t="s">
        <v>866</v>
      </c>
      <c r="BH8" s="538" t="s">
        <v>867</v>
      </c>
      <c r="BI8" s="538" t="s">
        <v>871</v>
      </c>
      <c r="BJ8" s="538" t="s">
        <v>876</v>
      </c>
      <c r="BK8" s="538" t="s">
        <v>866</v>
      </c>
      <c r="BL8" s="538" t="s">
        <v>867</v>
      </c>
      <c r="BM8" s="538" t="s">
        <v>871</v>
      </c>
      <c r="BN8" s="538" t="s">
        <v>876</v>
      </c>
      <c r="BO8" s="538" t="s">
        <v>866</v>
      </c>
      <c r="BP8" s="538" t="s">
        <v>867</v>
      </c>
      <c r="BQ8" s="538" t="s">
        <v>871</v>
      </c>
      <c r="BR8" s="538" t="s">
        <v>876</v>
      </c>
      <c r="BS8" s="538" t="s">
        <v>866</v>
      </c>
      <c r="BT8" s="538" t="s">
        <v>867</v>
      </c>
      <c r="BU8" s="538" t="s">
        <v>871</v>
      </c>
      <c r="BV8" s="538" t="s">
        <v>876</v>
      </c>
      <c r="BW8" s="538" t="s">
        <v>866</v>
      </c>
      <c r="BX8" s="538" t="s">
        <v>867</v>
      </c>
      <c r="BY8" s="538" t="s">
        <v>871</v>
      </c>
      <c r="BZ8" s="538" t="s">
        <v>876</v>
      </c>
      <c r="CA8" s="538" t="s">
        <v>866</v>
      </c>
      <c r="CB8" s="538" t="s">
        <v>867</v>
      </c>
      <c r="CC8" s="538" t="s">
        <v>871</v>
      </c>
      <c r="CD8" s="538" t="s">
        <v>876</v>
      </c>
      <c r="CE8" s="538" t="s">
        <v>866</v>
      </c>
      <c r="CF8" s="538" t="s">
        <v>867</v>
      </c>
      <c r="CG8" s="538" t="s">
        <v>871</v>
      </c>
      <c r="CH8" s="538" t="s">
        <v>876</v>
      </c>
      <c r="CI8" s="538" t="s">
        <v>866</v>
      </c>
      <c r="CJ8" s="538" t="s">
        <v>867</v>
      </c>
      <c r="CK8" s="538" t="s">
        <v>871</v>
      </c>
      <c r="CL8" s="538" t="s">
        <v>876</v>
      </c>
      <c r="CM8" s="538" t="s">
        <v>866</v>
      </c>
      <c r="CN8" s="538" t="s">
        <v>867</v>
      </c>
      <c r="CO8" s="538" t="s">
        <v>871</v>
      </c>
      <c r="CP8" s="538" t="s">
        <v>876</v>
      </c>
      <c r="CQ8" s="538" t="s">
        <v>866</v>
      </c>
      <c r="CR8" s="538" t="s">
        <v>867</v>
      </c>
      <c r="CS8" s="538" t="s">
        <v>871</v>
      </c>
      <c r="CT8" s="538" t="s">
        <v>876</v>
      </c>
      <c r="CU8" s="538" t="s">
        <v>866</v>
      </c>
      <c r="CV8" s="538" t="s">
        <v>867</v>
      </c>
      <c r="CW8" s="538" t="s">
        <v>871</v>
      </c>
      <c r="CX8" s="538" t="s">
        <v>876</v>
      </c>
      <c r="CY8" s="538" t="s">
        <v>866</v>
      </c>
      <c r="CZ8" s="538" t="s">
        <v>867</v>
      </c>
      <c r="DA8" s="538" t="s">
        <v>871</v>
      </c>
      <c r="DB8" s="538" t="s">
        <v>876</v>
      </c>
      <c r="DC8" s="538" t="s">
        <v>866</v>
      </c>
      <c r="DD8" s="538" t="s">
        <v>867</v>
      </c>
      <c r="DE8" s="538" t="s">
        <v>871</v>
      </c>
      <c r="DF8" s="538" t="s">
        <v>876</v>
      </c>
      <c r="DG8" s="538" t="s">
        <v>866</v>
      </c>
      <c r="DH8" s="538" t="s">
        <v>867</v>
      </c>
      <c r="DI8" s="538" t="s">
        <v>871</v>
      </c>
      <c r="DJ8" s="538" t="s">
        <v>876</v>
      </c>
      <c r="DK8" s="538" t="s">
        <v>866</v>
      </c>
      <c r="DL8" s="538" t="s">
        <v>867</v>
      </c>
      <c r="DM8" s="538" t="s">
        <v>871</v>
      </c>
      <c r="DN8" s="538" t="s">
        <v>876</v>
      </c>
      <c r="DO8" s="538" t="s">
        <v>866</v>
      </c>
      <c r="DP8" s="538" t="s">
        <v>867</v>
      </c>
      <c r="DQ8" s="538" t="s">
        <v>871</v>
      </c>
      <c r="DR8" s="538" t="s">
        <v>876</v>
      </c>
      <c r="DS8" s="538" t="s">
        <v>866</v>
      </c>
      <c r="DT8" s="538" t="s">
        <v>867</v>
      </c>
      <c r="DU8" s="538" t="s">
        <v>871</v>
      </c>
      <c r="DV8" s="538" t="s">
        <v>876</v>
      </c>
      <c r="DW8" s="538" t="s">
        <v>866</v>
      </c>
      <c r="DX8" s="538" t="s">
        <v>867</v>
      </c>
      <c r="DY8" s="538" t="s">
        <v>871</v>
      </c>
      <c r="DZ8" s="538" t="s">
        <v>876</v>
      </c>
      <c r="EA8" s="538" t="s">
        <v>866</v>
      </c>
      <c r="EB8" s="538" t="s">
        <v>867</v>
      </c>
      <c r="EC8" s="538" t="s">
        <v>871</v>
      </c>
      <c r="ED8" s="538" t="s">
        <v>876</v>
      </c>
      <c r="EE8" s="538" t="s">
        <v>866</v>
      </c>
      <c r="EF8" s="538" t="s">
        <v>867</v>
      </c>
      <c r="EG8" s="538" t="s">
        <v>871</v>
      </c>
      <c r="EH8" s="538" t="s">
        <v>876</v>
      </c>
      <c r="EI8" s="538" t="s">
        <v>866</v>
      </c>
      <c r="EJ8" s="538" t="s">
        <v>867</v>
      </c>
      <c r="EK8" s="538" t="s">
        <v>871</v>
      </c>
      <c r="EL8" s="538" t="s">
        <v>876</v>
      </c>
      <c r="EM8" s="538" t="s">
        <v>866</v>
      </c>
      <c r="EN8" s="538" t="s">
        <v>867</v>
      </c>
      <c r="EO8" s="538" t="s">
        <v>871</v>
      </c>
      <c r="EP8" s="538" t="s">
        <v>876</v>
      </c>
      <c r="EQ8" s="538" t="s">
        <v>866</v>
      </c>
      <c r="ER8" s="538" t="s">
        <v>867</v>
      </c>
      <c r="ES8" s="538" t="s">
        <v>871</v>
      </c>
      <c r="ET8" s="538" t="s">
        <v>876</v>
      </c>
      <c r="EU8" s="538" t="s">
        <v>866</v>
      </c>
      <c r="EV8" s="538" t="s">
        <v>867</v>
      </c>
      <c r="EW8" s="538" t="s">
        <v>871</v>
      </c>
      <c r="EX8" s="538" t="s">
        <v>876</v>
      </c>
      <c r="EY8" s="538" t="s">
        <v>866</v>
      </c>
      <c r="EZ8" s="538" t="s">
        <v>867</v>
      </c>
      <c r="FA8" s="538" t="s">
        <v>871</v>
      </c>
      <c r="FB8" s="538" t="s">
        <v>876</v>
      </c>
      <c r="FC8" s="538" t="s">
        <v>866</v>
      </c>
      <c r="FD8" s="538" t="s">
        <v>867</v>
      </c>
      <c r="FE8" s="538" t="s">
        <v>871</v>
      </c>
      <c r="FF8" s="538" t="s">
        <v>876</v>
      </c>
      <c r="FG8" s="538" t="s">
        <v>866</v>
      </c>
      <c r="FH8" s="538" t="s">
        <v>867</v>
      </c>
      <c r="FI8" s="538" t="s">
        <v>871</v>
      </c>
      <c r="FJ8" s="538" t="s">
        <v>876</v>
      </c>
      <c r="FK8" s="538" t="s">
        <v>866</v>
      </c>
      <c r="FL8" s="538" t="s">
        <v>867</v>
      </c>
      <c r="FM8" s="538" t="s">
        <v>871</v>
      </c>
      <c r="FN8" s="538" t="s">
        <v>876</v>
      </c>
      <c r="FO8" s="538" t="s">
        <v>866</v>
      </c>
      <c r="FP8" s="538" t="s">
        <v>867</v>
      </c>
      <c r="FQ8" s="538" t="s">
        <v>871</v>
      </c>
      <c r="FR8" s="538" t="s">
        <v>876</v>
      </c>
      <c r="FS8" s="538" t="s">
        <v>866</v>
      </c>
      <c r="FT8" s="538" t="s">
        <v>867</v>
      </c>
      <c r="FU8" s="538" t="s">
        <v>871</v>
      </c>
      <c r="FV8" s="538" t="s">
        <v>876</v>
      </c>
      <c r="FW8" s="538" t="s">
        <v>866</v>
      </c>
      <c r="FX8" s="538" t="s">
        <v>867</v>
      </c>
      <c r="FY8" s="538" t="s">
        <v>871</v>
      </c>
      <c r="FZ8" s="538" t="s">
        <v>876</v>
      </c>
      <c r="GA8" s="538" t="s">
        <v>866</v>
      </c>
      <c r="GB8" s="538" t="s">
        <v>867</v>
      </c>
      <c r="GC8" s="538" t="s">
        <v>871</v>
      </c>
      <c r="GD8" s="538" t="s">
        <v>876</v>
      </c>
      <c r="GE8" s="538" t="s">
        <v>866</v>
      </c>
      <c r="GF8" s="538" t="s">
        <v>867</v>
      </c>
      <c r="GG8" s="538" t="s">
        <v>871</v>
      </c>
      <c r="GH8" s="538" t="s">
        <v>876</v>
      </c>
      <c r="GI8" s="538" t="s">
        <v>866</v>
      </c>
      <c r="GJ8" s="538" t="s">
        <v>867</v>
      </c>
      <c r="GK8" s="538" t="s">
        <v>871</v>
      </c>
      <c r="GL8" s="538" t="s">
        <v>876</v>
      </c>
      <c r="GM8" s="538" t="s">
        <v>866</v>
      </c>
      <c r="GN8" s="538" t="s">
        <v>867</v>
      </c>
      <c r="GO8" s="538" t="s">
        <v>871</v>
      </c>
      <c r="GP8" s="538" t="s">
        <v>876</v>
      </c>
      <c r="GQ8" s="538" t="s">
        <v>866</v>
      </c>
      <c r="GR8" s="538" t="s">
        <v>867</v>
      </c>
      <c r="GS8" s="538" t="s">
        <v>871</v>
      </c>
      <c r="GT8" s="538" t="s">
        <v>876</v>
      </c>
      <c r="GU8" s="538" t="s">
        <v>866</v>
      </c>
      <c r="GV8" s="538" t="s">
        <v>867</v>
      </c>
      <c r="GW8" s="538" t="s">
        <v>871</v>
      </c>
      <c r="GX8" s="538" t="s">
        <v>876</v>
      </c>
      <c r="GY8" s="538" t="s">
        <v>866</v>
      </c>
      <c r="GZ8" s="538" t="s">
        <v>867</v>
      </c>
      <c r="HA8" s="538" t="s">
        <v>871</v>
      </c>
      <c r="HB8" s="538" t="s">
        <v>876</v>
      </c>
      <c r="HC8" s="538" t="s">
        <v>866</v>
      </c>
      <c r="HD8" s="538" t="s">
        <v>867</v>
      </c>
      <c r="HE8" s="538" t="s">
        <v>871</v>
      </c>
      <c r="HF8" s="538" t="s">
        <v>876</v>
      </c>
      <c r="HG8" s="538" t="s">
        <v>866</v>
      </c>
      <c r="HH8" s="538" t="s">
        <v>867</v>
      </c>
      <c r="HI8" s="538" t="s">
        <v>871</v>
      </c>
      <c r="HJ8" s="538" t="s">
        <v>876</v>
      </c>
      <c r="HK8" s="538" t="s">
        <v>866</v>
      </c>
      <c r="HL8" s="538" t="s">
        <v>867</v>
      </c>
      <c r="HM8" s="538" t="s">
        <v>871</v>
      </c>
      <c r="HN8" s="538" t="s">
        <v>876</v>
      </c>
      <c r="HO8" s="538" t="s">
        <v>866</v>
      </c>
      <c r="HP8" s="538" t="s">
        <v>867</v>
      </c>
      <c r="HQ8" s="538" t="s">
        <v>871</v>
      </c>
      <c r="HR8" s="538" t="s">
        <v>876</v>
      </c>
      <c r="HS8" s="538" t="s">
        <v>866</v>
      </c>
      <c r="HT8" s="538" t="s">
        <v>867</v>
      </c>
      <c r="HU8" s="538" t="s">
        <v>871</v>
      </c>
      <c r="HV8" s="538" t="s">
        <v>876</v>
      </c>
      <c r="HW8" s="538" t="s">
        <v>866</v>
      </c>
      <c r="HX8" s="538" t="s">
        <v>867</v>
      </c>
      <c r="HY8" s="538" t="s">
        <v>871</v>
      </c>
      <c r="HZ8" s="538" t="s">
        <v>876</v>
      </c>
      <c r="IA8" s="538" t="s">
        <v>866</v>
      </c>
      <c r="IB8" s="538" t="s">
        <v>867</v>
      </c>
      <c r="IC8" s="538" t="s">
        <v>871</v>
      </c>
      <c r="ID8" s="538" t="s">
        <v>876</v>
      </c>
      <c r="IE8" s="538" t="s">
        <v>866</v>
      </c>
      <c r="IF8" s="538" t="s">
        <v>867</v>
      </c>
      <c r="IG8" s="538" t="s">
        <v>871</v>
      </c>
      <c r="IH8" s="538" t="s">
        <v>876</v>
      </c>
      <c r="II8" s="538" t="s">
        <v>866</v>
      </c>
      <c r="IJ8" s="538" t="s">
        <v>867</v>
      </c>
      <c r="IK8" s="538" t="s">
        <v>871</v>
      </c>
      <c r="IL8" s="538" t="s">
        <v>876</v>
      </c>
      <c r="IM8" s="538" t="s">
        <v>866</v>
      </c>
      <c r="IN8" s="538" t="s">
        <v>867</v>
      </c>
      <c r="IO8" s="538" t="s">
        <v>871</v>
      </c>
      <c r="IP8" s="538" t="s">
        <v>876</v>
      </c>
      <c r="IQ8" s="538" t="s">
        <v>866</v>
      </c>
      <c r="IR8" s="538" t="s">
        <v>867</v>
      </c>
      <c r="IS8" s="538" t="s">
        <v>871</v>
      </c>
      <c r="IT8" s="538" t="s">
        <v>876</v>
      </c>
    </row>
    <row r="9" spans="1:254" ht="21.95" customHeight="1">
      <c r="A9" s="342"/>
      <c r="B9" s="8" t="s">
        <v>187</v>
      </c>
      <c r="C9" s="347"/>
      <c r="D9" s="347"/>
      <c r="E9" s="337"/>
      <c r="F9" s="337"/>
      <c r="G9" s="347"/>
      <c r="H9" s="347"/>
      <c r="I9" s="337"/>
      <c r="J9" s="337"/>
      <c r="K9" s="347"/>
      <c r="L9" s="347"/>
      <c r="M9" s="337"/>
      <c r="N9" s="337"/>
      <c r="O9" s="347"/>
      <c r="P9" s="347"/>
      <c r="Q9" s="337"/>
      <c r="R9" s="337"/>
      <c r="S9" s="347"/>
      <c r="T9" s="347"/>
      <c r="U9" s="337"/>
      <c r="V9" s="337"/>
      <c r="W9" s="347"/>
      <c r="X9" s="347"/>
      <c r="Y9" s="337"/>
      <c r="Z9" s="337"/>
      <c r="AA9" s="347"/>
      <c r="AB9" s="347"/>
      <c r="AC9" s="337"/>
      <c r="AD9" s="337"/>
      <c r="AE9" s="347"/>
      <c r="AF9" s="347"/>
      <c r="AG9" s="337"/>
      <c r="AH9" s="337"/>
      <c r="AI9" s="347"/>
      <c r="AJ9" s="347"/>
      <c r="AK9" s="337"/>
      <c r="AL9" s="337"/>
      <c r="AM9" s="347"/>
      <c r="AN9" s="347"/>
      <c r="AO9" s="337"/>
      <c r="AP9" s="337"/>
      <c r="AQ9" s="347"/>
      <c r="AR9" s="347"/>
      <c r="AS9" s="337"/>
      <c r="AT9" s="337"/>
      <c r="AU9" s="347"/>
      <c r="AV9" s="347"/>
      <c r="AW9" s="337"/>
      <c r="AX9" s="337"/>
      <c r="AY9" s="347"/>
      <c r="AZ9" s="347"/>
      <c r="BA9" s="337"/>
      <c r="BB9" s="337"/>
      <c r="BC9" s="347"/>
      <c r="BD9" s="347"/>
      <c r="BE9" s="337"/>
      <c r="BF9" s="337"/>
      <c r="BG9" s="347"/>
      <c r="BH9" s="347"/>
      <c r="BI9" s="337"/>
      <c r="BJ9" s="337"/>
      <c r="BK9" s="347"/>
      <c r="BL9" s="347"/>
      <c r="BM9" s="337"/>
      <c r="BN9" s="337"/>
      <c r="BO9" s="347"/>
      <c r="BP9" s="347"/>
      <c r="BQ9" s="337"/>
      <c r="BR9" s="337"/>
      <c r="BS9" s="347"/>
      <c r="BT9" s="347"/>
      <c r="BU9" s="337"/>
      <c r="BV9" s="337"/>
      <c r="BW9" s="347"/>
      <c r="BX9" s="347"/>
      <c r="BY9" s="337"/>
      <c r="BZ9" s="337"/>
      <c r="CA9" s="347"/>
      <c r="CB9" s="347"/>
      <c r="CC9" s="337"/>
      <c r="CD9" s="337"/>
      <c r="CE9" s="347"/>
      <c r="CF9" s="347"/>
      <c r="CG9" s="337"/>
      <c r="CH9" s="337"/>
      <c r="CI9" s="347"/>
      <c r="CJ9" s="347"/>
      <c r="CK9" s="337"/>
      <c r="CL9" s="337"/>
      <c r="CM9" s="347"/>
      <c r="CN9" s="347"/>
      <c r="CO9" s="337"/>
      <c r="CP9" s="337"/>
      <c r="CQ9" s="347"/>
      <c r="CR9" s="347"/>
      <c r="CS9" s="337"/>
      <c r="CT9" s="337"/>
      <c r="CU9" s="347"/>
      <c r="CV9" s="347"/>
      <c r="CW9" s="337"/>
      <c r="CX9" s="337"/>
      <c r="CY9" s="347"/>
      <c r="CZ9" s="347"/>
      <c r="DA9" s="337"/>
      <c r="DB9" s="337"/>
      <c r="DC9" s="347"/>
      <c r="DD9" s="347"/>
      <c r="DE9" s="337"/>
      <c r="DF9" s="337"/>
      <c r="DG9" s="347"/>
      <c r="DH9" s="347"/>
      <c r="DI9" s="337"/>
      <c r="DJ9" s="337"/>
      <c r="DK9" s="347"/>
      <c r="DL9" s="347"/>
      <c r="DM9" s="337"/>
      <c r="DN9" s="337"/>
      <c r="DO9" s="347"/>
      <c r="DP9" s="347"/>
      <c r="DQ9" s="337"/>
      <c r="DR9" s="337"/>
      <c r="DS9" s="347"/>
      <c r="DT9" s="347"/>
      <c r="DU9" s="337"/>
      <c r="DV9" s="337"/>
      <c r="DW9" s="347"/>
      <c r="DX9" s="347"/>
      <c r="DY9" s="337"/>
      <c r="DZ9" s="337"/>
      <c r="EA9" s="347"/>
      <c r="EB9" s="347"/>
      <c r="EC9" s="337"/>
      <c r="ED9" s="337"/>
      <c r="EE9" s="347"/>
      <c r="EF9" s="34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297"/>
      <c r="IR9" s="297"/>
      <c r="IS9" s="297"/>
      <c r="IT9" s="297"/>
    </row>
    <row r="10" spans="1:254" ht="21.95" customHeight="1">
      <c r="A10" s="342"/>
      <c r="B10" s="8" t="s">
        <v>114</v>
      </c>
      <c r="C10" s="347"/>
      <c r="D10" s="347"/>
      <c r="E10" s="337"/>
      <c r="F10" s="337"/>
      <c r="G10" s="347"/>
      <c r="H10" s="347"/>
      <c r="I10" s="337"/>
      <c r="J10" s="337"/>
      <c r="K10" s="347"/>
      <c r="L10" s="347"/>
      <c r="M10" s="337"/>
      <c r="N10" s="337"/>
      <c r="O10" s="347"/>
      <c r="P10" s="347"/>
      <c r="Q10" s="337"/>
      <c r="R10" s="337"/>
      <c r="S10" s="347"/>
      <c r="T10" s="347"/>
      <c r="U10" s="337"/>
      <c r="V10" s="337"/>
      <c r="W10" s="347"/>
      <c r="X10" s="347"/>
      <c r="Y10" s="337"/>
      <c r="Z10" s="337"/>
      <c r="AA10" s="347"/>
      <c r="AB10" s="347"/>
      <c r="AC10" s="337"/>
      <c r="AD10" s="337"/>
      <c r="AE10" s="347"/>
      <c r="AF10" s="347"/>
      <c r="AG10" s="337"/>
      <c r="AH10" s="337"/>
      <c r="AI10" s="347"/>
      <c r="AJ10" s="347"/>
      <c r="AK10" s="337"/>
      <c r="AL10" s="337"/>
      <c r="AM10" s="347"/>
      <c r="AN10" s="347"/>
      <c r="AO10" s="337"/>
      <c r="AP10" s="337"/>
      <c r="AQ10" s="347"/>
      <c r="AR10" s="347"/>
      <c r="AS10" s="337"/>
      <c r="AT10" s="337"/>
      <c r="AU10" s="347"/>
      <c r="AV10" s="347"/>
      <c r="AW10" s="337"/>
      <c r="AX10" s="337"/>
      <c r="AY10" s="347"/>
      <c r="AZ10" s="347"/>
      <c r="BA10" s="337"/>
      <c r="BB10" s="337"/>
      <c r="BC10" s="347"/>
      <c r="BD10" s="347"/>
      <c r="BE10" s="337"/>
      <c r="BF10" s="337"/>
      <c r="BG10" s="347"/>
      <c r="BH10" s="347"/>
      <c r="BI10" s="337"/>
      <c r="BJ10" s="337"/>
      <c r="BK10" s="347"/>
      <c r="BL10" s="347"/>
      <c r="BM10" s="337"/>
      <c r="BN10" s="337"/>
      <c r="BO10" s="347"/>
      <c r="BP10" s="347"/>
      <c r="BQ10" s="337"/>
      <c r="BR10" s="337"/>
      <c r="BS10" s="347"/>
      <c r="BT10" s="347"/>
      <c r="BU10" s="337"/>
      <c r="BV10" s="337"/>
      <c r="BW10" s="347"/>
      <c r="BX10" s="347"/>
      <c r="BY10" s="337"/>
      <c r="BZ10" s="337"/>
      <c r="CA10" s="347"/>
      <c r="CB10" s="347"/>
      <c r="CC10" s="337"/>
      <c r="CD10" s="337"/>
      <c r="CE10" s="347"/>
      <c r="CF10" s="347"/>
      <c r="CG10" s="337"/>
      <c r="CH10" s="337"/>
      <c r="CI10" s="347"/>
      <c r="CJ10" s="347"/>
      <c r="CK10" s="337"/>
      <c r="CL10" s="337"/>
      <c r="CM10" s="347"/>
      <c r="CN10" s="347"/>
      <c r="CO10" s="337"/>
      <c r="CP10" s="337"/>
      <c r="CQ10" s="347"/>
      <c r="CR10" s="347"/>
      <c r="CS10" s="337"/>
      <c r="CT10" s="337"/>
      <c r="CU10" s="347"/>
      <c r="CV10" s="347"/>
      <c r="CW10" s="337"/>
      <c r="CX10" s="337"/>
      <c r="CY10" s="347"/>
      <c r="CZ10" s="347"/>
      <c r="DA10" s="337"/>
      <c r="DB10" s="337"/>
      <c r="DC10" s="347"/>
      <c r="DD10" s="347"/>
      <c r="DE10" s="337"/>
      <c r="DF10" s="337"/>
      <c r="DG10" s="347"/>
      <c r="DH10" s="347"/>
      <c r="DI10" s="337"/>
      <c r="DJ10" s="337"/>
      <c r="DK10" s="347"/>
      <c r="DL10" s="347"/>
      <c r="DM10" s="337"/>
      <c r="DN10" s="337"/>
      <c r="DO10" s="347"/>
      <c r="DP10" s="347"/>
      <c r="DQ10" s="337"/>
      <c r="DR10" s="337"/>
      <c r="DS10" s="347"/>
      <c r="DT10" s="347"/>
      <c r="DU10" s="337"/>
      <c r="DV10" s="337"/>
      <c r="DW10" s="347"/>
      <c r="DX10" s="347"/>
      <c r="DY10" s="337"/>
      <c r="DZ10" s="337"/>
      <c r="EA10" s="347"/>
      <c r="EB10" s="347"/>
      <c r="EC10" s="337"/>
      <c r="ED10" s="337"/>
      <c r="EE10" s="347"/>
      <c r="EF10" s="34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297"/>
      <c r="IR10" s="297"/>
      <c r="IS10" s="297"/>
      <c r="IT10" s="297"/>
    </row>
    <row r="11" spans="1:254" ht="21.95" customHeight="1">
      <c r="A11" s="277" t="s">
        <v>166</v>
      </c>
      <c r="B11" s="240" t="s">
        <v>115</v>
      </c>
      <c r="C11" s="335"/>
      <c r="D11" s="335"/>
      <c r="E11" s="282"/>
      <c r="F11" s="285">
        <f>-D11+E11</f>
        <v>0</v>
      </c>
      <c r="G11" s="335"/>
      <c r="H11" s="335"/>
      <c r="I11" s="335"/>
      <c r="J11" s="285">
        <f>-H11+I11</f>
        <v>0</v>
      </c>
      <c r="K11" s="335"/>
      <c r="L11" s="335"/>
      <c r="M11" s="335"/>
      <c r="N11" s="285">
        <f>-L11+M11</f>
        <v>0</v>
      </c>
      <c r="O11" s="335"/>
      <c r="P11" s="335"/>
      <c r="Q11" s="335"/>
      <c r="R11" s="285">
        <f>-P11+Q11</f>
        <v>0</v>
      </c>
      <c r="S11" s="335"/>
      <c r="T11" s="335"/>
      <c r="U11" s="335"/>
      <c r="V11" s="285">
        <f>-T11+U11</f>
        <v>0</v>
      </c>
      <c r="W11" s="335"/>
      <c r="X11" s="335"/>
      <c r="Y11" s="335"/>
      <c r="Z11" s="285">
        <f>-X11+Y11</f>
        <v>0</v>
      </c>
      <c r="AA11" s="335"/>
      <c r="AB11" s="335"/>
      <c r="AC11" s="335"/>
      <c r="AD11" s="285">
        <f>-AB11+AC11</f>
        <v>0</v>
      </c>
      <c r="AE11" s="335"/>
      <c r="AF11" s="335"/>
      <c r="AG11" s="335"/>
      <c r="AH11" s="285">
        <f>-AF11+AG11</f>
        <v>0</v>
      </c>
      <c r="AI11" s="335"/>
      <c r="AJ11" s="335"/>
      <c r="AK11" s="335"/>
      <c r="AL11" s="285">
        <f>-AJ11+AK11</f>
        <v>0</v>
      </c>
      <c r="AM11" s="335"/>
      <c r="AN11" s="335"/>
      <c r="AO11" s="335"/>
      <c r="AP11" s="285">
        <f>-AN11+AO11</f>
        <v>0</v>
      </c>
      <c r="AQ11" s="335"/>
      <c r="AR11" s="335"/>
      <c r="AS11" s="335"/>
      <c r="AT11" s="285">
        <f>-AR11+AS11</f>
        <v>0</v>
      </c>
      <c r="AU11" s="335"/>
      <c r="AV11" s="335"/>
      <c r="AW11" s="335"/>
      <c r="AX11" s="285">
        <f>-AV11+AW11</f>
        <v>0</v>
      </c>
      <c r="AY11" s="335"/>
      <c r="AZ11" s="335"/>
      <c r="BA11" s="335"/>
      <c r="BB11" s="285">
        <f>-AZ11+BA11</f>
        <v>0</v>
      </c>
      <c r="BC11" s="335"/>
      <c r="BD11" s="335"/>
      <c r="BE11" s="335"/>
      <c r="BF11" s="285">
        <f>-BD11+BE11</f>
        <v>0</v>
      </c>
      <c r="BG11" s="335"/>
      <c r="BH11" s="335"/>
      <c r="BI11" s="335"/>
      <c r="BJ11" s="285">
        <f>-BH11+BI11</f>
        <v>0</v>
      </c>
      <c r="BK11" s="335"/>
      <c r="BL11" s="335"/>
      <c r="BM11" s="335"/>
      <c r="BN11" s="285">
        <f>-BL11+BM11</f>
        <v>0</v>
      </c>
      <c r="BO11" s="335"/>
      <c r="BP11" s="335"/>
      <c r="BQ11" s="335"/>
      <c r="BR11" s="285">
        <f>-BP11+BQ11</f>
        <v>0</v>
      </c>
      <c r="BS11" s="335"/>
      <c r="BT11" s="335"/>
      <c r="BU11" s="335"/>
      <c r="BV11" s="285">
        <f>-BT11+BU11</f>
        <v>0</v>
      </c>
      <c r="BW11" s="335"/>
      <c r="BX11" s="335"/>
      <c r="BY11" s="335"/>
      <c r="BZ11" s="285">
        <f>-BX11+BY11</f>
        <v>0</v>
      </c>
      <c r="CA11" s="335"/>
      <c r="CB11" s="335"/>
      <c r="CC11" s="335"/>
      <c r="CD11" s="285">
        <f>-CB11+CC11</f>
        <v>0</v>
      </c>
      <c r="CE11" s="335"/>
      <c r="CF11" s="335"/>
      <c r="CG11" s="335"/>
      <c r="CH11" s="285">
        <f>-CF11+CG11</f>
        <v>0</v>
      </c>
      <c r="CI11" s="335"/>
      <c r="CJ11" s="335"/>
      <c r="CK11" s="335"/>
      <c r="CL11" s="285">
        <f>-CJ11+CK11</f>
        <v>0</v>
      </c>
      <c r="CM11" s="335"/>
      <c r="CN11" s="335"/>
      <c r="CO11" s="335"/>
      <c r="CP11" s="285">
        <f>-CN11+CO11</f>
        <v>0</v>
      </c>
      <c r="CQ11" s="335"/>
      <c r="CR11" s="335"/>
      <c r="CS11" s="335"/>
      <c r="CT11" s="285">
        <f>-CR11+CS11</f>
        <v>0</v>
      </c>
      <c r="CU11" s="335"/>
      <c r="CV11" s="335"/>
      <c r="CW11" s="335"/>
      <c r="CX11" s="285">
        <f>-CV11+CW11</f>
        <v>0</v>
      </c>
      <c r="CY11" s="335"/>
      <c r="CZ11" s="335"/>
      <c r="DA11" s="335"/>
      <c r="DB11" s="285">
        <f>-CZ11+DA11</f>
        <v>0</v>
      </c>
      <c r="DC11" s="335"/>
      <c r="DD11" s="335"/>
      <c r="DE11" s="335"/>
      <c r="DF11" s="285">
        <f>-DD11+DE11</f>
        <v>0</v>
      </c>
      <c r="DG11" s="335"/>
      <c r="DH11" s="335"/>
      <c r="DI11" s="335"/>
      <c r="DJ11" s="285">
        <f>-DH11+DI11</f>
        <v>0</v>
      </c>
      <c r="DK11" s="335"/>
      <c r="DL11" s="335"/>
      <c r="DM11" s="335"/>
      <c r="DN11" s="285">
        <f>-DL11+DM11</f>
        <v>0</v>
      </c>
      <c r="DO11" s="335"/>
      <c r="DP11" s="335"/>
      <c r="DQ11" s="335"/>
      <c r="DR11" s="285">
        <f>-DP11+DQ11</f>
        <v>0</v>
      </c>
      <c r="DS11" s="335"/>
      <c r="DT11" s="335"/>
      <c r="DU11" s="335"/>
      <c r="DV11" s="285">
        <f>-DT11+DU11</f>
        <v>0</v>
      </c>
      <c r="DW11" s="335"/>
      <c r="DX11" s="335"/>
      <c r="DY11" s="335"/>
      <c r="DZ11" s="285">
        <f>-DX11+DY11</f>
        <v>0</v>
      </c>
      <c r="EA11" s="335"/>
      <c r="EB11" s="335"/>
      <c r="EC11" s="335"/>
      <c r="ED11" s="285">
        <f>-EB11+EC11</f>
        <v>0</v>
      </c>
      <c r="EE11" s="335"/>
      <c r="EF11" s="335"/>
      <c r="EG11" s="335"/>
      <c r="EH11" s="285">
        <f>-EF11+EG11</f>
        <v>0</v>
      </c>
      <c r="EI11" s="335"/>
      <c r="EJ11" s="335"/>
      <c r="EK11" s="335"/>
      <c r="EL11" s="285">
        <f>-EJ11+EK11</f>
        <v>0</v>
      </c>
      <c r="EM11" s="335"/>
      <c r="EN11" s="335"/>
      <c r="EO11" s="335"/>
      <c r="EP11" s="285">
        <f>-EN11+EO11</f>
        <v>0</v>
      </c>
      <c r="EQ11" s="335"/>
      <c r="ER11" s="335"/>
      <c r="ES11" s="335"/>
      <c r="ET11" s="285">
        <f>-ER11+ES11</f>
        <v>0</v>
      </c>
      <c r="EU11" s="335"/>
      <c r="EV11" s="335"/>
      <c r="EW11" s="335"/>
      <c r="EX11" s="285">
        <f>-EV11+EW11</f>
        <v>0</v>
      </c>
      <c r="EY11" s="335"/>
      <c r="EZ11" s="335"/>
      <c r="FA11" s="335"/>
      <c r="FB11" s="285">
        <f>-EZ11+FA11</f>
        <v>0</v>
      </c>
      <c r="FC11" s="335"/>
      <c r="FD11" s="335"/>
      <c r="FE11" s="335"/>
      <c r="FF11" s="285">
        <f>-FD11+FE11</f>
        <v>0</v>
      </c>
      <c r="FG11" s="335"/>
      <c r="FH11" s="335"/>
      <c r="FI11" s="335"/>
      <c r="FJ11" s="285">
        <f>-FH11+FI11</f>
        <v>0</v>
      </c>
      <c r="FK11" s="335"/>
      <c r="FL11" s="335"/>
      <c r="FM11" s="335"/>
      <c r="FN11" s="285">
        <f>-FL11+FM11</f>
        <v>0</v>
      </c>
      <c r="FO11" s="335"/>
      <c r="FP11" s="335"/>
      <c r="FQ11" s="335"/>
      <c r="FR11" s="285">
        <f>-FP11+FQ11</f>
        <v>0</v>
      </c>
      <c r="FS11" s="335"/>
      <c r="FT11" s="335"/>
      <c r="FU11" s="335"/>
      <c r="FV11" s="285">
        <f>-FT11+FU11</f>
        <v>0</v>
      </c>
      <c r="FW11" s="335"/>
      <c r="FX11" s="335"/>
      <c r="FY11" s="335"/>
      <c r="FZ11" s="285">
        <f>-FX11+FY11</f>
        <v>0</v>
      </c>
      <c r="GA11" s="335"/>
      <c r="GB11" s="335"/>
      <c r="GC11" s="335"/>
      <c r="GD11" s="285">
        <f>-GB11+GC11</f>
        <v>0</v>
      </c>
      <c r="GE11" s="335"/>
      <c r="GF11" s="335"/>
      <c r="GG11" s="335"/>
      <c r="GH11" s="285">
        <f>-GF11+GG11</f>
        <v>0</v>
      </c>
      <c r="GI11" s="335"/>
      <c r="GJ11" s="335"/>
      <c r="GK11" s="335"/>
      <c r="GL11" s="285">
        <f>-GJ11+GK11</f>
        <v>0</v>
      </c>
      <c r="GM11" s="335"/>
      <c r="GN11" s="335"/>
      <c r="GO11" s="335"/>
      <c r="GP11" s="285">
        <f>-GN11+GO11</f>
        <v>0</v>
      </c>
      <c r="GQ11" s="335"/>
      <c r="GR11" s="335"/>
      <c r="GS11" s="335"/>
      <c r="GT11" s="285">
        <f>-GR11+GS11</f>
        <v>0</v>
      </c>
      <c r="GU11" s="335"/>
      <c r="GV11" s="335"/>
      <c r="GW11" s="335"/>
      <c r="GX11" s="285">
        <f>-GV11+GW11</f>
        <v>0</v>
      </c>
      <c r="GY11" s="335"/>
      <c r="GZ11" s="335"/>
      <c r="HA11" s="335"/>
      <c r="HB11" s="285">
        <f>-GZ11+HA11</f>
        <v>0</v>
      </c>
      <c r="HC11" s="335"/>
      <c r="HD11" s="335"/>
      <c r="HE11" s="335"/>
      <c r="HF11" s="285">
        <f>-HD11+HE11</f>
        <v>0</v>
      </c>
      <c r="HG11" s="335"/>
      <c r="HH11" s="335"/>
      <c r="HI11" s="335"/>
      <c r="HJ11" s="285">
        <f>-HH11+HI11</f>
        <v>0</v>
      </c>
      <c r="HK11" s="335"/>
      <c r="HL11" s="335"/>
      <c r="HM11" s="335"/>
      <c r="HN11" s="285">
        <f>-HL11+HM11</f>
        <v>0</v>
      </c>
      <c r="HO11" s="335"/>
      <c r="HP11" s="335"/>
      <c r="HQ11" s="335"/>
      <c r="HR11" s="285">
        <f>-HP11+HQ11</f>
        <v>0</v>
      </c>
      <c r="HS11" s="335"/>
      <c r="HT11" s="335"/>
      <c r="HU11" s="335"/>
      <c r="HV11" s="285">
        <f>-HT11+HU11</f>
        <v>0</v>
      </c>
      <c r="HW11" s="335"/>
      <c r="HX11" s="335"/>
      <c r="HY11" s="335"/>
      <c r="HZ11" s="285">
        <f>-HX11+HY11</f>
        <v>0</v>
      </c>
      <c r="IA11" s="335"/>
      <c r="IB11" s="335"/>
      <c r="IC11" s="335"/>
      <c r="ID11" s="285">
        <f>-IB11+IC11</f>
        <v>0</v>
      </c>
      <c r="IE11" s="335"/>
      <c r="IF11" s="335"/>
      <c r="IG11" s="335"/>
      <c r="IH11" s="285">
        <f>-IF11+IG11</f>
        <v>0</v>
      </c>
      <c r="II11" s="335"/>
      <c r="IJ11" s="335"/>
      <c r="IK11" s="335"/>
      <c r="IL11" s="285">
        <f>-IJ11+IK11</f>
        <v>0</v>
      </c>
      <c r="IM11" s="335"/>
      <c r="IN11" s="335"/>
      <c r="IO11" s="335"/>
      <c r="IP11" s="285">
        <f>-IN11+IO11</f>
        <v>0</v>
      </c>
      <c r="IQ11" s="254">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54">
        <f t="shared" si="0"/>
        <v>0</v>
      </c>
      <c r="IS11" s="254">
        <f t="shared" si="0"/>
        <v>0</v>
      </c>
      <c r="IT11" s="254">
        <f t="shared" si="0"/>
        <v>0</v>
      </c>
    </row>
    <row r="12" spans="1:254" ht="21.95" customHeight="1">
      <c r="A12" s="277">
        <v>314140</v>
      </c>
      <c r="B12" s="240" t="s">
        <v>116</v>
      </c>
      <c r="C12" s="246"/>
      <c r="D12" s="246"/>
      <c r="E12" s="246"/>
      <c r="F12" s="285">
        <f>-D12+E12</f>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5">
        <f>-X12+Y12</f>
        <v>0</v>
      </c>
      <c r="AA12" s="246"/>
      <c r="AB12" s="246"/>
      <c r="AC12" s="246"/>
      <c r="AD12" s="285">
        <f>-AB12+AC12</f>
        <v>0</v>
      </c>
      <c r="AE12" s="246"/>
      <c r="AF12" s="246"/>
      <c r="AG12" s="246"/>
      <c r="AH12" s="285">
        <f>-AF12+AG12</f>
        <v>0</v>
      </c>
      <c r="AI12" s="246"/>
      <c r="AJ12" s="246"/>
      <c r="AK12" s="246"/>
      <c r="AL12" s="285">
        <f>-AJ12+AK12</f>
        <v>0</v>
      </c>
      <c r="AM12" s="246"/>
      <c r="AN12" s="246"/>
      <c r="AO12" s="246"/>
      <c r="AP12" s="285">
        <f>-AN12+AO12</f>
        <v>0</v>
      </c>
      <c r="AQ12" s="246"/>
      <c r="AR12" s="246"/>
      <c r="AS12" s="246"/>
      <c r="AT12" s="285">
        <f>-AR12+AS12</f>
        <v>0</v>
      </c>
      <c r="AU12" s="246"/>
      <c r="AV12" s="246"/>
      <c r="AW12" s="246"/>
      <c r="AX12" s="285">
        <f>-AV12+AW12</f>
        <v>0</v>
      </c>
      <c r="AY12" s="246"/>
      <c r="AZ12" s="246"/>
      <c r="BA12" s="246"/>
      <c r="BB12" s="285">
        <f>-AZ12+BA12</f>
        <v>0</v>
      </c>
      <c r="BC12" s="246"/>
      <c r="BD12" s="246"/>
      <c r="BE12" s="246"/>
      <c r="BF12" s="285">
        <f>-BD12+BE12</f>
        <v>0</v>
      </c>
      <c r="BG12" s="246"/>
      <c r="BH12" s="246"/>
      <c r="BI12" s="246"/>
      <c r="BJ12" s="285">
        <f>-BH12+BI12</f>
        <v>0</v>
      </c>
      <c r="BK12" s="246"/>
      <c r="BL12" s="246"/>
      <c r="BM12" s="246"/>
      <c r="BN12" s="285">
        <f>-BL12+BM12</f>
        <v>0</v>
      </c>
      <c r="BO12" s="246"/>
      <c r="BP12" s="246"/>
      <c r="BQ12" s="246"/>
      <c r="BR12" s="285">
        <f>-BP12+BQ12</f>
        <v>0</v>
      </c>
      <c r="BS12" s="246"/>
      <c r="BT12" s="246"/>
      <c r="BU12" s="246"/>
      <c r="BV12" s="285">
        <f>-BT12+BU12</f>
        <v>0</v>
      </c>
      <c r="BW12" s="246"/>
      <c r="BX12" s="246"/>
      <c r="BY12" s="246"/>
      <c r="BZ12" s="285">
        <f>-BX12+BY12</f>
        <v>0</v>
      </c>
      <c r="CA12" s="246"/>
      <c r="CB12" s="246"/>
      <c r="CC12" s="246"/>
      <c r="CD12" s="285">
        <f>-CB12+CC12</f>
        <v>0</v>
      </c>
      <c r="CE12" s="246"/>
      <c r="CF12" s="246"/>
      <c r="CG12" s="246"/>
      <c r="CH12" s="285">
        <f>-CF12+CG12</f>
        <v>0</v>
      </c>
      <c r="CI12" s="246"/>
      <c r="CJ12" s="246"/>
      <c r="CK12" s="246"/>
      <c r="CL12" s="285">
        <f>-CJ12+CK12</f>
        <v>0</v>
      </c>
      <c r="CM12" s="246"/>
      <c r="CN12" s="246"/>
      <c r="CO12" s="246"/>
      <c r="CP12" s="285">
        <f>-CN12+CO12</f>
        <v>0</v>
      </c>
      <c r="CQ12" s="246"/>
      <c r="CR12" s="246"/>
      <c r="CS12" s="246"/>
      <c r="CT12" s="285">
        <f>-CR12+CS12</f>
        <v>0</v>
      </c>
      <c r="CU12" s="246"/>
      <c r="CV12" s="246"/>
      <c r="CW12" s="246"/>
      <c r="CX12" s="285">
        <f>-CV12+CW12</f>
        <v>0</v>
      </c>
      <c r="CY12" s="246"/>
      <c r="CZ12" s="246"/>
      <c r="DA12" s="246"/>
      <c r="DB12" s="285">
        <f>-CZ12+DA12</f>
        <v>0</v>
      </c>
      <c r="DC12" s="246"/>
      <c r="DD12" s="246"/>
      <c r="DE12" s="246"/>
      <c r="DF12" s="285">
        <f>-DD12+DE12</f>
        <v>0</v>
      </c>
      <c r="DG12" s="246"/>
      <c r="DH12" s="246"/>
      <c r="DI12" s="246"/>
      <c r="DJ12" s="285">
        <f>-DH12+DI12</f>
        <v>0</v>
      </c>
      <c r="DK12" s="246"/>
      <c r="DL12" s="246"/>
      <c r="DM12" s="246"/>
      <c r="DN12" s="285">
        <f>-DL12+DM12</f>
        <v>0</v>
      </c>
      <c r="DO12" s="246"/>
      <c r="DP12" s="246"/>
      <c r="DQ12" s="246"/>
      <c r="DR12" s="285">
        <f>-DP12+DQ12</f>
        <v>0</v>
      </c>
      <c r="DS12" s="246"/>
      <c r="DT12" s="246"/>
      <c r="DU12" s="246"/>
      <c r="DV12" s="285">
        <f>-DT12+DU12</f>
        <v>0</v>
      </c>
      <c r="DW12" s="246"/>
      <c r="DX12" s="246"/>
      <c r="DY12" s="246"/>
      <c r="DZ12" s="285">
        <f>-DX12+DY12</f>
        <v>0</v>
      </c>
      <c r="EA12" s="246"/>
      <c r="EB12" s="246"/>
      <c r="EC12" s="246"/>
      <c r="ED12" s="285">
        <f>-EB12+EC12</f>
        <v>0</v>
      </c>
      <c r="EE12" s="246"/>
      <c r="EF12" s="246"/>
      <c r="EG12" s="246"/>
      <c r="EH12" s="285">
        <f>-EF12+EG12</f>
        <v>0</v>
      </c>
      <c r="EI12" s="246"/>
      <c r="EJ12" s="246"/>
      <c r="EK12" s="246"/>
      <c r="EL12" s="285">
        <f>-EJ12+EK12</f>
        <v>0</v>
      </c>
      <c r="EM12" s="246"/>
      <c r="EN12" s="246"/>
      <c r="EO12" s="246"/>
      <c r="EP12" s="285">
        <f>-EN12+EO12</f>
        <v>0</v>
      </c>
      <c r="EQ12" s="246"/>
      <c r="ER12" s="246"/>
      <c r="ES12" s="246"/>
      <c r="ET12" s="285">
        <f>-ER12+ES12</f>
        <v>0</v>
      </c>
      <c r="EU12" s="246"/>
      <c r="EV12" s="246"/>
      <c r="EW12" s="246"/>
      <c r="EX12" s="285">
        <f>-EV12+EW12</f>
        <v>0</v>
      </c>
      <c r="EY12" s="246"/>
      <c r="EZ12" s="246"/>
      <c r="FA12" s="246"/>
      <c r="FB12" s="285">
        <f>-EZ12+FA12</f>
        <v>0</v>
      </c>
      <c r="FC12" s="246"/>
      <c r="FD12" s="246"/>
      <c r="FE12" s="246"/>
      <c r="FF12" s="285">
        <f>-FD12+FE12</f>
        <v>0</v>
      </c>
      <c r="FG12" s="246"/>
      <c r="FH12" s="246"/>
      <c r="FI12" s="246"/>
      <c r="FJ12" s="285">
        <f>-FH12+FI12</f>
        <v>0</v>
      </c>
      <c r="FK12" s="246"/>
      <c r="FL12" s="246"/>
      <c r="FM12" s="246"/>
      <c r="FN12" s="285">
        <f>-FL12+FM12</f>
        <v>0</v>
      </c>
      <c r="FO12" s="246"/>
      <c r="FP12" s="246"/>
      <c r="FQ12" s="246"/>
      <c r="FR12" s="285">
        <f>-FP12+FQ12</f>
        <v>0</v>
      </c>
      <c r="FS12" s="246"/>
      <c r="FT12" s="246"/>
      <c r="FU12" s="246"/>
      <c r="FV12" s="285">
        <f>-FT12+FU12</f>
        <v>0</v>
      </c>
      <c r="FW12" s="246"/>
      <c r="FX12" s="246"/>
      <c r="FY12" s="246"/>
      <c r="FZ12" s="285">
        <f>-FX12+FY12</f>
        <v>0</v>
      </c>
      <c r="GA12" s="246"/>
      <c r="GB12" s="246"/>
      <c r="GC12" s="246"/>
      <c r="GD12" s="285">
        <f>-GB12+GC12</f>
        <v>0</v>
      </c>
      <c r="GE12" s="246"/>
      <c r="GF12" s="246"/>
      <c r="GG12" s="246"/>
      <c r="GH12" s="285">
        <f>-GF12+GG12</f>
        <v>0</v>
      </c>
      <c r="GI12" s="246"/>
      <c r="GJ12" s="246"/>
      <c r="GK12" s="246"/>
      <c r="GL12" s="285">
        <f>-GJ12+GK12</f>
        <v>0</v>
      </c>
      <c r="GM12" s="246"/>
      <c r="GN12" s="246"/>
      <c r="GO12" s="246"/>
      <c r="GP12" s="285">
        <f>-GN12+GO12</f>
        <v>0</v>
      </c>
      <c r="GQ12" s="246"/>
      <c r="GR12" s="246"/>
      <c r="GS12" s="246"/>
      <c r="GT12" s="285">
        <f>-GR12+GS12</f>
        <v>0</v>
      </c>
      <c r="GU12" s="246"/>
      <c r="GV12" s="246"/>
      <c r="GW12" s="246"/>
      <c r="GX12" s="285">
        <f>-GV12+GW12</f>
        <v>0</v>
      </c>
      <c r="GY12" s="246"/>
      <c r="GZ12" s="246"/>
      <c r="HA12" s="246"/>
      <c r="HB12" s="285">
        <f>-GZ12+HA12</f>
        <v>0</v>
      </c>
      <c r="HC12" s="246"/>
      <c r="HD12" s="246"/>
      <c r="HE12" s="246"/>
      <c r="HF12" s="285">
        <f>-HD12+HE12</f>
        <v>0</v>
      </c>
      <c r="HG12" s="246"/>
      <c r="HH12" s="246"/>
      <c r="HI12" s="246"/>
      <c r="HJ12" s="285">
        <f>-HH12+HI12</f>
        <v>0</v>
      </c>
      <c r="HK12" s="246"/>
      <c r="HL12" s="246"/>
      <c r="HM12" s="246"/>
      <c r="HN12" s="285">
        <f>-HL12+HM12</f>
        <v>0</v>
      </c>
      <c r="HO12" s="246"/>
      <c r="HP12" s="246"/>
      <c r="HQ12" s="246"/>
      <c r="HR12" s="285">
        <f>-HP12+HQ12</f>
        <v>0</v>
      </c>
      <c r="HS12" s="246"/>
      <c r="HT12" s="246"/>
      <c r="HU12" s="246"/>
      <c r="HV12" s="285">
        <f>-HT12+HU12</f>
        <v>0</v>
      </c>
      <c r="HW12" s="246"/>
      <c r="HX12" s="246"/>
      <c r="HY12" s="246"/>
      <c r="HZ12" s="285">
        <f>-HX12+HY12</f>
        <v>0</v>
      </c>
      <c r="IA12" s="246"/>
      <c r="IB12" s="246"/>
      <c r="IC12" s="246"/>
      <c r="ID12" s="285">
        <f>-IB12+IC12</f>
        <v>0</v>
      </c>
      <c r="IE12" s="246"/>
      <c r="IF12" s="246"/>
      <c r="IG12" s="246"/>
      <c r="IH12" s="285">
        <f>-IF12+IG12</f>
        <v>0</v>
      </c>
      <c r="II12" s="246"/>
      <c r="IJ12" s="246"/>
      <c r="IK12" s="246"/>
      <c r="IL12" s="285">
        <f>-IJ12+IK12</f>
        <v>0</v>
      </c>
      <c r="IM12" s="246"/>
      <c r="IN12" s="246"/>
      <c r="IO12" s="246"/>
      <c r="IP12" s="285">
        <f>-IN12+IO12</f>
        <v>0</v>
      </c>
      <c r="IQ12" s="254">
        <f t="shared" si="0"/>
        <v>0</v>
      </c>
      <c r="IR12" s="254">
        <f t="shared" si="0"/>
        <v>0</v>
      </c>
      <c r="IS12" s="254">
        <f t="shared" si="0"/>
        <v>0</v>
      </c>
      <c r="IT12" s="254">
        <f t="shared" si="0"/>
        <v>0</v>
      </c>
    </row>
    <row r="13" spans="1:254" ht="21.95" customHeight="1">
      <c r="A13" s="343"/>
      <c r="B13" s="8" t="s">
        <v>188</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row>
    <row r="14" spans="1:254" ht="21.95" customHeight="1">
      <c r="A14" s="277">
        <v>322010</v>
      </c>
      <c r="B14" s="240" t="s">
        <v>415</v>
      </c>
      <c r="C14" s="246"/>
      <c r="D14" s="246"/>
      <c r="E14" s="246"/>
      <c r="F14" s="285">
        <f>-D14+E14</f>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46"/>
      <c r="AR14" s="246"/>
      <c r="AS14" s="246"/>
      <c r="AT14" s="285">
        <f>-AR14+AS14</f>
        <v>0</v>
      </c>
      <c r="AU14" s="246"/>
      <c r="AV14" s="246"/>
      <c r="AW14" s="246"/>
      <c r="AX14" s="285">
        <f>-AV14+AW14</f>
        <v>0</v>
      </c>
      <c r="AY14" s="246"/>
      <c r="AZ14" s="246"/>
      <c r="BA14" s="246"/>
      <c r="BB14" s="285">
        <f>-AZ14+BA14</f>
        <v>0</v>
      </c>
      <c r="BC14" s="246"/>
      <c r="BD14" s="246"/>
      <c r="BE14" s="246"/>
      <c r="BF14" s="285">
        <f>-BD14+BE14</f>
        <v>0</v>
      </c>
      <c r="BG14" s="246"/>
      <c r="BH14" s="246"/>
      <c r="BI14" s="246"/>
      <c r="BJ14" s="285">
        <f>-BH14+BI14</f>
        <v>0</v>
      </c>
      <c r="BK14" s="246"/>
      <c r="BL14" s="246"/>
      <c r="BM14" s="246"/>
      <c r="BN14" s="285">
        <f>-BL14+BM14</f>
        <v>0</v>
      </c>
      <c r="BO14" s="246"/>
      <c r="BP14" s="246"/>
      <c r="BQ14" s="246"/>
      <c r="BR14" s="285">
        <f>-BP14+BQ14</f>
        <v>0</v>
      </c>
      <c r="BS14" s="246"/>
      <c r="BT14" s="246"/>
      <c r="BU14" s="246"/>
      <c r="BV14" s="285">
        <f>-BT14+BU14</f>
        <v>0</v>
      </c>
      <c r="BW14" s="246"/>
      <c r="BX14" s="246"/>
      <c r="BY14" s="246"/>
      <c r="BZ14" s="285">
        <f>-BX14+BY14</f>
        <v>0</v>
      </c>
      <c r="CA14" s="246"/>
      <c r="CB14" s="246"/>
      <c r="CC14" s="246"/>
      <c r="CD14" s="285">
        <f>-CB14+CC14</f>
        <v>0</v>
      </c>
      <c r="CE14" s="246"/>
      <c r="CF14" s="246"/>
      <c r="CG14" s="246"/>
      <c r="CH14" s="285">
        <f>-CF14+CG14</f>
        <v>0</v>
      </c>
      <c r="CI14" s="246"/>
      <c r="CJ14" s="246"/>
      <c r="CK14" s="246"/>
      <c r="CL14" s="285">
        <f>-CJ14+CK14</f>
        <v>0</v>
      </c>
      <c r="CM14" s="246"/>
      <c r="CN14" s="246"/>
      <c r="CO14" s="246"/>
      <c r="CP14" s="285">
        <f>-CN14+CO14</f>
        <v>0</v>
      </c>
      <c r="CQ14" s="246"/>
      <c r="CR14" s="246"/>
      <c r="CS14" s="246"/>
      <c r="CT14" s="285">
        <f>-CR14+CS14</f>
        <v>0</v>
      </c>
      <c r="CU14" s="246"/>
      <c r="CV14" s="246"/>
      <c r="CW14" s="246"/>
      <c r="CX14" s="285">
        <f>-CV14+CW14</f>
        <v>0</v>
      </c>
      <c r="CY14" s="246"/>
      <c r="CZ14" s="246"/>
      <c r="DA14" s="246"/>
      <c r="DB14" s="285">
        <f>-CZ14+DA14</f>
        <v>0</v>
      </c>
      <c r="DC14" s="246"/>
      <c r="DD14" s="246"/>
      <c r="DE14" s="246"/>
      <c r="DF14" s="285">
        <f>-DD14+DE14</f>
        <v>0</v>
      </c>
      <c r="DG14" s="246"/>
      <c r="DH14" s="246"/>
      <c r="DI14" s="246"/>
      <c r="DJ14" s="285">
        <f>-DH14+DI14</f>
        <v>0</v>
      </c>
      <c r="DK14" s="246"/>
      <c r="DL14" s="246"/>
      <c r="DM14" s="246"/>
      <c r="DN14" s="285">
        <f>-DL14+DM14</f>
        <v>0</v>
      </c>
      <c r="DO14" s="246"/>
      <c r="DP14" s="246"/>
      <c r="DQ14" s="246"/>
      <c r="DR14" s="285">
        <f>-DP14+DQ14</f>
        <v>0</v>
      </c>
      <c r="DS14" s="246"/>
      <c r="DT14" s="246"/>
      <c r="DU14" s="246"/>
      <c r="DV14" s="285">
        <f>-DT14+DU14</f>
        <v>0</v>
      </c>
      <c r="DW14" s="246"/>
      <c r="DX14" s="246"/>
      <c r="DY14" s="246"/>
      <c r="DZ14" s="285">
        <f>-DX14+DY14</f>
        <v>0</v>
      </c>
      <c r="EA14" s="246"/>
      <c r="EB14" s="246"/>
      <c r="EC14" s="246"/>
      <c r="ED14" s="285">
        <f>-EB14+EC14</f>
        <v>0</v>
      </c>
      <c r="EE14" s="246"/>
      <c r="EF14" s="246"/>
      <c r="EG14" s="246"/>
      <c r="EH14" s="285">
        <f>-EF14+EG14</f>
        <v>0</v>
      </c>
      <c r="EI14" s="246"/>
      <c r="EJ14" s="246"/>
      <c r="EK14" s="246"/>
      <c r="EL14" s="285">
        <f>-EJ14+EK14</f>
        <v>0</v>
      </c>
      <c r="EM14" s="246"/>
      <c r="EN14" s="246"/>
      <c r="EO14" s="246"/>
      <c r="EP14" s="285">
        <f>-EN14+EO14</f>
        <v>0</v>
      </c>
      <c r="EQ14" s="246"/>
      <c r="ER14" s="246"/>
      <c r="ES14" s="246"/>
      <c r="ET14" s="285">
        <f>-ER14+ES14</f>
        <v>0</v>
      </c>
      <c r="EU14" s="246"/>
      <c r="EV14" s="246"/>
      <c r="EW14" s="246"/>
      <c r="EX14" s="285">
        <f>-EV14+EW14</f>
        <v>0</v>
      </c>
      <c r="EY14" s="246"/>
      <c r="EZ14" s="246"/>
      <c r="FA14" s="246"/>
      <c r="FB14" s="285">
        <f>-EZ14+FA14</f>
        <v>0</v>
      </c>
      <c r="FC14" s="246"/>
      <c r="FD14" s="246"/>
      <c r="FE14" s="246"/>
      <c r="FF14" s="285">
        <f>-FD14+FE14</f>
        <v>0</v>
      </c>
      <c r="FG14" s="246"/>
      <c r="FH14" s="246"/>
      <c r="FI14" s="246"/>
      <c r="FJ14" s="285">
        <f>-FH14+FI14</f>
        <v>0</v>
      </c>
      <c r="FK14" s="246"/>
      <c r="FL14" s="246"/>
      <c r="FM14" s="246"/>
      <c r="FN14" s="285">
        <f>-FL14+FM14</f>
        <v>0</v>
      </c>
      <c r="FO14" s="246"/>
      <c r="FP14" s="246"/>
      <c r="FQ14" s="246"/>
      <c r="FR14" s="285">
        <f>-FP14+FQ14</f>
        <v>0</v>
      </c>
      <c r="FS14" s="246"/>
      <c r="FT14" s="246"/>
      <c r="FU14" s="246"/>
      <c r="FV14" s="285">
        <f>-FT14+FU14</f>
        <v>0</v>
      </c>
      <c r="FW14" s="246"/>
      <c r="FX14" s="246"/>
      <c r="FY14" s="246"/>
      <c r="FZ14" s="285">
        <f>-FX14+FY14</f>
        <v>0</v>
      </c>
      <c r="GA14" s="246"/>
      <c r="GB14" s="246"/>
      <c r="GC14" s="246"/>
      <c r="GD14" s="285">
        <f>-GB14+GC14</f>
        <v>0</v>
      </c>
      <c r="GE14" s="246"/>
      <c r="GF14" s="246"/>
      <c r="GG14" s="246"/>
      <c r="GH14" s="285">
        <f>-GF14+GG14</f>
        <v>0</v>
      </c>
      <c r="GI14" s="246"/>
      <c r="GJ14" s="246"/>
      <c r="GK14" s="246"/>
      <c r="GL14" s="285">
        <f>-GJ14+GK14</f>
        <v>0</v>
      </c>
      <c r="GM14" s="246"/>
      <c r="GN14" s="246"/>
      <c r="GO14" s="246"/>
      <c r="GP14" s="285">
        <f>-GN14+GO14</f>
        <v>0</v>
      </c>
      <c r="GQ14" s="246"/>
      <c r="GR14" s="246"/>
      <c r="GS14" s="246"/>
      <c r="GT14" s="285">
        <f>-GR14+GS14</f>
        <v>0</v>
      </c>
      <c r="GU14" s="246"/>
      <c r="GV14" s="246"/>
      <c r="GW14" s="246"/>
      <c r="GX14" s="285">
        <f>-GV14+GW14</f>
        <v>0</v>
      </c>
      <c r="GY14" s="246"/>
      <c r="GZ14" s="246"/>
      <c r="HA14" s="246"/>
      <c r="HB14" s="285">
        <f>-GZ14+HA14</f>
        <v>0</v>
      </c>
      <c r="HC14" s="246"/>
      <c r="HD14" s="246"/>
      <c r="HE14" s="246"/>
      <c r="HF14" s="285">
        <f>-HD14+HE14</f>
        <v>0</v>
      </c>
      <c r="HG14" s="246"/>
      <c r="HH14" s="246"/>
      <c r="HI14" s="246"/>
      <c r="HJ14" s="285">
        <f>-HH14+HI14</f>
        <v>0</v>
      </c>
      <c r="HK14" s="246"/>
      <c r="HL14" s="246"/>
      <c r="HM14" s="246"/>
      <c r="HN14" s="285">
        <f>-HL14+HM14</f>
        <v>0</v>
      </c>
      <c r="HO14" s="246"/>
      <c r="HP14" s="246"/>
      <c r="HQ14" s="246"/>
      <c r="HR14" s="285">
        <f>-HP14+HQ14</f>
        <v>0</v>
      </c>
      <c r="HS14" s="246"/>
      <c r="HT14" s="246"/>
      <c r="HU14" s="246"/>
      <c r="HV14" s="285">
        <f>-HT14+HU14</f>
        <v>0</v>
      </c>
      <c r="HW14" s="246"/>
      <c r="HX14" s="246"/>
      <c r="HY14" s="246"/>
      <c r="HZ14" s="285">
        <f>-HX14+HY14</f>
        <v>0</v>
      </c>
      <c r="IA14" s="246"/>
      <c r="IB14" s="246"/>
      <c r="IC14" s="246"/>
      <c r="ID14" s="285">
        <f>-IB14+IC14</f>
        <v>0</v>
      </c>
      <c r="IE14" s="246"/>
      <c r="IF14" s="246"/>
      <c r="IG14" s="246"/>
      <c r="IH14" s="285">
        <f>-IF14+IG14</f>
        <v>0</v>
      </c>
      <c r="II14" s="246"/>
      <c r="IJ14" s="246"/>
      <c r="IK14" s="246"/>
      <c r="IL14" s="285">
        <f>-IJ14+IK14</f>
        <v>0</v>
      </c>
      <c r="IM14" s="246"/>
      <c r="IN14" s="246"/>
      <c r="IO14" s="246"/>
      <c r="IP14" s="285">
        <f>-IN14+IO14</f>
        <v>0</v>
      </c>
      <c r="IQ14" s="254">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54">
        <f t="shared" si="1"/>
        <v>0</v>
      </c>
      <c r="IS14" s="254">
        <f t="shared" si="1"/>
        <v>0</v>
      </c>
      <c r="IT14" s="254">
        <f t="shared" si="1"/>
        <v>0</v>
      </c>
    </row>
    <row r="15" spans="1:254" ht="21.95" customHeight="1">
      <c r="A15" s="277">
        <v>322020</v>
      </c>
      <c r="B15" s="240" t="s">
        <v>118</v>
      </c>
      <c r="C15" s="246"/>
      <c r="D15" s="246"/>
      <c r="E15" s="246"/>
      <c r="F15" s="285">
        <f>-D15+E15</f>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c r="AE15" s="246"/>
      <c r="AF15" s="246"/>
      <c r="AG15" s="246"/>
      <c r="AH15" s="285">
        <f>-AF15+AG15</f>
        <v>0</v>
      </c>
      <c r="AI15" s="246"/>
      <c r="AJ15" s="246"/>
      <c r="AK15" s="246"/>
      <c r="AL15" s="285">
        <f>-AJ15+AK15</f>
        <v>0</v>
      </c>
      <c r="AM15" s="246"/>
      <c r="AN15" s="246"/>
      <c r="AO15" s="246"/>
      <c r="AP15" s="285">
        <f>-AN15+AO15</f>
        <v>0</v>
      </c>
      <c r="AQ15" s="246"/>
      <c r="AR15" s="246"/>
      <c r="AS15" s="246"/>
      <c r="AT15" s="285">
        <f>-AR15+AS15</f>
        <v>0</v>
      </c>
      <c r="AU15" s="246"/>
      <c r="AV15" s="246"/>
      <c r="AW15" s="246"/>
      <c r="AX15" s="285">
        <f>-AV15+AW15</f>
        <v>0</v>
      </c>
      <c r="AY15" s="246"/>
      <c r="AZ15" s="246"/>
      <c r="BA15" s="246"/>
      <c r="BB15" s="285">
        <f>-AZ15+BA15</f>
        <v>0</v>
      </c>
      <c r="BC15" s="246"/>
      <c r="BD15" s="246"/>
      <c r="BE15" s="246"/>
      <c r="BF15" s="285">
        <f>-BD15+BE15</f>
        <v>0</v>
      </c>
      <c r="BG15" s="246"/>
      <c r="BH15" s="246"/>
      <c r="BI15" s="246"/>
      <c r="BJ15" s="285">
        <f>-BH15+BI15</f>
        <v>0</v>
      </c>
      <c r="BK15" s="246"/>
      <c r="BL15" s="246"/>
      <c r="BM15" s="246"/>
      <c r="BN15" s="285">
        <f>-BL15+BM15</f>
        <v>0</v>
      </c>
      <c r="BO15" s="246"/>
      <c r="BP15" s="246"/>
      <c r="BQ15" s="246"/>
      <c r="BR15" s="285">
        <f>-BP15+BQ15</f>
        <v>0</v>
      </c>
      <c r="BS15" s="246"/>
      <c r="BT15" s="246"/>
      <c r="BU15" s="246"/>
      <c r="BV15" s="285">
        <f>-BT15+BU15</f>
        <v>0</v>
      </c>
      <c r="BW15" s="246"/>
      <c r="BX15" s="246"/>
      <c r="BY15" s="246"/>
      <c r="BZ15" s="285">
        <f>-BX15+BY15</f>
        <v>0</v>
      </c>
      <c r="CA15" s="246"/>
      <c r="CB15" s="246"/>
      <c r="CC15" s="246"/>
      <c r="CD15" s="285">
        <f>-CB15+CC15</f>
        <v>0</v>
      </c>
      <c r="CE15" s="246"/>
      <c r="CF15" s="246"/>
      <c r="CG15" s="246"/>
      <c r="CH15" s="285">
        <f>-CF15+CG15</f>
        <v>0</v>
      </c>
      <c r="CI15" s="246"/>
      <c r="CJ15" s="246"/>
      <c r="CK15" s="246"/>
      <c r="CL15" s="285">
        <f>-CJ15+CK15</f>
        <v>0</v>
      </c>
      <c r="CM15" s="246"/>
      <c r="CN15" s="246"/>
      <c r="CO15" s="246"/>
      <c r="CP15" s="285">
        <f>-CN15+CO15</f>
        <v>0</v>
      </c>
      <c r="CQ15" s="246"/>
      <c r="CR15" s="246"/>
      <c r="CS15" s="246"/>
      <c r="CT15" s="285">
        <f>-CR15+CS15</f>
        <v>0</v>
      </c>
      <c r="CU15" s="246"/>
      <c r="CV15" s="246"/>
      <c r="CW15" s="246"/>
      <c r="CX15" s="285">
        <f>-CV15+CW15</f>
        <v>0</v>
      </c>
      <c r="CY15" s="246"/>
      <c r="CZ15" s="246"/>
      <c r="DA15" s="246"/>
      <c r="DB15" s="285">
        <f>-CZ15+DA15</f>
        <v>0</v>
      </c>
      <c r="DC15" s="246"/>
      <c r="DD15" s="246"/>
      <c r="DE15" s="246"/>
      <c r="DF15" s="285">
        <f>-DD15+DE15</f>
        <v>0</v>
      </c>
      <c r="DG15" s="246"/>
      <c r="DH15" s="246"/>
      <c r="DI15" s="246"/>
      <c r="DJ15" s="285">
        <f>-DH15+DI15</f>
        <v>0</v>
      </c>
      <c r="DK15" s="246"/>
      <c r="DL15" s="246"/>
      <c r="DM15" s="246"/>
      <c r="DN15" s="285">
        <f>-DL15+DM15</f>
        <v>0</v>
      </c>
      <c r="DO15" s="246"/>
      <c r="DP15" s="246"/>
      <c r="DQ15" s="246"/>
      <c r="DR15" s="285">
        <f>-DP15+DQ15</f>
        <v>0</v>
      </c>
      <c r="DS15" s="246"/>
      <c r="DT15" s="246"/>
      <c r="DU15" s="246"/>
      <c r="DV15" s="285">
        <f>-DT15+DU15</f>
        <v>0</v>
      </c>
      <c r="DW15" s="246"/>
      <c r="DX15" s="246"/>
      <c r="DY15" s="246"/>
      <c r="DZ15" s="285">
        <f>-DX15+DY15</f>
        <v>0</v>
      </c>
      <c r="EA15" s="246"/>
      <c r="EB15" s="246"/>
      <c r="EC15" s="246"/>
      <c r="ED15" s="285">
        <f>-EB15+EC15</f>
        <v>0</v>
      </c>
      <c r="EE15" s="246"/>
      <c r="EF15" s="246"/>
      <c r="EG15" s="246"/>
      <c r="EH15" s="285">
        <f>-EF15+EG15</f>
        <v>0</v>
      </c>
      <c r="EI15" s="246"/>
      <c r="EJ15" s="246"/>
      <c r="EK15" s="246"/>
      <c r="EL15" s="285">
        <f>-EJ15+EK15</f>
        <v>0</v>
      </c>
      <c r="EM15" s="246"/>
      <c r="EN15" s="246"/>
      <c r="EO15" s="246"/>
      <c r="EP15" s="285">
        <f>-EN15+EO15</f>
        <v>0</v>
      </c>
      <c r="EQ15" s="246"/>
      <c r="ER15" s="246"/>
      <c r="ES15" s="246"/>
      <c r="ET15" s="285">
        <f>-ER15+ES15</f>
        <v>0</v>
      </c>
      <c r="EU15" s="246"/>
      <c r="EV15" s="246"/>
      <c r="EW15" s="246"/>
      <c r="EX15" s="285">
        <f>-EV15+EW15</f>
        <v>0</v>
      </c>
      <c r="EY15" s="246"/>
      <c r="EZ15" s="246"/>
      <c r="FA15" s="246"/>
      <c r="FB15" s="285">
        <f>-EZ15+FA15</f>
        <v>0</v>
      </c>
      <c r="FC15" s="246"/>
      <c r="FD15" s="246"/>
      <c r="FE15" s="246"/>
      <c r="FF15" s="285">
        <f>-FD15+FE15</f>
        <v>0</v>
      </c>
      <c r="FG15" s="246"/>
      <c r="FH15" s="246"/>
      <c r="FI15" s="246"/>
      <c r="FJ15" s="285">
        <f>-FH15+FI15</f>
        <v>0</v>
      </c>
      <c r="FK15" s="246"/>
      <c r="FL15" s="246"/>
      <c r="FM15" s="246"/>
      <c r="FN15" s="285">
        <f>-FL15+FM15</f>
        <v>0</v>
      </c>
      <c r="FO15" s="246"/>
      <c r="FP15" s="246"/>
      <c r="FQ15" s="246"/>
      <c r="FR15" s="285">
        <f>-FP15+FQ15</f>
        <v>0</v>
      </c>
      <c r="FS15" s="246"/>
      <c r="FT15" s="246"/>
      <c r="FU15" s="246"/>
      <c r="FV15" s="285">
        <f>-FT15+FU15</f>
        <v>0</v>
      </c>
      <c r="FW15" s="246"/>
      <c r="FX15" s="246"/>
      <c r="FY15" s="246"/>
      <c r="FZ15" s="285">
        <f>-FX15+FY15</f>
        <v>0</v>
      </c>
      <c r="GA15" s="246"/>
      <c r="GB15" s="246"/>
      <c r="GC15" s="246"/>
      <c r="GD15" s="285">
        <f>-GB15+GC15</f>
        <v>0</v>
      </c>
      <c r="GE15" s="246"/>
      <c r="GF15" s="246"/>
      <c r="GG15" s="246"/>
      <c r="GH15" s="285">
        <f>-GF15+GG15</f>
        <v>0</v>
      </c>
      <c r="GI15" s="246"/>
      <c r="GJ15" s="246"/>
      <c r="GK15" s="246"/>
      <c r="GL15" s="285">
        <f>-GJ15+GK15</f>
        <v>0</v>
      </c>
      <c r="GM15" s="246"/>
      <c r="GN15" s="246"/>
      <c r="GO15" s="246"/>
      <c r="GP15" s="285">
        <f>-GN15+GO15</f>
        <v>0</v>
      </c>
      <c r="GQ15" s="246"/>
      <c r="GR15" s="246"/>
      <c r="GS15" s="246"/>
      <c r="GT15" s="285">
        <f>-GR15+GS15</f>
        <v>0</v>
      </c>
      <c r="GU15" s="246"/>
      <c r="GV15" s="246"/>
      <c r="GW15" s="246"/>
      <c r="GX15" s="285">
        <f>-GV15+GW15</f>
        <v>0</v>
      </c>
      <c r="GY15" s="246"/>
      <c r="GZ15" s="246"/>
      <c r="HA15" s="246"/>
      <c r="HB15" s="285">
        <f>-GZ15+HA15</f>
        <v>0</v>
      </c>
      <c r="HC15" s="246"/>
      <c r="HD15" s="246"/>
      <c r="HE15" s="246"/>
      <c r="HF15" s="285">
        <f>-HD15+HE15</f>
        <v>0</v>
      </c>
      <c r="HG15" s="246"/>
      <c r="HH15" s="246"/>
      <c r="HI15" s="246"/>
      <c r="HJ15" s="285">
        <f>-HH15+HI15</f>
        <v>0</v>
      </c>
      <c r="HK15" s="246"/>
      <c r="HL15" s="246"/>
      <c r="HM15" s="246"/>
      <c r="HN15" s="285">
        <f>-HL15+HM15</f>
        <v>0</v>
      </c>
      <c r="HO15" s="246"/>
      <c r="HP15" s="246"/>
      <c r="HQ15" s="246"/>
      <c r="HR15" s="285">
        <f>-HP15+HQ15</f>
        <v>0</v>
      </c>
      <c r="HS15" s="246"/>
      <c r="HT15" s="246"/>
      <c r="HU15" s="246"/>
      <c r="HV15" s="285">
        <f>-HT15+HU15</f>
        <v>0</v>
      </c>
      <c r="HW15" s="246"/>
      <c r="HX15" s="246"/>
      <c r="HY15" s="246"/>
      <c r="HZ15" s="285">
        <f>-HX15+HY15</f>
        <v>0</v>
      </c>
      <c r="IA15" s="246"/>
      <c r="IB15" s="246"/>
      <c r="IC15" s="246"/>
      <c r="ID15" s="285">
        <f>-IB15+IC15</f>
        <v>0</v>
      </c>
      <c r="IE15" s="246"/>
      <c r="IF15" s="246"/>
      <c r="IG15" s="246"/>
      <c r="IH15" s="285">
        <f>-IF15+IG15</f>
        <v>0</v>
      </c>
      <c r="II15" s="246"/>
      <c r="IJ15" s="246"/>
      <c r="IK15" s="246"/>
      <c r="IL15" s="285">
        <f>-IJ15+IK15</f>
        <v>0</v>
      </c>
      <c r="IM15" s="246"/>
      <c r="IN15" s="246"/>
      <c r="IO15" s="246"/>
      <c r="IP15" s="285">
        <f>-IN15+IO15</f>
        <v>0</v>
      </c>
      <c r="IQ15" s="254">
        <f t="shared" si="1"/>
        <v>0</v>
      </c>
      <c r="IR15" s="254">
        <f t="shared" si="1"/>
        <v>0</v>
      </c>
      <c r="IS15" s="254">
        <f t="shared" si="1"/>
        <v>0</v>
      </c>
      <c r="IT15" s="254">
        <f t="shared" si="1"/>
        <v>0</v>
      </c>
    </row>
    <row r="16" spans="1:254" ht="21.95" customHeight="1">
      <c r="A16" s="277">
        <v>323010</v>
      </c>
      <c r="B16" s="240" t="s">
        <v>417</v>
      </c>
      <c r="C16" s="246"/>
      <c r="D16" s="246"/>
      <c r="E16" s="246"/>
      <c r="F16" s="285">
        <f>-D16+E16</f>
        <v>0</v>
      </c>
      <c r="G16" s="246"/>
      <c r="H16" s="246"/>
      <c r="I16" s="246"/>
      <c r="J16" s="285">
        <f>-H16+I16</f>
        <v>0</v>
      </c>
      <c r="K16" s="246"/>
      <c r="L16" s="246"/>
      <c r="M16" s="246"/>
      <c r="N16" s="285">
        <f>-L16+M16</f>
        <v>0</v>
      </c>
      <c r="O16" s="246"/>
      <c r="P16" s="246"/>
      <c r="Q16" s="246"/>
      <c r="R16" s="285">
        <f>-P16+Q16</f>
        <v>0</v>
      </c>
      <c r="S16" s="246"/>
      <c r="T16" s="246"/>
      <c r="U16" s="246"/>
      <c r="V16" s="285">
        <f>-T16+U16</f>
        <v>0</v>
      </c>
      <c r="W16" s="246"/>
      <c r="X16" s="246"/>
      <c r="Y16" s="246"/>
      <c r="Z16" s="285">
        <f>-X16+Y16</f>
        <v>0</v>
      </c>
      <c r="AA16" s="246"/>
      <c r="AB16" s="246"/>
      <c r="AC16" s="246"/>
      <c r="AD16" s="285">
        <f>-AB16+AC16</f>
        <v>0</v>
      </c>
      <c r="AE16" s="246"/>
      <c r="AF16" s="246"/>
      <c r="AG16" s="246"/>
      <c r="AH16" s="285">
        <f>-AF16+AG16</f>
        <v>0</v>
      </c>
      <c r="AI16" s="246"/>
      <c r="AJ16" s="246"/>
      <c r="AK16" s="246"/>
      <c r="AL16" s="285">
        <f>-AJ16+AK16</f>
        <v>0</v>
      </c>
      <c r="AM16" s="246"/>
      <c r="AN16" s="246"/>
      <c r="AO16" s="246"/>
      <c r="AP16" s="285">
        <f>-AN16+AO16</f>
        <v>0</v>
      </c>
      <c r="AQ16" s="246"/>
      <c r="AR16" s="246"/>
      <c r="AS16" s="246"/>
      <c r="AT16" s="285">
        <f>-AR16+AS16</f>
        <v>0</v>
      </c>
      <c r="AU16" s="246"/>
      <c r="AV16" s="246"/>
      <c r="AW16" s="246"/>
      <c r="AX16" s="285">
        <f>-AV16+AW16</f>
        <v>0</v>
      </c>
      <c r="AY16" s="246"/>
      <c r="AZ16" s="246"/>
      <c r="BA16" s="246"/>
      <c r="BB16" s="285">
        <f>-AZ16+BA16</f>
        <v>0</v>
      </c>
      <c r="BC16" s="246"/>
      <c r="BD16" s="246"/>
      <c r="BE16" s="246"/>
      <c r="BF16" s="285">
        <f>-BD16+BE16</f>
        <v>0</v>
      </c>
      <c r="BG16" s="246"/>
      <c r="BH16" s="246"/>
      <c r="BI16" s="246"/>
      <c r="BJ16" s="285">
        <f>-BH16+BI16</f>
        <v>0</v>
      </c>
      <c r="BK16" s="246"/>
      <c r="BL16" s="246"/>
      <c r="BM16" s="246"/>
      <c r="BN16" s="285">
        <f>-BL16+BM16</f>
        <v>0</v>
      </c>
      <c r="BO16" s="246"/>
      <c r="BP16" s="246"/>
      <c r="BQ16" s="246"/>
      <c r="BR16" s="285">
        <f>-BP16+BQ16</f>
        <v>0</v>
      </c>
      <c r="BS16" s="246"/>
      <c r="BT16" s="246"/>
      <c r="BU16" s="246"/>
      <c r="BV16" s="285">
        <f>-BT16+BU16</f>
        <v>0</v>
      </c>
      <c r="BW16" s="246"/>
      <c r="BX16" s="246"/>
      <c r="BY16" s="246"/>
      <c r="BZ16" s="285">
        <f>-BX16+BY16</f>
        <v>0</v>
      </c>
      <c r="CA16" s="246"/>
      <c r="CB16" s="246"/>
      <c r="CC16" s="246"/>
      <c r="CD16" s="285">
        <f>-CB16+CC16</f>
        <v>0</v>
      </c>
      <c r="CE16" s="246"/>
      <c r="CF16" s="246"/>
      <c r="CG16" s="246"/>
      <c r="CH16" s="285">
        <f>-CF16+CG16</f>
        <v>0</v>
      </c>
      <c r="CI16" s="246"/>
      <c r="CJ16" s="246"/>
      <c r="CK16" s="246"/>
      <c r="CL16" s="285">
        <f>-CJ16+CK16</f>
        <v>0</v>
      </c>
      <c r="CM16" s="246"/>
      <c r="CN16" s="246"/>
      <c r="CO16" s="246"/>
      <c r="CP16" s="285">
        <f>-CN16+CO16</f>
        <v>0</v>
      </c>
      <c r="CQ16" s="246"/>
      <c r="CR16" s="246"/>
      <c r="CS16" s="246"/>
      <c r="CT16" s="285">
        <f>-CR16+CS16</f>
        <v>0</v>
      </c>
      <c r="CU16" s="246"/>
      <c r="CV16" s="246"/>
      <c r="CW16" s="246"/>
      <c r="CX16" s="285">
        <f>-CV16+CW16</f>
        <v>0</v>
      </c>
      <c r="CY16" s="246"/>
      <c r="CZ16" s="246"/>
      <c r="DA16" s="246"/>
      <c r="DB16" s="285">
        <f>-CZ16+DA16</f>
        <v>0</v>
      </c>
      <c r="DC16" s="246"/>
      <c r="DD16" s="246"/>
      <c r="DE16" s="246"/>
      <c r="DF16" s="285">
        <f>-DD16+DE16</f>
        <v>0</v>
      </c>
      <c r="DG16" s="246"/>
      <c r="DH16" s="246"/>
      <c r="DI16" s="246"/>
      <c r="DJ16" s="285">
        <f>-DH16+DI16</f>
        <v>0</v>
      </c>
      <c r="DK16" s="246"/>
      <c r="DL16" s="246"/>
      <c r="DM16" s="246"/>
      <c r="DN16" s="285">
        <f>-DL16+DM16</f>
        <v>0</v>
      </c>
      <c r="DO16" s="246"/>
      <c r="DP16" s="246"/>
      <c r="DQ16" s="246"/>
      <c r="DR16" s="285">
        <f>-DP16+DQ16</f>
        <v>0</v>
      </c>
      <c r="DS16" s="246"/>
      <c r="DT16" s="246"/>
      <c r="DU16" s="246"/>
      <c r="DV16" s="285">
        <f>-DT16+DU16</f>
        <v>0</v>
      </c>
      <c r="DW16" s="246"/>
      <c r="DX16" s="246"/>
      <c r="DY16" s="246"/>
      <c r="DZ16" s="285">
        <f>-DX16+DY16</f>
        <v>0</v>
      </c>
      <c r="EA16" s="246"/>
      <c r="EB16" s="246"/>
      <c r="EC16" s="246"/>
      <c r="ED16" s="285">
        <f>-EB16+EC16</f>
        <v>0</v>
      </c>
      <c r="EE16" s="246"/>
      <c r="EF16" s="246"/>
      <c r="EG16" s="246"/>
      <c r="EH16" s="285">
        <f>-EF16+EG16</f>
        <v>0</v>
      </c>
      <c r="EI16" s="246"/>
      <c r="EJ16" s="246"/>
      <c r="EK16" s="246"/>
      <c r="EL16" s="285">
        <f>-EJ16+EK16</f>
        <v>0</v>
      </c>
      <c r="EM16" s="246"/>
      <c r="EN16" s="246"/>
      <c r="EO16" s="246"/>
      <c r="EP16" s="285">
        <f>-EN16+EO16</f>
        <v>0</v>
      </c>
      <c r="EQ16" s="246"/>
      <c r="ER16" s="246"/>
      <c r="ES16" s="246"/>
      <c r="ET16" s="285">
        <f>-ER16+ES16</f>
        <v>0</v>
      </c>
      <c r="EU16" s="246"/>
      <c r="EV16" s="246"/>
      <c r="EW16" s="246"/>
      <c r="EX16" s="285">
        <f>-EV16+EW16</f>
        <v>0</v>
      </c>
      <c r="EY16" s="246"/>
      <c r="EZ16" s="246"/>
      <c r="FA16" s="246"/>
      <c r="FB16" s="285">
        <f>-EZ16+FA16</f>
        <v>0</v>
      </c>
      <c r="FC16" s="246"/>
      <c r="FD16" s="246"/>
      <c r="FE16" s="246"/>
      <c r="FF16" s="285">
        <f>-FD16+FE16</f>
        <v>0</v>
      </c>
      <c r="FG16" s="246"/>
      <c r="FH16" s="246"/>
      <c r="FI16" s="246"/>
      <c r="FJ16" s="285">
        <f>-FH16+FI16</f>
        <v>0</v>
      </c>
      <c r="FK16" s="246"/>
      <c r="FL16" s="246"/>
      <c r="FM16" s="246"/>
      <c r="FN16" s="285">
        <f>-FL16+FM16</f>
        <v>0</v>
      </c>
      <c r="FO16" s="246"/>
      <c r="FP16" s="246"/>
      <c r="FQ16" s="246"/>
      <c r="FR16" s="285">
        <f>-FP16+FQ16</f>
        <v>0</v>
      </c>
      <c r="FS16" s="246"/>
      <c r="FT16" s="246"/>
      <c r="FU16" s="246"/>
      <c r="FV16" s="285">
        <f>-FT16+FU16</f>
        <v>0</v>
      </c>
      <c r="FW16" s="246"/>
      <c r="FX16" s="246"/>
      <c r="FY16" s="246"/>
      <c r="FZ16" s="285">
        <f>-FX16+FY16</f>
        <v>0</v>
      </c>
      <c r="GA16" s="246"/>
      <c r="GB16" s="246"/>
      <c r="GC16" s="246"/>
      <c r="GD16" s="285">
        <f>-GB16+GC16</f>
        <v>0</v>
      </c>
      <c r="GE16" s="246"/>
      <c r="GF16" s="246"/>
      <c r="GG16" s="246"/>
      <c r="GH16" s="285">
        <f>-GF16+GG16</f>
        <v>0</v>
      </c>
      <c r="GI16" s="246"/>
      <c r="GJ16" s="246"/>
      <c r="GK16" s="246"/>
      <c r="GL16" s="285">
        <f>-GJ16+GK16</f>
        <v>0</v>
      </c>
      <c r="GM16" s="246"/>
      <c r="GN16" s="246"/>
      <c r="GO16" s="246"/>
      <c r="GP16" s="285">
        <f>-GN16+GO16</f>
        <v>0</v>
      </c>
      <c r="GQ16" s="246"/>
      <c r="GR16" s="246"/>
      <c r="GS16" s="246"/>
      <c r="GT16" s="285">
        <f>-GR16+GS16</f>
        <v>0</v>
      </c>
      <c r="GU16" s="246"/>
      <c r="GV16" s="246"/>
      <c r="GW16" s="246"/>
      <c r="GX16" s="285">
        <f>-GV16+GW16</f>
        <v>0</v>
      </c>
      <c r="GY16" s="246"/>
      <c r="GZ16" s="246"/>
      <c r="HA16" s="246"/>
      <c r="HB16" s="285">
        <f>-GZ16+HA16</f>
        <v>0</v>
      </c>
      <c r="HC16" s="246"/>
      <c r="HD16" s="246"/>
      <c r="HE16" s="246"/>
      <c r="HF16" s="285">
        <f>-HD16+HE16</f>
        <v>0</v>
      </c>
      <c r="HG16" s="246"/>
      <c r="HH16" s="246"/>
      <c r="HI16" s="246"/>
      <c r="HJ16" s="285">
        <f>-HH16+HI16</f>
        <v>0</v>
      </c>
      <c r="HK16" s="246"/>
      <c r="HL16" s="246"/>
      <c r="HM16" s="246"/>
      <c r="HN16" s="285">
        <f>-HL16+HM16</f>
        <v>0</v>
      </c>
      <c r="HO16" s="246"/>
      <c r="HP16" s="246"/>
      <c r="HQ16" s="246"/>
      <c r="HR16" s="285">
        <f>-HP16+HQ16</f>
        <v>0</v>
      </c>
      <c r="HS16" s="246"/>
      <c r="HT16" s="246"/>
      <c r="HU16" s="246"/>
      <c r="HV16" s="285">
        <f>-HT16+HU16</f>
        <v>0</v>
      </c>
      <c r="HW16" s="246"/>
      <c r="HX16" s="246"/>
      <c r="HY16" s="246"/>
      <c r="HZ16" s="285">
        <f>-HX16+HY16</f>
        <v>0</v>
      </c>
      <c r="IA16" s="246"/>
      <c r="IB16" s="246"/>
      <c r="IC16" s="246"/>
      <c r="ID16" s="285">
        <f>-IB16+IC16</f>
        <v>0</v>
      </c>
      <c r="IE16" s="246"/>
      <c r="IF16" s="246"/>
      <c r="IG16" s="246"/>
      <c r="IH16" s="285">
        <f>-IF16+IG16</f>
        <v>0</v>
      </c>
      <c r="II16" s="246"/>
      <c r="IJ16" s="246"/>
      <c r="IK16" s="246"/>
      <c r="IL16" s="285">
        <f>-IJ16+IK16</f>
        <v>0</v>
      </c>
      <c r="IM16" s="246"/>
      <c r="IN16" s="246"/>
      <c r="IO16" s="246"/>
      <c r="IP16" s="285">
        <f>-IN16+IO16</f>
        <v>0</v>
      </c>
      <c r="IQ16" s="254">
        <f t="shared" si="1"/>
        <v>0</v>
      </c>
      <c r="IR16" s="254">
        <f t="shared" si="1"/>
        <v>0</v>
      </c>
      <c r="IS16" s="254">
        <f t="shared" si="1"/>
        <v>0</v>
      </c>
      <c r="IT16" s="254">
        <f t="shared" si="1"/>
        <v>0</v>
      </c>
    </row>
    <row r="17" spans="1:254" ht="21.95" customHeight="1">
      <c r="A17" s="277">
        <v>323030</v>
      </c>
      <c r="B17" s="240" t="s">
        <v>416</v>
      </c>
      <c r="C17" s="246"/>
      <c r="D17" s="246"/>
      <c r="E17" s="246"/>
      <c r="F17" s="285">
        <f>-D17+E17</f>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46"/>
      <c r="AR17" s="246"/>
      <c r="AS17" s="246"/>
      <c r="AT17" s="285">
        <f>-AR17+AS17</f>
        <v>0</v>
      </c>
      <c r="AU17" s="246"/>
      <c r="AV17" s="246"/>
      <c r="AW17" s="246"/>
      <c r="AX17" s="285">
        <f>-AV17+AW17</f>
        <v>0</v>
      </c>
      <c r="AY17" s="246"/>
      <c r="AZ17" s="246"/>
      <c r="BA17" s="246"/>
      <c r="BB17" s="285">
        <f>-AZ17+BA17</f>
        <v>0</v>
      </c>
      <c r="BC17" s="246"/>
      <c r="BD17" s="246"/>
      <c r="BE17" s="246"/>
      <c r="BF17" s="285">
        <f>-BD17+BE17</f>
        <v>0</v>
      </c>
      <c r="BG17" s="246"/>
      <c r="BH17" s="246"/>
      <c r="BI17" s="246"/>
      <c r="BJ17" s="285">
        <f>-BH17+BI17</f>
        <v>0</v>
      </c>
      <c r="BK17" s="246"/>
      <c r="BL17" s="246"/>
      <c r="BM17" s="246"/>
      <c r="BN17" s="285">
        <f>-BL17+BM17</f>
        <v>0</v>
      </c>
      <c r="BO17" s="246"/>
      <c r="BP17" s="246"/>
      <c r="BQ17" s="246"/>
      <c r="BR17" s="285">
        <f>-BP17+BQ17</f>
        <v>0</v>
      </c>
      <c r="BS17" s="246"/>
      <c r="BT17" s="246"/>
      <c r="BU17" s="246"/>
      <c r="BV17" s="285">
        <f>-BT17+BU17</f>
        <v>0</v>
      </c>
      <c r="BW17" s="246"/>
      <c r="BX17" s="246"/>
      <c r="BY17" s="246"/>
      <c r="BZ17" s="285">
        <f>-BX17+BY17</f>
        <v>0</v>
      </c>
      <c r="CA17" s="246"/>
      <c r="CB17" s="246"/>
      <c r="CC17" s="246"/>
      <c r="CD17" s="285">
        <f>-CB17+CC17</f>
        <v>0</v>
      </c>
      <c r="CE17" s="246"/>
      <c r="CF17" s="246"/>
      <c r="CG17" s="246"/>
      <c r="CH17" s="285">
        <f>-CF17+CG17</f>
        <v>0</v>
      </c>
      <c r="CI17" s="246"/>
      <c r="CJ17" s="246"/>
      <c r="CK17" s="246"/>
      <c r="CL17" s="285">
        <f>-CJ17+CK17</f>
        <v>0</v>
      </c>
      <c r="CM17" s="246"/>
      <c r="CN17" s="246"/>
      <c r="CO17" s="246"/>
      <c r="CP17" s="285">
        <f>-CN17+CO17</f>
        <v>0</v>
      </c>
      <c r="CQ17" s="246"/>
      <c r="CR17" s="246"/>
      <c r="CS17" s="246"/>
      <c r="CT17" s="285">
        <f>-CR17+CS17</f>
        <v>0</v>
      </c>
      <c r="CU17" s="246"/>
      <c r="CV17" s="246"/>
      <c r="CW17" s="246"/>
      <c r="CX17" s="285">
        <f>-CV17+CW17</f>
        <v>0</v>
      </c>
      <c r="CY17" s="246"/>
      <c r="CZ17" s="246"/>
      <c r="DA17" s="246"/>
      <c r="DB17" s="285">
        <f>-CZ17+DA17</f>
        <v>0</v>
      </c>
      <c r="DC17" s="246"/>
      <c r="DD17" s="246"/>
      <c r="DE17" s="246"/>
      <c r="DF17" s="285">
        <f>-DD17+DE17</f>
        <v>0</v>
      </c>
      <c r="DG17" s="246"/>
      <c r="DH17" s="246"/>
      <c r="DI17" s="246"/>
      <c r="DJ17" s="285">
        <f>-DH17+DI17</f>
        <v>0</v>
      </c>
      <c r="DK17" s="246"/>
      <c r="DL17" s="246"/>
      <c r="DM17" s="246"/>
      <c r="DN17" s="285">
        <f>-DL17+DM17</f>
        <v>0</v>
      </c>
      <c r="DO17" s="246"/>
      <c r="DP17" s="246"/>
      <c r="DQ17" s="246"/>
      <c r="DR17" s="285">
        <f>-DP17+DQ17</f>
        <v>0</v>
      </c>
      <c r="DS17" s="246"/>
      <c r="DT17" s="246"/>
      <c r="DU17" s="246"/>
      <c r="DV17" s="285">
        <f>-DT17+DU17</f>
        <v>0</v>
      </c>
      <c r="DW17" s="246"/>
      <c r="DX17" s="246"/>
      <c r="DY17" s="246"/>
      <c r="DZ17" s="285">
        <f>-DX17+DY17</f>
        <v>0</v>
      </c>
      <c r="EA17" s="246"/>
      <c r="EB17" s="246"/>
      <c r="EC17" s="246"/>
      <c r="ED17" s="285">
        <f>-EB17+EC17</f>
        <v>0</v>
      </c>
      <c r="EE17" s="246"/>
      <c r="EF17" s="246"/>
      <c r="EG17" s="246"/>
      <c r="EH17" s="285">
        <f>-EF17+EG17</f>
        <v>0</v>
      </c>
      <c r="EI17" s="246"/>
      <c r="EJ17" s="246"/>
      <c r="EK17" s="246"/>
      <c r="EL17" s="285">
        <f>-EJ17+EK17</f>
        <v>0</v>
      </c>
      <c r="EM17" s="246"/>
      <c r="EN17" s="246"/>
      <c r="EO17" s="246"/>
      <c r="EP17" s="285">
        <f>-EN17+EO17</f>
        <v>0</v>
      </c>
      <c r="EQ17" s="246"/>
      <c r="ER17" s="246"/>
      <c r="ES17" s="246"/>
      <c r="ET17" s="285">
        <f>-ER17+ES17</f>
        <v>0</v>
      </c>
      <c r="EU17" s="246"/>
      <c r="EV17" s="246"/>
      <c r="EW17" s="246"/>
      <c r="EX17" s="285">
        <f>-EV17+EW17</f>
        <v>0</v>
      </c>
      <c r="EY17" s="246"/>
      <c r="EZ17" s="246"/>
      <c r="FA17" s="246"/>
      <c r="FB17" s="285">
        <f>-EZ17+FA17</f>
        <v>0</v>
      </c>
      <c r="FC17" s="246"/>
      <c r="FD17" s="246"/>
      <c r="FE17" s="246"/>
      <c r="FF17" s="285">
        <f>-FD17+FE17</f>
        <v>0</v>
      </c>
      <c r="FG17" s="246"/>
      <c r="FH17" s="246"/>
      <c r="FI17" s="246"/>
      <c r="FJ17" s="285">
        <f>-FH17+FI17</f>
        <v>0</v>
      </c>
      <c r="FK17" s="246"/>
      <c r="FL17" s="246"/>
      <c r="FM17" s="246"/>
      <c r="FN17" s="285">
        <f>-FL17+FM17</f>
        <v>0</v>
      </c>
      <c r="FO17" s="246"/>
      <c r="FP17" s="246"/>
      <c r="FQ17" s="246"/>
      <c r="FR17" s="285">
        <f>-FP17+FQ17</f>
        <v>0</v>
      </c>
      <c r="FS17" s="246"/>
      <c r="FT17" s="246"/>
      <c r="FU17" s="246"/>
      <c r="FV17" s="285">
        <f>-FT17+FU17</f>
        <v>0</v>
      </c>
      <c r="FW17" s="246"/>
      <c r="FX17" s="246"/>
      <c r="FY17" s="246"/>
      <c r="FZ17" s="285">
        <f>-FX17+FY17</f>
        <v>0</v>
      </c>
      <c r="GA17" s="246"/>
      <c r="GB17" s="246"/>
      <c r="GC17" s="246"/>
      <c r="GD17" s="285">
        <f>-GB17+GC17</f>
        <v>0</v>
      </c>
      <c r="GE17" s="246"/>
      <c r="GF17" s="246"/>
      <c r="GG17" s="246"/>
      <c r="GH17" s="285">
        <f>-GF17+GG17</f>
        <v>0</v>
      </c>
      <c r="GI17" s="246"/>
      <c r="GJ17" s="246"/>
      <c r="GK17" s="246"/>
      <c r="GL17" s="285">
        <f>-GJ17+GK17</f>
        <v>0</v>
      </c>
      <c r="GM17" s="246"/>
      <c r="GN17" s="246"/>
      <c r="GO17" s="246"/>
      <c r="GP17" s="285">
        <f>-GN17+GO17</f>
        <v>0</v>
      </c>
      <c r="GQ17" s="246"/>
      <c r="GR17" s="246"/>
      <c r="GS17" s="246"/>
      <c r="GT17" s="285">
        <f>-GR17+GS17</f>
        <v>0</v>
      </c>
      <c r="GU17" s="246"/>
      <c r="GV17" s="246"/>
      <c r="GW17" s="246"/>
      <c r="GX17" s="285">
        <f>-GV17+GW17</f>
        <v>0</v>
      </c>
      <c r="GY17" s="246"/>
      <c r="GZ17" s="246"/>
      <c r="HA17" s="246"/>
      <c r="HB17" s="285">
        <f>-GZ17+HA17</f>
        <v>0</v>
      </c>
      <c r="HC17" s="246"/>
      <c r="HD17" s="246"/>
      <c r="HE17" s="246"/>
      <c r="HF17" s="285">
        <f>-HD17+HE17</f>
        <v>0</v>
      </c>
      <c r="HG17" s="246"/>
      <c r="HH17" s="246"/>
      <c r="HI17" s="246"/>
      <c r="HJ17" s="285">
        <f>-HH17+HI17</f>
        <v>0</v>
      </c>
      <c r="HK17" s="246"/>
      <c r="HL17" s="246"/>
      <c r="HM17" s="246"/>
      <c r="HN17" s="285">
        <f>-HL17+HM17</f>
        <v>0</v>
      </c>
      <c r="HO17" s="246"/>
      <c r="HP17" s="246"/>
      <c r="HQ17" s="246"/>
      <c r="HR17" s="285">
        <f>-HP17+HQ17</f>
        <v>0</v>
      </c>
      <c r="HS17" s="246"/>
      <c r="HT17" s="246"/>
      <c r="HU17" s="246"/>
      <c r="HV17" s="285">
        <f>-HT17+HU17</f>
        <v>0</v>
      </c>
      <c r="HW17" s="246"/>
      <c r="HX17" s="246"/>
      <c r="HY17" s="246"/>
      <c r="HZ17" s="285">
        <f>-HX17+HY17</f>
        <v>0</v>
      </c>
      <c r="IA17" s="246"/>
      <c r="IB17" s="246"/>
      <c r="IC17" s="246"/>
      <c r="ID17" s="285">
        <f>-IB17+IC17</f>
        <v>0</v>
      </c>
      <c r="IE17" s="246"/>
      <c r="IF17" s="246"/>
      <c r="IG17" s="246"/>
      <c r="IH17" s="285">
        <f>-IF17+IG17</f>
        <v>0</v>
      </c>
      <c r="II17" s="246"/>
      <c r="IJ17" s="246"/>
      <c r="IK17" s="246"/>
      <c r="IL17" s="285">
        <f>-IJ17+IK17</f>
        <v>0</v>
      </c>
      <c r="IM17" s="246"/>
      <c r="IN17" s="246"/>
      <c r="IO17" s="246"/>
      <c r="IP17" s="285">
        <f>-IN17+IO17</f>
        <v>0</v>
      </c>
      <c r="IQ17" s="254">
        <f t="shared" si="1"/>
        <v>0</v>
      </c>
      <c r="IR17" s="254">
        <f t="shared" si="1"/>
        <v>0</v>
      </c>
      <c r="IS17" s="254">
        <f t="shared" si="1"/>
        <v>0</v>
      </c>
      <c r="IT17" s="254">
        <f t="shared" si="1"/>
        <v>0</v>
      </c>
    </row>
    <row r="18" spans="1:254" ht="21.95" customHeight="1">
      <c r="A18" s="277">
        <v>323050</v>
      </c>
      <c r="B18" s="240" t="s">
        <v>418</v>
      </c>
      <c r="C18" s="246"/>
      <c r="D18" s="246"/>
      <c r="E18" s="246"/>
      <c r="F18" s="285">
        <f>-D18+E18</f>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c r="AE18" s="246"/>
      <c r="AF18" s="246"/>
      <c r="AG18" s="246"/>
      <c r="AH18" s="285">
        <f>-AF18+AG18</f>
        <v>0</v>
      </c>
      <c r="AI18" s="246"/>
      <c r="AJ18" s="246"/>
      <c r="AK18" s="246"/>
      <c r="AL18" s="285">
        <f>-AJ18+AK18</f>
        <v>0</v>
      </c>
      <c r="AM18" s="246"/>
      <c r="AN18" s="246"/>
      <c r="AO18" s="246"/>
      <c r="AP18" s="285">
        <f>-AN18+AO18</f>
        <v>0</v>
      </c>
      <c r="AQ18" s="246"/>
      <c r="AR18" s="246"/>
      <c r="AS18" s="246"/>
      <c r="AT18" s="285">
        <f>-AR18+AS18</f>
        <v>0</v>
      </c>
      <c r="AU18" s="246"/>
      <c r="AV18" s="246"/>
      <c r="AW18" s="246"/>
      <c r="AX18" s="285">
        <f>-AV18+AW18</f>
        <v>0</v>
      </c>
      <c r="AY18" s="246"/>
      <c r="AZ18" s="246"/>
      <c r="BA18" s="246"/>
      <c r="BB18" s="285">
        <f>-AZ18+BA18</f>
        <v>0</v>
      </c>
      <c r="BC18" s="246"/>
      <c r="BD18" s="246"/>
      <c r="BE18" s="246"/>
      <c r="BF18" s="285">
        <f>-BD18+BE18</f>
        <v>0</v>
      </c>
      <c r="BG18" s="246"/>
      <c r="BH18" s="246"/>
      <c r="BI18" s="246"/>
      <c r="BJ18" s="285">
        <f>-BH18+BI18</f>
        <v>0</v>
      </c>
      <c r="BK18" s="246"/>
      <c r="BL18" s="246"/>
      <c r="BM18" s="246"/>
      <c r="BN18" s="285">
        <f>-BL18+BM18</f>
        <v>0</v>
      </c>
      <c r="BO18" s="246"/>
      <c r="BP18" s="246"/>
      <c r="BQ18" s="246"/>
      <c r="BR18" s="285">
        <f>-BP18+BQ18</f>
        <v>0</v>
      </c>
      <c r="BS18" s="246"/>
      <c r="BT18" s="246"/>
      <c r="BU18" s="246"/>
      <c r="BV18" s="285">
        <f>-BT18+BU18</f>
        <v>0</v>
      </c>
      <c r="BW18" s="246"/>
      <c r="BX18" s="246"/>
      <c r="BY18" s="246"/>
      <c r="BZ18" s="285">
        <f>-BX18+BY18</f>
        <v>0</v>
      </c>
      <c r="CA18" s="246"/>
      <c r="CB18" s="246"/>
      <c r="CC18" s="246"/>
      <c r="CD18" s="285">
        <f>-CB18+CC18</f>
        <v>0</v>
      </c>
      <c r="CE18" s="246"/>
      <c r="CF18" s="246"/>
      <c r="CG18" s="246"/>
      <c r="CH18" s="285">
        <f>-CF18+CG18</f>
        <v>0</v>
      </c>
      <c r="CI18" s="246"/>
      <c r="CJ18" s="246"/>
      <c r="CK18" s="246"/>
      <c r="CL18" s="285">
        <f>-CJ18+CK18</f>
        <v>0</v>
      </c>
      <c r="CM18" s="246"/>
      <c r="CN18" s="246"/>
      <c r="CO18" s="246"/>
      <c r="CP18" s="285">
        <f>-CN18+CO18</f>
        <v>0</v>
      </c>
      <c r="CQ18" s="246"/>
      <c r="CR18" s="246"/>
      <c r="CS18" s="246"/>
      <c r="CT18" s="285">
        <f>-CR18+CS18</f>
        <v>0</v>
      </c>
      <c r="CU18" s="246"/>
      <c r="CV18" s="246"/>
      <c r="CW18" s="246"/>
      <c r="CX18" s="285">
        <f>-CV18+CW18</f>
        <v>0</v>
      </c>
      <c r="CY18" s="246"/>
      <c r="CZ18" s="246"/>
      <c r="DA18" s="246"/>
      <c r="DB18" s="285">
        <f>-CZ18+DA18</f>
        <v>0</v>
      </c>
      <c r="DC18" s="246"/>
      <c r="DD18" s="246"/>
      <c r="DE18" s="246"/>
      <c r="DF18" s="285">
        <f>-DD18+DE18</f>
        <v>0</v>
      </c>
      <c r="DG18" s="246"/>
      <c r="DH18" s="246"/>
      <c r="DI18" s="246"/>
      <c r="DJ18" s="285">
        <f>-DH18+DI18</f>
        <v>0</v>
      </c>
      <c r="DK18" s="246"/>
      <c r="DL18" s="246"/>
      <c r="DM18" s="246"/>
      <c r="DN18" s="285">
        <f>-DL18+DM18</f>
        <v>0</v>
      </c>
      <c r="DO18" s="246"/>
      <c r="DP18" s="246"/>
      <c r="DQ18" s="246"/>
      <c r="DR18" s="285">
        <f>-DP18+DQ18</f>
        <v>0</v>
      </c>
      <c r="DS18" s="246"/>
      <c r="DT18" s="246"/>
      <c r="DU18" s="246"/>
      <c r="DV18" s="285">
        <f>-DT18+DU18</f>
        <v>0</v>
      </c>
      <c r="DW18" s="246"/>
      <c r="DX18" s="246"/>
      <c r="DY18" s="246"/>
      <c r="DZ18" s="285">
        <f>-DX18+DY18</f>
        <v>0</v>
      </c>
      <c r="EA18" s="246"/>
      <c r="EB18" s="246"/>
      <c r="EC18" s="246"/>
      <c r="ED18" s="285">
        <f>-EB18+EC18</f>
        <v>0</v>
      </c>
      <c r="EE18" s="246"/>
      <c r="EF18" s="246"/>
      <c r="EG18" s="246"/>
      <c r="EH18" s="285">
        <f>-EF18+EG18</f>
        <v>0</v>
      </c>
      <c r="EI18" s="246"/>
      <c r="EJ18" s="246"/>
      <c r="EK18" s="246"/>
      <c r="EL18" s="285">
        <f>-EJ18+EK18</f>
        <v>0</v>
      </c>
      <c r="EM18" s="246"/>
      <c r="EN18" s="246"/>
      <c r="EO18" s="246"/>
      <c r="EP18" s="285">
        <f>-EN18+EO18</f>
        <v>0</v>
      </c>
      <c r="EQ18" s="246"/>
      <c r="ER18" s="246"/>
      <c r="ES18" s="246"/>
      <c r="ET18" s="285">
        <f>-ER18+ES18</f>
        <v>0</v>
      </c>
      <c r="EU18" s="246"/>
      <c r="EV18" s="246"/>
      <c r="EW18" s="246"/>
      <c r="EX18" s="285">
        <f>-EV18+EW18</f>
        <v>0</v>
      </c>
      <c r="EY18" s="246"/>
      <c r="EZ18" s="246"/>
      <c r="FA18" s="246"/>
      <c r="FB18" s="285">
        <f>-EZ18+FA18</f>
        <v>0</v>
      </c>
      <c r="FC18" s="246"/>
      <c r="FD18" s="246"/>
      <c r="FE18" s="246"/>
      <c r="FF18" s="285">
        <f>-FD18+FE18</f>
        <v>0</v>
      </c>
      <c r="FG18" s="246"/>
      <c r="FH18" s="246"/>
      <c r="FI18" s="246"/>
      <c r="FJ18" s="285">
        <f>-FH18+FI18</f>
        <v>0</v>
      </c>
      <c r="FK18" s="246"/>
      <c r="FL18" s="246"/>
      <c r="FM18" s="246"/>
      <c r="FN18" s="285">
        <f>-FL18+FM18</f>
        <v>0</v>
      </c>
      <c r="FO18" s="246"/>
      <c r="FP18" s="246"/>
      <c r="FQ18" s="246"/>
      <c r="FR18" s="285">
        <f>-FP18+FQ18</f>
        <v>0</v>
      </c>
      <c r="FS18" s="246"/>
      <c r="FT18" s="246"/>
      <c r="FU18" s="246"/>
      <c r="FV18" s="285">
        <f>-FT18+FU18</f>
        <v>0</v>
      </c>
      <c r="FW18" s="246"/>
      <c r="FX18" s="246"/>
      <c r="FY18" s="246"/>
      <c r="FZ18" s="285">
        <f>-FX18+FY18</f>
        <v>0</v>
      </c>
      <c r="GA18" s="246"/>
      <c r="GB18" s="246"/>
      <c r="GC18" s="246"/>
      <c r="GD18" s="285">
        <f>-GB18+GC18</f>
        <v>0</v>
      </c>
      <c r="GE18" s="246"/>
      <c r="GF18" s="246"/>
      <c r="GG18" s="246"/>
      <c r="GH18" s="285">
        <f>-GF18+GG18</f>
        <v>0</v>
      </c>
      <c r="GI18" s="246"/>
      <c r="GJ18" s="246"/>
      <c r="GK18" s="246"/>
      <c r="GL18" s="285">
        <f>-GJ18+GK18</f>
        <v>0</v>
      </c>
      <c r="GM18" s="246"/>
      <c r="GN18" s="246"/>
      <c r="GO18" s="246"/>
      <c r="GP18" s="285">
        <f>-GN18+GO18</f>
        <v>0</v>
      </c>
      <c r="GQ18" s="246"/>
      <c r="GR18" s="246"/>
      <c r="GS18" s="246"/>
      <c r="GT18" s="285">
        <f>-GR18+GS18</f>
        <v>0</v>
      </c>
      <c r="GU18" s="246"/>
      <c r="GV18" s="246"/>
      <c r="GW18" s="246"/>
      <c r="GX18" s="285">
        <f>-GV18+GW18</f>
        <v>0</v>
      </c>
      <c r="GY18" s="246"/>
      <c r="GZ18" s="246"/>
      <c r="HA18" s="246"/>
      <c r="HB18" s="285">
        <f>-GZ18+HA18</f>
        <v>0</v>
      </c>
      <c r="HC18" s="246"/>
      <c r="HD18" s="246"/>
      <c r="HE18" s="246"/>
      <c r="HF18" s="285">
        <f>-HD18+HE18</f>
        <v>0</v>
      </c>
      <c r="HG18" s="246"/>
      <c r="HH18" s="246"/>
      <c r="HI18" s="246"/>
      <c r="HJ18" s="285">
        <f>-HH18+HI18</f>
        <v>0</v>
      </c>
      <c r="HK18" s="246"/>
      <c r="HL18" s="246"/>
      <c r="HM18" s="246"/>
      <c r="HN18" s="285">
        <f>-HL18+HM18</f>
        <v>0</v>
      </c>
      <c r="HO18" s="246"/>
      <c r="HP18" s="246"/>
      <c r="HQ18" s="246"/>
      <c r="HR18" s="285">
        <f>-HP18+HQ18</f>
        <v>0</v>
      </c>
      <c r="HS18" s="246"/>
      <c r="HT18" s="246"/>
      <c r="HU18" s="246"/>
      <c r="HV18" s="285">
        <f>-HT18+HU18</f>
        <v>0</v>
      </c>
      <c r="HW18" s="246"/>
      <c r="HX18" s="246"/>
      <c r="HY18" s="246"/>
      <c r="HZ18" s="285">
        <f>-HX18+HY18</f>
        <v>0</v>
      </c>
      <c r="IA18" s="246"/>
      <c r="IB18" s="246"/>
      <c r="IC18" s="246"/>
      <c r="ID18" s="285">
        <f>-IB18+IC18</f>
        <v>0</v>
      </c>
      <c r="IE18" s="246"/>
      <c r="IF18" s="246"/>
      <c r="IG18" s="246"/>
      <c r="IH18" s="285">
        <f>-IF18+IG18</f>
        <v>0</v>
      </c>
      <c r="II18" s="246"/>
      <c r="IJ18" s="246"/>
      <c r="IK18" s="246"/>
      <c r="IL18" s="285">
        <f>-IJ18+IK18</f>
        <v>0</v>
      </c>
      <c r="IM18" s="246"/>
      <c r="IN18" s="246"/>
      <c r="IO18" s="246"/>
      <c r="IP18" s="285">
        <f>-IN18+IO18</f>
        <v>0</v>
      </c>
      <c r="IQ18" s="254">
        <f t="shared" si="1"/>
        <v>0</v>
      </c>
      <c r="IR18" s="254">
        <f t="shared" si="1"/>
        <v>0</v>
      </c>
      <c r="IS18" s="254">
        <f t="shared" si="1"/>
        <v>0</v>
      </c>
      <c r="IT18" s="254">
        <f t="shared" si="1"/>
        <v>0</v>
      </c>
    </row>
    <row r="19" spans="1:254" ht="30" customHeight="1">
      <c r="A19" s="343"/>
      <c r="B19" s="345" t="s">
        <v>423</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row>
    <row r="20" spans="1:254" ht="21.95" customHeight="1">
      <c r="A20" s="277">
        <v>331000</v>
      </c>
      <c r="B20" s="240" t="s">
        <v>419</v>
      </c>
      <c r="C20" s="246"/>
      <c r="D20" s="246"/>
      <c r="E20" s="246"/>
      <c r="F20" s="285">
        <f t="shared" ref="F20:F25" si="2">-D20+E20</f>
        <v>0</v>
      </c>
      <c r="G20" s="246"/>
      <c r="H20" s="246"/>
      <c r="I20" s="246"/>
      <c r="J20" s="285">
        <f t="shared" ref="J20:J25" si="3">-H20+I20</f>
        <v>0</v>
      </c>
      <c r="K20" s="246"/>
      <c r="L20" s="246"/>
      <c r="M20" s="246"/>
      <c r="N20" s="285">
        <f t="shared" ref="N20:N25" si="4">-L20+M20</f>
        <v>0</v>
      </c>
      <c r="O20" s="246"/>
      <c r="P20" s="246"/>
      <c r="Q20" s="246"/>
      <c r="R20" s="285">
        <f t="shared" ref="R20:R25" si="5">-P20+Q20</f>
        <v>0</v>
      </c>
      <c r="S20" s="246"/>
      <c r="T20" s="246"/>
      <c r="U20" s="246"/>
      <c r="V20" s="285">
        <f t="shared" ref="V20:V25" si="6">-T20+U20</f>
        <v>0</v>
      </c>
      <c r="W20" s="246"/>
      <c r="X20" s="246"/>
      <c r="Y20" s="246"/>
      <c r="Z20" s="285">
        <f t="shared" ref="Z20:Z25" si="7">-X20+Y20</f>
        <v>0</v>
      </c>
      <c r="AA20" s="246"/>
      <c r="AB20" s="246"/>
      <c r="AC20" s="246"/>
      <c r="AD20" s="285">
        <f t="shared" ref="AD20:AD25" si="8">-AB20+AC20</f>
        <v>0</v>
      </c>
      <c r="AE20" s="246"/>
      <c r="AF20" s="246"/>
      <c r="AG20" s="246"/>
      <c r="AH20" s="285">
        <f t="shared" ref="AH20:AH25" si="9">-AF20+AG20</f>
        <v>0</v>
      </c>
      <c r="AI20" s="246"/>
      <c r="AJ20" s="246"/>
      <c r="AK20" s="246"/>
      <c r="AL20" s="285">
        <f t="shared" ref="AL20:AL25" si="10">-AJ20+AK20</f>
        <v>0</v>
      </c>
      <c r="AM20" s="246"/>
      <c r="AN20" s="246"/>
      <c r="AO20" s="246"/>
      <c r="AP20" s="285">
        <f t="shared" ref="AP20:AP25" si="11">-AN20+AO20</f>
        <v>0</v>
      </c>
      <c r="AQ20" s="246"/>
      <c r="AR20" s="246"/>
      <c r="AS20" s="246"/>
      <c r="AT20" s="285">
        <f t="shared" ref="AT20:AT25" si="12">-AR20+AS20</f>
        <v>0</v>
      </c>
      <c r="AU20" s="246"/>
      <c r="AV20" s="246"/>
      <c r="AW20" s="246"/>
      <c r="AX20" s="285">
        <f t="shared" ref="AX20:AX25" si="13">-AV20+AW20</f>
        <v>0</v>
      </c>
      <c r="AY20" s="246"/>
      <c r="AZ20" s="246"/>
      <c r="BA20" s="246"/>
      <c r="BB20" s="285">
        <f t="shared" ref="BB20:BB25" si="14">-AZ20+BA20</f>
        <v>0</v>
      </c>
      <c r="BC20" s="246"/>
      <c r="BD20" s="246"/>
      <c r="BE20" s="246"/>
      <c r="BF20" s="285">
        <f t="shared" ref="BF20:BF25" si="15">-BD20+BE20</f>
        <v>0</v>
      </c>
      <c r="BG20" s="246"/>
      <c r="BH20" s="246"/>
      <c r="BI20" s="246"/>
      <c r="BJ20" s="285">
        <f t="shared" ref="BJ20:BJ25" si="16">-BH20+BI20</f>
        <v>0</v>
      </c>
      <c r="BK20" s="246"/>
      <c r="BL20" s="246"/>
      <c r="BM20" s="246"/>
      <c r="BN20" s="285">
        <f t="shared" ref="BN20:BN25" si="17">-BL20+BM20</f>
        <v>0</v>
      </c>
      <c r="BO20" s="246"/>
      <c r="BP20" s="246"/>
      <c r="BQ20" s="246"/>
      <c r="BR20" s="285">
        <f t="shared" ref="BR20:BR25" si="18">-BP20+BQ20</f>
        <v>0</v>
      </c>
      <c r="BS20" s="246"/>
      <c r="BT20" s="246"/>
      <c r="BU20" s="246"/>
      <c r="BV20" s="285">
        <f t="shared" ref="BV20:BV25" si="19">-BT20+BU20</f>
        <v>0</v>
      </c>
      <c r="BW20" s="246"/>
      <c r="BX20" s="246"/>
      <c r="BY20" s="246"/>
      <c r="BZ20" s="285">
        <f t="shared" ref="BZ20:BZ25" si="20">-BX20+BY20</f>
        <v>0</v>
      </c>
      <c r="CA20" s="246"/>
      <c r="CB20" s="246"/>
      <c r="CC20" s="246"/>
      <c r="CD20" s="285">
        <f t="shared" ref="CD20:CD25" si="21">-CB20+CC20</f>
        <v>0</v>
      </c>
      <c r="CE20" s="246"/>
      <c r="CF20" s="246"/>
      <c r="CG20" s="246"/>
      <c r="CH20" s="285">
        <f t="shared" ref="CH20:CH25" si="22">-CF20+CG20</f>
        <v>0</v>
      </c>
      <c r="CI20" s="246"/>
      <c r="CJ20" s="246"/>
      <c r="CK20" s="246"/>
      <c r="CL20" s="285">
        <f t="shared" ref="CL20:CL25" si="23">-CJ20+CK20</f>
        <v>0</v>
      </c>
      <c r="CM20" s="246"/>
      <c r="CN20" s="246"/>
      <c r="CO20" s="246"/>
      <c r="CP20" s="285">
        <f t="shared" ref="CP20:CP25" si="24">-CN20+CO20</f>
        <v>0</v>
      </c>
      <c r="CQ20" s="246"/>
      <c r="CR20" s="246"/>
      <c r="CS20" s="246"/>
      <c r="CT20" s="285">
        <f t="shared" ref="CT20:CT25" si="25">-CR20+CS20</f>
        <v>0</v>
      </c>
      <c r="CU20" s="246"/>
      <c r="CV20" s="246"/>
      <c r="CW20" s="246"/>
      <c r="CX20" s="285">
        <f t="shared" ref="CX20:CX25" si="26">-CV20+CW20</f>
        <v>0</v>
      </c>
      <c r="CY20" s="246"/>
      <c r="CZ20" s="246"/>
      <c r="DA20" s="246"/>
      <c r="DB20" s="285">
        <f t="shared" ref="DB20:DB25" si="27">-CZ20+DA20</f>
        <v>0</v>
      </c>
      <c r="DC20" s="246"/>
      <c r="DD20" s="246"/>
      <c r="DE20" s="246"/>
      <c r="DF20" s="285">
        <f t="shared" ref="DF20:DF25" si="28">-DD20+DE20</f>
        <v>0</v>
      </c>
      <c r="DG20" s="246"/>
      <c r="DH20" s="246"/>
      <c r="DI20" s="246"/>
      <c r="DJ20" s="285">
        <f t="shared" ref="DJ20:DJ25" si="29">-DH20+DI20</f>
        <v>0</v>
      </c>
      <c r="DK20" s="246"/>
      <c r="DL20" s="246"/>
      <c r="DM20" s="246"/>
      <c r="DN20" s="285">
        <f t="shared" ref="DN20:DN25" si="30">-DL20+DM20</f>
        <v>0</v>
      </c>
      <c r="DO20" s="246"/>
      <c r="DP20" s="246"/>
      <c r="DQ20" s="246"/>
      <c r="DR20" s="285">
        <f t="shared" ref="DR20:DR25" si="31">-DP20+DQ20</f>
        <v>0</v>
      </c>
      <c r="DS20" s="246"/>
      <c r="DT20" s="246"/>
      <c r="DU20" s="246"/>
      <c r="DV20" s="285">
        <f t="shared" ref="DV20:DV25" si="32">-DT20+DU20</f>
        <v>0</v>
      </c>
      <c r="DW20" s="246"/>
      <c r="DX20" s="246"/>
      <c r="DY20" s="246"/>
      <c r="DZ20" s="285">
        <f t="shared" ref="DZ20:DZ25" si="33">-DX20+DY20</f>
        <v>0</v>
      </c>
      <c r="EA20" s="246"/>
      <c r="EB20" s="246"/>
      <c r="EC20" s="246"/>
      <c r="ED20" s="285">
        <f t="shared" ref="ED20:ED25" si="34">-EB20+EC20</f>
        <v>0</v>
      </c>
      <c r="EE20" s="246"/>
      <c r="EF20" s="246"/>
      <c r="EG20" s="246"/>
      <c r="EH20" s="285">
        <f t="shared" ref="EH20:EH25" si="35">-EF20+EG20</f>
        <v>0</v>
      </c>
      <c r="EI20" s="246"/>
      <c r="EJ20" s="246"/>
      <c r="EK20" s="246"/>
      <c r="EL20" s="285">
        <f t="shared" ref="EL20:EL25" si="36">-EJ20+EK20</f>
        <v>0</v>
      </c>
      <c r="EM20" s="246"/>
      <c r="EN20" s="246"/>
      <c r="EO20" s="246"/>
      <c r="EP20" s="285">
        <f t="shared" ref="EP20:EP25" si="37">-EN20+EO20</f>
        <v>0</v>
      </c>
      <c r="EQ20" s="246"/>
      <c r="ER20" s="246"/>
      <c r="ES20" s="246"/>
      <c r="ET20" s="285">
        <f t="shared" ref="ET20:ET25" si="38">-ER20+ES20</f>
        <v>0</v>
      </c>
      <c r="EU20" s="246"/>
      <c r="EV20" s="246"/>
      <c r="EW20" s="246"/>
      <c r="EX20" s="285">
        <f t="shared" ref="EX20:EX25" si="39">-EV20+EW20</f>
        <v>0</v>
      </c>
      <c r="EY20" s="246"/>
      <c r="EZ20" s="246"/>
      <c r="FA20" s="246"/>
      <c r="FB20" s="285">
        <f t="shared" ref="FB20:FB25" si="40">-EZ20+FA20</f>
        <v>0</v>
      </c>
      <c r="FC20" s="246"/>
      <c r="FD20" s="246"/>
      <c r="FE20" s="246"/>
      <c r="FF20" s="285">
        <f t="shared" ref="FF20:FF25" si="41">-FD20+FE20</f>
        <v>0</v>
      </c>
      <c r="FG20" s="246"/>
      <c r="FH20" s="246"/>
      <c r="FI20" s="246"/>
      <c r="FJ20" s="285">
        <f t="shared" ref="FJ20:FJ25" si="42">-FH20+FI20</f>
        <v>0</v>
      </c>
      <c r="FK20" s="246"/>
      <c r="FL20" s="246"/>
      <c r="FM20" s="246"/>
      <c r="FN20" s="285">
        <f t="shared" ref="FN20:FN25" si="43">-FL20+FM20</f>
        <v>0</v>
      </c>
      <c r="FO20" s="246"/>
      <c r="FP20" s="246"/>
      <c r="FQ20" s="246"/>
      <c r="FR20" s="285">
        <f t="shared" ref="FR20:FR25" si="44">-FP20+FQ20</f>
        <v>0</v>
      </c>
      <c r="FS20" s="246"/>
      <c r="FT20" s="246"/>
      <c r="FU20" s="246"/>
      <c r="FV20" s="285">
        <f t="shared" ref="FV20:FV25" si="45">-FT20+FU20</f>
        <v>0</v>
      </c>
      <c r="FW20" s="246"/>
      <c r="FX20" s="246"/>
      <c r="FY20" s="246"/>
      <c r="FZ20" s="285">
        <f t="shared" ref="FZ20:FZ25" si="46">-FX20+FY20</f>
        <v>0</v>
      </c>
      <c r="GA20" s="246"/>
      <c r="GB20" s="246"/>
      <c r="GC20" s="246"/>
      <c r="GD20" s="285">
        <f t="shared" ref="GD20:GD25" si="47">-GB20+GC20</f>
        <v>0</v>
      </c>
      <c r="GE20" s="246"/>
      <c r="GF20" s="246"/>
      <c r="GG20" s="246"/>
      <c r="GH20" s="285">
        <f t="shared" ref="GH20:GH25" si="48">-GF20+GG20</f>
        <v>0</v>
      </c>
      <c r="GI20" s="246"/>
      <c r="GJ20" s="246"/>
      <c r="GK20" s="246"/>
      <c r="GL20" s="285">
        <f t="shared" ref="GL20:GL25" si="49">-GJ20+GK20</f>
        <v>0</v>
      </c>
      <c r="GM20" s="246"/>
      <c r="GN20" s="246"/>
      <c r="GO20" s="246"/>
      <c r="GP20" s="285">
        <f t="shared" ref="GP20:GP25" si="50">-GN20+GO20</f>
        <v>0</v>
      </c>
      <c r="GQ20" s="246"/>
      <c r="GR20" s="246"/>
      <c r="GS20" s="246"/>
      <c r="GT20" s="285">
        <f t="shared" ref="GT20:GT25" si="51">-GR20+GS20</f>
        <v>0</v>
      </c>
      <c r="GU20" s="246"/>
      <c r="GV20" s="246"/>
      <c r="GW20" s="246"/>
      <c r="GX20" s="285">
        <f t="shared" ref="GX20:GX25" si="52">-GV20+GW20</f>
        <v>0</v>
      </c>
      <c r="GY20" s="246"/>
      <c r="GZ20" s="246"/>
      <c r="HA20" s="246"/>
      <c r="HB20" s="285">
        <f t="shared" ref="HB20:HB25" si="53">-GZ20+HA20</f>
        <v>0</v>
      </c>
      <c r="HC20" s="246"/>
      <c r="HD20" s="246"/>
      <c r="HE20" s="246"/>
      <c r="HF20" s="285">
        <f t="shared" ref="HF20:HF25" si="54">-HD20+HE20</f>
        <v>0</v>
      </c>
      <c r="HG20" s="246"/>
      <c r="HH20" s="246"/>
      <c r="HI20" s="246"/>
      <c r="HJ20" s="285">
        <f t="shared" ref="HJ20:HJ25" si="55">-HH20+HI20</f>
        <v>0</v>
      </c>
      <c r="HK20" s="246"/>
      <c r="HL20" s="246"/>
      <c r="HM20" s="246"/>
      <c r="HN20" s="285">
        <f t="shared" ref="HN20:HN25" si="56">-HL20+HM20</f>
        <v>0</v>
      </c>
      <c r="HO20" s="246"/>
      <c r="HP20" s="246"/>
      <c r="HQ20" s="246"/>
      <c r="HR20" s="285">
        <f t="shared" ref="HR20:HR25" si="57">-HP20+HQ20</f>
        <v>0</v>
      </c>
      <c r="HS20" s="246"/>
      <c r="HT20" s="246"/>
      <c r="HU20" s="246"/>
      <c r="HV20" s="285">
        <f t="shared" ref="HV20:HV25" si="58">-HT20+HU20</f>
        <v>0</v>
      </c>
      <c r="HW20" s="246"/>
      <c r="HX20" s="246"/>
      <c r="HY20" s="246"/>
      <c r="HZ20" s="285">
        <f t="shared" ref="HZ20:HZ25" si="59">-HX20+HY20</f>
        <v>0</v>
      </c>
      <c r="IA20" s="246"/>
      <c r="IB20" s="246"/>
      <c r="IC20" s="246"/>
      <c r="ID20" s="285">
        <f t="shared" ref="ID20:ID25" si="60">-IB20+IC20</f>
        <v>0</v>
      </c>
      <c r="IE20" s="246"/>
      <c r="IF20" s="246"/>
      <c r="IG20" s="246"/>
      <c r="IH20" s="285">
        <f t="shared" ref="IH20:IH25" si="61">-IF20+IG20</f>
        <v>0</v>
      </c>
      <c r="II20" s="246"/>
      <c r="IJ20" s="246"/>
      <c r="IK20" s="246"/>
      <c r="IL20" s="285">
        <f t="shared" ref="IL20:IL25" si="62">-IJ20+IK20</f>
        <v>0</v>
      </c>
      <c r="IM20" s="246"/>
      <c r="IN20" s="246"/>
      <c r="IO20" s="246"/>
      <c r="IP20" s="285">
        <f t="shared" ref="IP20:IP25" si="63">-IN20+IO20</f>
        <v>0</v>
      </c>
      <c r="IQ20" s="254">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54">
        <f t="shared" si="64"/>
        <v>0</v>
      </c>
      <c r="IS20" s="254">
        <f t="shared" si="64"/>
        <v>0</v>
      </c>
      <c r="IT20" s="254">
        <f t="shared" si="64"/>
        <v>0</v>
      </c>
    </row>
    <row r="21" spans="1:254" ht="21.95" customHeight="1">
      <c r="A21" s="277" t="s">
        <v>2029</v>
      </c>
      <c r="B21" s="240" t="s">
        <v>420</v>
      </c>
      <c r="C21" s="246"/>
      <c r="D21" s="246"/>
      <c r="E21" s="246"/>
      <c r="F21" s="285">
        <f t="shared" si="2"/>
        <v>0</v>
      </c>
      <c r="G21" s="246"/>
      <c r="H21" s="246"/>
      <c r="I21" s="246"/>
      <c r="J21" s="285">
        <f t="shared" si="3"/>
        <v>0</v>
      </c>
      <c r="K21" s="246"/>
      <c r="L21" s="246"/>
      <c r="M21" s="246"/>
      <c r="N21" s="285">
        <f t="shared" si="4"/>
        <v>0</v>
      </c>
      <c r="O21" s="246"/>
      <c r="P21" s="246"/>
      <c r="Q21" s="246"/>
      <c r="R21" s="285">
        <f t="shared" si="5"/>
        <v>0</v>
      </c>
      <c r="S21" s="246"/>
      <c r="T21" s="246"/>
      <c r="U21" s="246"/>
      <c r="V21" s="285">
        <f t="shared" si="6"/>
        <v>0</v>
      </c>
      <c r="W21" s="246"/>
      <c r="X21" s="246"/>
      <c r="Y21" s="246"/>
      <c r="Z21" s="285">
        <f t="shared" si="7"/>
        <v>0</v>
      </c>
      <c r="AA21" s="246"/>
      <c r="AB21" s="246"/>
      <c r="AC21" s="246"/>
      <c r="AD21" s="285">
        <f t="shared" si="8"/>
        <v>0</v>
      </c>
      <c r="AE21" s="246"/>
      <c r="AF21" s="246"/>
      <c r="AG21" s="246"/>
      <c r="AH21" s="285">
        <f t="shared" si="9"/>
        <v>0</v>
      </c>
      <c r="AI21" s="246"/>
      <c r="AJ21" s="246"/>
      <c r="AK21" s="246"/>
      <c r="AL21" s="285">
        <f t="shared" si="10"/>
        <v>0</v>
      </c>
      <c r="AM21" s="246"/>
      <c r="AN21" s="246"/>
      <c r="AO21" s="246"/>
      <c r="AP21" s="285">
        <f t="shared" si="11"/>
        <v>0</v>
      </c>
      <c r="AQ21" s="246"/>
      <c r="AR21" s="246"/>
      <c r="AS21" s="246"/>
      <c r="AT21" s="285">
        <f t="shared" si="12"/>
        <v>0</v>
      </c>
      <c r="AU21" s="246"/>
      <c r="AV21" s="246"/>
      <c r="AW21" s="246"/>
      <c r="AX21" s="285">
        <f t="shared" si="13"/>
        <v>0</v>
      </c>
      <c r="AY21" s="246"/>
      <c r="AZ21" s="246"/>
      <c r="BA21" s="246"/>
      <c r="BB21" s="285">
        <f t="shared" si="14"/>
        <v>0</v>
      </c>
      <c r="BC21" s="246"/>
      <c r="BD21" s="246"/>
      <c r="BE21" s="246"/>
      <c r="BF21" s="285">
        <f t="shared" si="15"/>
        <v>0</v>
      </c>
      <c r="BG21" s="246"/>
      <c r="BH21" s="246"/>
      <c r="BI21" s="246"/>
      <c r="BJ21" s="285">
        <f t="shared" si="16"/>
        <v>0</v>
      </c>
      <c r="BK21" s="246"/>
      <c r="BL21" s="246"/>
      <c r="BM21" s="246"/>
      <c r="BN21" s="285">
        <f t="shared" si="17"/>
        <v>0</v>
      </c>
      <c r="BO21" s="246"/>
      <c r="BP21" s="246"/>
      <c r="BQ21" s="246"/>
      <c r="BR21" s="285">
        <f t="shared" si="18"/>
        <v>0</v>
      </c>
      <c r="BS21" s="246"/>
      <c r="BT21" s="246"/>
      <c r="BU21" s="246"/>
      <c r="BV21" s="285">
        <f t="shared" si="19"/>
        <v>0</v>
      </c>
      <c r="BW21" s="246"/>
      <c r="BX21" s="246"/>
      <c r="BY21" s="246"/>
      <c r="BZ21" s="285">
        <f t="shared" si="20"/>
        <v>0</v>
      </c>
      <c r="CA21" s="246"/>
      <c r="CB21" s="246"/>
      <c r="CC21" s="246"/>
      <c r="CD21" s="285">
        <f t="shared" si="21"/>
        <v>0</v>
      </c>
      <c r="CE21" s="246"/>
      <c r="CF21" s="246"/>
      <c r="CG21" s="246"/>
      <c r="CH21" s="285">
        <f t="shared" si="22"/>
        <v>0</v>
      </c>
      <c r="CI21" s="246"/>
      <c r="CJ21" s="246"/>
      <c r="CK21" s="246"/>
      <c r="CL21" s="285">
        <f t="shared" si="23"/>
        <v>0</v>
      </c>
      <c r="CM21" s="246"/>
      <c r="CN21" s="246"/>
      <c r="CO21" s="246"/>
      <c r="CP21" s="285">
        <f t="shared" si="24"/>
        <v>0</v>
      </c>
      <c r="CQ21" s="246"/>
      <c r="CR21" s="246"/>
      <c r="CS21" s="246"/>
      <c r="CT21" s="285">
        <f t="shared" si="25"/>
        <v>0</v>
      </c>
      <c r="CU21" s="246"/>
      <c r="CV21" s="246"/>
      <c r="CW21" s="246"/>
      <c r="CX21" s="285">
        <f t="shared" si="26"/>
        <v>0</v>
      </c>
      <c r="CY21" s="246"/>
      <c r="CZ21" s="246"/>
      <c r="DA21" s="246"/>
      <c r="DB21" s="285">
        <f t="shared" si="27"/>
        <v>0</v>
      </c>
      <c r="DC21" s="246"/>
      <c r="DD21" s="246"/>
      <c r="DE21" s="246"/>
      <c r="DF21" s="285">
        <f t="shared" si="28"/>
        <v>0</v>
      </c>
      <c r="DG21" s="246"/>
      <c r="DH21" s="246"/>
      <c r="DI21" s="246"/>
      <c r="DJ21" s="285">
        <f t="shared" si="29"/>
        <v>0</v>
      </c>
      <c r="DK21" s="246"/>
      <c r="DL21" s="246"/>
      <c r="DM21" s="246"/>
      <c r="DN21" s="285">
        <f t="shared" si="30"/>
        <v>0</v>
      </c>
      <c r="DO21" s="246"/>
      <c r="DP21" s="246"/>
      <c r="DQ21" s="246"/>
      <c r="DR21" s="285">
        <f t="shared" si="31"/>
        <v>0</v>
      </c>
      <c r="DS21" s="246"/>
      <c r="DT21" s="246"/>
      <c r="DU21" s="246"/>
      <c r="DV21" s="285">
        <f t="shared" si="32"/>
        <v>0</v>
      </c>
      <c r="DW21" s="246"/>
      <c r="DX21" s="246"/>
      <c r="DY21" s="246"/>
      <c r="DZ21" s="285">
        <f t="shared" si="33"/>
        <v>0</v>
      </c>
      <c r="EA21" s="246"/>
      <c r="EB21" s="246"/>
      <c r="EC21" s="246"/>
      <c r="ED21" s="285">
        <f t="shared" si="34"/>
        <v>0</v>
      </c>
      <c r="EE21" s="246"/>
      <c r="EF21" s="246"/>
      <c r="EG21" s="246"/>
      <c r="EH21" s="285">
        <f t="shared" si="35"/>
        <v>0</v>
      </c>
      <c r="EI21" s="246"/>
      <c r="EJ21" s="246"/>
      <c r="EK21" s="246"/>
      <c r="EL21" s="285">
        <f t="shared" si="36"/>
        <v>0</v>
      </c>
      <c r="EM21" s="246"/>
      <c r="EN21" s="246"/>
      <c r="EO21" s="246"/>
      <c r="EP21" s="285">
        <f t="shared" si="37"/>
        <v>0</v>
      </c>
      <c r="EQ21" s="246"/>
      <c r="ER21" s="246"/>
      <c r="ES21" s="246"/>
      <c r="ET21" s="285">
        <f t="shared" si="38"/>
        <v>0</v>
      </c>
      <c r="EU21" s="246"/>
      <c r="EV21" s="246"/>
      <c r="EW21" s="246"/>
      <c r="EX21" s="285">
        <f t="shared" si="39"/>
        <v>0</v>
      </c>
      <c r="EY21" s="246"/>
      <c r="EZ21" s="246"/>
      <c r="FA21" s="246"/>
      <c r="FB21" s="285">
        <f t="shared" si="40"/>
        <v>0</v>
      </c>
      <c r="FC21" s="246"/>
      <c r="FD21" s="246"/>
      <c r="FE21" s="246"/>
      <c r="FF21" s="285">
        <f t="shared" si="41"/>
        <v>0</v>
      </c>
      <c r="FG21" s="246"/>
      <c r="FH21" s="246"/>
      <c r="FI21" s="246"/>
      <c r="FJ21" s="285">
        <f t="shared" si="42"/>
        <v>0</v>
      </c>
      <c r="FK21" s="246"/>
      <c r="FL21" s="246"/>
      <c r="FM21" s="246"/>
      <c r="FN21" s="285">
        <f t="shared" si="43"/>
        <v>0</v>
      </c>
      <c r="FO21" s="246"/>
      <c r="FP21" s="246"/>
      <c r="FQ21" s="246"/>
      <c r="FR21" s="285">
        <f t="shared" si="44"/>
        <v>0</v>
      </c>
      <c r="FS21" s="246"/>
      <c r="FT21" s="246"/>
      <c r="FU21" s="246"/>
      <c r="FV21" s="285">
        <f t="shared" si="45"/>
        <v>0</v>
      </c>
      <c r="FW21" s="246"/>
      <c r="FX21" s="246"/>
      <c r="FY21" s="246"/>
      <c r="FZ21" s="285">
        <f t="shared" si="46"/>
        <v>0</v>
      </c>
      <c r="GA21" s="246"/>
      <c r="GB21" s="246"/>
      <c r="GC21" s="246"/>
      <c r="GD21" s="285">
        <f t="shared" si="47"/>
        <v>0</v>
      </c>
      <c r="GE21" s="246"/>
      <c r="GF21" s="246"/>
      <c r="GG21" s="246"/>
      <c r="GH21" s="285">
        <f t="shared" si="48"/>
        <v>0</v>
      </c>
      <c r="GI21" s="246"/>
      <c r="GJ21" s="246"/>
      <c r="GK21" s="246"/>
      <c r="GL21" s="285">
        <f t="shared" si="49"/>
        <v>0</v>
      </c>
      <c r="GM21" s="246"/>
      <c r="GN21" s="246"/>
      <c r="GO21" s="246"/>
      <c r="GP21" s="285">
        <f t="shared" si="50"/>
        <v>0</v>
      </c>
      <c r="GQ21" s="246"/>
      <c r="GR21" s="246"/>
      <c r="GS21" s="246"/>
      <c r="GT21" s="285">
        <f t="shared" si="51"/>
        <v>0</v>
      </c>
      <c r="GU21" s="246"/>
      <c r="GV21" s="246"/>
      <c r="GW21" s="246"/>
      <c r="GX21" s="285">
        <f t="shared" si="52"/>
        <v>0</v>
      </c>
      <c r="GY21" s="246"/>
      <c r="GZ21" s="246"/>
      <c r="HA21" s="246"/>
      <c r="HB21" s="285">
        <f t="shared" si="53"/>
        <v>0</v>
      </c>
      <c r="HC21" s="246"/>
      <c r="HD21" s="246"/>
      <c r="HE21" s="246"/>
      <c r="HF21" s="285">
        <f t="shared" si="54"/>
        <v>0</v>
      </c>
      <c r="HG21" s="246"/>
      <c r="HH21" s="246"/>
      <c r="HI21" s="246"/>
      <c r="HJ21" s="285">
        <f t="shared" si="55"/>
        <v>0</v>
      </c>
      <c r="HK21" s="246"/>
      <c r="HL21" s="246"/>
      <c r="HM21" s="246"/>
      <c r="HN21" s="285">
        <f t="shared" si="56"/>
        <v>0</v>
      </c>
      <c r="HO21" s="246"/>
      <c r="HP21" s="246"/>
      <c r="HQ21" s="246"/>
      <c r="HR21" s="285">
        <f t="shared" si="57"/>
        <v>0</v>
      </c>
      <c r="HS21" s="246"/>
      <c r="HT21" s="246"/>
      <c r="HU21" s="246"/>
      <c r="HV21" s="285">
        <f t="shared" si="58"/>
        <v>0</v>
      </c>
      <c r="HW21" s="246"/>
      <c r="HX21" s="246"/>
      <c r="HY21" s="246"/>
      <c r="HZ21" s="285">
        <f t="shared" si="59"/>
        <v>0</v>
      </c>
      <c r="IA21" s="246"/>
      <c r="IB21" s="246"/>
      <c r="IC21" s="246"/>
      <c r="ID21" s="285">
        <f t="shared" si="60"/>
        <v>0</v>
      </c>
      <c r="IE21" s="246"/>
      <c r="IF21" s="246"/>
      <c r="IG21" s="246"/>
      <c r="IH21" s="285">
        <f t="shared" si="61"/>
        <v>0</v>
      </c>
      <c r="II21" s="246"/>
      <c r="IJ21" s="246"/>
      <c r="IK21" s="246"/>
      <c r="IL21" s="285">
        <f t="shared" si="62"/>
        <v>0</v>
      </c>
      <c r="IM21" s="246"/>
      <c r="IN21" s="246"/>
      <c r="IO21" s="246"/>
      <c r="IP21" s="285">
        <f t="shared" si="63"/>
        <v>0</v>
      </c>
      <c r="IQ21" s="254">
        <f t="shared" si="64"/>
        <v>0</v>
      </c>
      <c r="IR21" s="254">
        <f t="shared" si="64"/>
        <v>0</v>
      </c>
      <c r="IS21" s="254">
        <f t="shared" si="64"/>
        <v>0</v>
      </c>
      <c r="IT21" s="254">
        <f t="shared" si="64"/>
        <v>0</v>
      </c>
    </row>
    <row r="22" spans="1:254" ht="21.95" customHeight="1">
      <c r="A22" s="277">
        <v>334000</v>
      </c>
      <c r="B22" s="240" t="s">
        <v>421</v>
      </c>
      <c r="C22" s="246"/>
      <c r="D22" s="246"/>
      <c r="E22" s="246"/>
      <c r="F22" s="285">
        <f t="shared" si="2"/>
        <v>0</v>
      </c>
      <c r="G22" s="246"/>
      <c r="H22" s="246"/>
      <c r="I22" s="246"/>
      <c r="J22" s="285">
        <f t="shared" si="3"/>
        <v>0</v>
      </c>
      <c r="K22" s="246"/>
      <c r="L22" s="246"/>
      <c r="M22" s="246"/>
      <c r="N22" s="285">
        <f t="shared" si="4"/>
        <v>0</v>
      </c>
      <c r="O22" s="246"/>
      <c r="P22" s="246"/>
      <c r="Q22" s="246"/>
      <c r="R22" s="285">
        <f t="shared" si="5"/>
        <v>0</v>
      </c>
      <c r="S22" s="246"/>
      <c r="T22" s="246"/>
      <c r="U22" s="246"/>
      <c r="V22" s="285">
        <f t="shared" si="6"/>
        <v>0</v>
      </c>
      <c r="W22" s="246"/>
      <c r="X22" s="246"/>
      <c r="Y22" s="246"/>
      <c r="Z22" s="285">
        <f t="shared" si="7"/>
        <v>0</v>
      </c>
      <c r="AA22" s="246"/>
      <c r="AB22" s="246"/>
      <c r="AC22" s="246"/>
      <c r="AD22" s="285">
        <f t="shared" si="8"/>
        <v>0</v>
      </c>
      <c r="AE22" s="246"/>
      <c r="AF22" s="246"/>
      <c r="AG22" s="246"/>
      <c r="AH22" s="285">
        <f t="shared" si="9"/>
        <v>0</v>
      </c>
      <c r="AI22" s="246"/>
      <c r="AJ22" s="246"/>
      <c r="AK22" s="246"/>
      <c r="AL22" s="285">
        <f t="shared" si="10"/>
        <v>0</v>
      </c>
      <c r="AM22" s="246"/>
      <c r="AN22" s="246"/>
      <c r="AO22" s="246"/>
      <c r="AP22" s="285">
        <f t="shared" si="11"/>
        <v>0</v>
      </c>
      <c r="AQ22" s="246"/>
      <c r="AR22" s="246"/>
      <c r="AS22" s="246"/>
      <c r="AT22" s="285">
        <f t="shared" si="12"/>
        <v>0</v>
      </c>
      <c r="AU22" s="246"/>
      <c r="AV22" s="246"/>
      <c r="AW22" s="246"/>
      <c r="AX22" s="285">
        <f t="shared" si="13"/>
        <v>0</v>
      </c>
      <c r="AY22" s="246"/>
      <c r="AZ22" s="246"/>
      <c r="BA22" s="246"/>
      <c r="BB22" s="285">
        <f t="shared" si="14"/>
        <v>0</v>
      </c>
      <c r="BC22" s="246"/>
      <c r="BD22" s="246"/>
      <c r="BE22" s="246"/>
      <c r="BF22" s="285">
        <f t="shared" si="15"/>
        <v>0</v>
      </c>
      <c r="BG22" s="246"/>
      <c r="BH22" s="246"/>
      <c r="BI22" s="246"/>
      <c r="BJ22" s="285">
        <f t="shared" si="16"/>
        <v>0</v>
      </c>
      <c r="BK22" s="246"/>
      <c r="BL22" s="246"/>
      <c r="BM22" s="246"/>
      <c r="BN22" s="285">
        <f t="shared" si="17"/>
        <v>0</v>
      </c>
      <c r="BO22" s="246"/>
      <c r="BP22" s="246"/>
      <c r="BQ22" s="246"/>
      <c r="BR22" s="285">
        <f t="shared" si="18"/>
        <v>0</v>
      </c>
      <c r="BS22" s="246"/>
      <c r="BT22" s="246"/>
      <c r="BU22" s="246"/>
      <c r="BV22" s="285">
        <f t="shared" si="19"/>
        <v>0</v>
      </c>
      <c r="BW22" s="246"/>
      <c r="BX22" s="246"/>
      <c r="BY22" s="246"/>
      <c r="BZ22" s="285">
        <f t="shared" si="20"/>
        <v>0</v>
      </c>
      <c r="CA22" s="246"/>
      <c r="CB22" s="246"/>
      <c r="CC22" s="246"/>
      <c r="CD22" s="285">
        <f t="shared" si="21"/>
        <v>0</v>
      </c>
      <c r="CE22" s="246"/>
      <c r="CF22" s="246"/>
      <c r="CG22" s="246"/>
      <c r="CH22" s="285">
        <f t="shared" si="22"/>
        <v>0</v>
      </c>
      <c r="CI22" s="246"/>
      <c r="CJ22" s="246"/>
      <c r="CK22" s="246"/>
      <c r="CL22" s="285">
        <f t="shared" si="23"/>
        <v>0</v>
      </c>
      <c r="CM22" s="246"/>
      <c r="CN22" s="246"/>
      <c r="CO22" s="246"/>
      <c r="CP22" s="285">
        <f t="shared" si="24"/>
        <v>0</v>
      </c>
      <c r="CQ22" s="246"/>
      <c r="CR22" s="246"/>
      <c r="CS22" s="246"/>
      <c r="CT22" s="285">
        <f t="shared" si="25"/>
        <v>0</v>
      </c>
      <c r="CU22" s="246"/>
      <c r="CV22" s="246"/>
      <c r="CW22" s="246"/>
      <c r="CX22" s="285">
        <f t="shared" si="26"/>
        <v>0</v>
      </c>
      <c r="CY22" s="246"/>
      <c r="CZ22" s="246"/>
      <c r="DA22" s="246"/>
      <c r="DB22" s="285">
        <f t="shared" si="27"/>
        <v>0</v>
      </c>
      <c r="DC22" s="246"/>
      <c r="DD22" s="246"/>
      <c r="DE22" s="246"/>
      <c r="DF22" s="285">
        <f t="shared" si="28"/>
        <v>0</v>
      </c>
      <c r="DG22" s="246"/>
      <c r="DH22" s="246"/>
      <c r="DI22" s="246"/>
      <c r="DJ22" s="285">
        <f t="shared" si="29"/>
        <v>0</v>
      </c>
      <c r="DK22" s="246"/>
      <c r="DL22" s="246"/>
      <c r="DM22" s="246"/>
      <c r="DN22" s="285">
        <f t="shared" si="30"/>
        <v>0</v>
      </c>
      <c r="DO22" s="246"/>
      <c r="DP22" s="246"/>
      <c r="DQ22" s="246"/>
      <c r="DR22" s="285">
        <f t="shared" si="31"/>
        <v>0</v>
      </c>
      <c r="DS22" s="246"/>
      <c r="DT22" s="246"/>
      <c r="DU22" s="246"/>
      <c r="DV22" s="285">
        <f t="shared" si="32"/>
        <v>0</v>
      </c>
      <c r="DW22" s="246"/>
      <c r="DX22" s="246"/>
      <c r="DY22" s="246"/>
      <c r="DZ22" s="285">
        <f t="shared" si="33"/>
        <v>0</v>
      </c>
      <c r="EA22" s="246"/>
      <c r="EB22" s="246"/>
      <c r="EC22" s="246"/>
      <c r="ED22" s="285">
        <f t="shared" si="34"/>
        <v>0</v>
      </c>
      <c r="EE22" s="246"/>
      <c r="EF22" s="246"/>
      <c r="EG22" s="246"/>
      <c r="EH22" s="285">
        <f t="shared" si="35"/>
        <v>0</v>
      </c>
      <c r="EI22" s="246"/>
      <c r="EJ22" s="246"/>
      <c r="EK22" s="246"/>
      <c r="EL22" s="285">
        <f t="shared" si="36"/>
        <v>0</v>
      </c>
      <c r="EM22" s="246"/>
      <c r="EN22" s="246"/>
      <c r="EO22" s="246"/>
      <c r="EP22" s="285">
        <f t="shared" si="37"/>
        <v>0</v>
      </c>
      <c r="EQ22" s="246"/>
      <c r="ER22" s="246"/>
      <c r="ES22" s="246"/>
      <c r="ET22" s="285">
        <f t="shared" si="38"/>
        <v>0</v>
      </c>
      <c r="EU22" s="246"/>
      <c r="EV22" s="246"/>
      <c r="EW22" s="246"/>
      <c r="EX22" s="285">
        <f t="shared" si="39"/>
        <v>0</v>
      </c>
      <c r="EY22" s="246"/>
      <c r="EZ22" s="246"/>
      <c r="FA22" s="246"/>
      <c r="FB22" s="285">
        <f t="shared" si="40"/>
        <v>0</v>
      </c>
      <c r="FC22" s="246"/>
      <c r="FD22" s="246"/>
      <c r="FE22" s="246"/>
      <c r="FF22" s="285">
        <f t="shared" si="41"/>
        <v>0</v>
      </c>
      <c r="FG22" s="246"/>
      <c r="FH22" s="246"/>
      <c r="FI22" s="246"/>
      <c r="FJ22" s="285">
        <f t="shared" si="42"/>
        <v>0</v>
      </c>
      <c r="FK22" s="246"/>
      <c r="FL22" s="246"/>
      <c r="FM22" s="246"/>
      <c r="FN22" s="285">
        <f t="shared" si="43"/>
        <v>0</v>
      </c>
      <c r="FO22" s="246"/>
      <c r="FP22" s="246"/>
      <c r="FQ22" s="246"/>
      <c r="FR22" s="285">
        <f t="shared" si="44"/>
        <v>0</v>
      </c>
      <c r="FS22" s="246"/>
      <c r="FT22" s="246"/>
      <c r="FU22" s="246"/>
      <c r="FV22" s="285">
        <f t="shared" si="45"/>
        <v>0</v>
      </c>
      <c r="FW22" s="246"/>
      <c r="FX22" s="246"/>
      <c r="FY22" s="246"/>
      <c r="FZ22" s="285">
        <f t="shared" si="46"/>
        <v>0</v>
      </c>
      <c r="GA22" s="246"/>
      <c r="GB22" s="246"/>
      <c r="GC22" s="246"/>
      <c r="GD22" s="285">
        <f t="shared" si="47"/>
        <v>0</v>
      </c>
      <c r="GE22" s="246"/>
      <c r="GF22" s="246"/>
      <c r="GG22" s="246"/>
      <c r="GH22" s="285">
        <f t="shared" si="48"/>
        <v>0</v>
      </c>
      <c r="GI22" s="246"/>
      <c r="GJ22" s="246"/>
      <c r="GK22" s="246"/>
      <c r="GL22" s="285">
        <f t="shared" si="49"/>
        <v>0</v>
      </c>
      <c r="GM22" s="246"/>
      <c r="GN22" s="246"/>
      <c r="GO22" s="246"/>
      <c r="GP22" s="285">
        <f t="shared" si="50"/>
        <v>0</v>
      </c>
      <c r="GQ22" s="246"/>
      <c r="GR22" s="246"/>
      <c r="GS22" s="246"/>
      <c r="GT22" s="285">
        <f t="shared" si="51"/>
        <v>0</v>
      </c>
      <c r="GU22" s="246"/>
      <c r="GV22" s="246"/>
      <c r="GW22" s="246"/>
      <c r="GX22" s="285">
        <f t="shared" si="52"/>
        <v>0</v>
      </c>
      <c r="GY22" s="246"/>
      <c r="GZ22" s="246"/>
      <c r="HA22" s="246"/>
      <c r="HB22" s="285">
        <f t="shared" si="53"/>
        <v>0</v>
      </c>
      <c r="HC22" s="246"/>
      <c r="HD22" s="246"/>
      <c r="HE22" s="246"/>
      <c r="HF22" s="285">
        <f t="shared" si="54"/>
        <v>0</v>
      </c>
      <c r="HG22" s="246"/>
      <c r="HH22" s="246"/>
      <c r="HI22" s="246"/>
      <c r="HJ22" s="285">
        <f t="shared" si="55"/>
        <v>0</v>
      </c>
      <c r="HK22" s="246"/>
      <c r="HL22" s="246"/>
      <c r="HM22" s="246"/>
      <c r="HN22" s="285">
        <f t="shared" si="56"/>
        <v>0</v>
      </c>
      <c r="HO22" s="246"/>
      <c r="HP22" s="246"/>
      <c r="HQ22" s="246"/>
      <c r="HR22" s="285">
        <f t="shared" si="57"/>
        <v>0</v>
      </c>
      <c r="HS22" s="246"/>
      <c r="HT22" s="246"/>
      <c r="HU22" s="246"/>
      <c r="HV22" s="285">
        <f t="shared" si="58"/>
        <v>0</v>
      </c>
      <c r="HW22" s="246"/>
      <c r="HX22" s="246"/>
      <c r="HY22" s="246"/>
      <c r="HZ22" s="285">
        <f t="shared" si="59"/>
        <v>0</v>
      </c>
      <c r="IA22" s="246"/>
      <c r="IB22" s="246"/>
      <c r="IC22" s="246"/>
      <c r="ID22" s="285">
        <f t="shared" si="60"/>
        <v>0</v>
      </c>
      <c r="IE22" s="246"/>
      <c r="IF22" s="246"/>
      <c r="IG22" s="246"/>
      <c r="IH22" s="285">
        <f t="shared" si="61"/>
        <v>0</v>
      </c>
      <c r="II22" s="246"/>
      <c r="IJ22" s="246"/>
      <c r="IK22" s="246"/>
      <c r="IL22" s="285">
        <f t="shared" si="62"/>
        <v>0</v>
      </c>
      <c r="IM22" s="246"/>
      <c r="IN22" s="246"/>
      <c r="IO22" s="246"/>
      <c r="IP22" s="285">
        <f t="shared" si="63"/>
        <v>0</v>
      </c>
      <c r="IQ22" s="254">
        <f t="shared" si="64"/>
        <v>0</v>
      </c>
      <c r="IR22" s="254">
        <f t="shared" si="64"/>
        <v>0</v>
      </c>
      <c r="IS22" s="254">
        <f t="shared" si="64"/>
        <v>0</v>
      </c>
      <c r="IT22" s="254">
        <f t="shared" si="64"/>
        <v>0</v>
      </c>
    </row>
    <row r="23" spans="1:254" ht="21.95" customHeight="1">
      <c r="A23" s="277" t="s">
        <v>2030</v>
      </c>
      <c r="B23" s="240" t="s">
        <v>422</v>
      </c>
      <c r="C23" s="246"/>
      <c r="D23" s="246"/>
      <c r="E23" s="246"/>
      <c r="F23" s="285">
        <f t="shared" si="2"/>
        <v>0</v>
      </c>
      <c r="G23" s="246"/>
      <c r="H23" s="246"/>
      <c r="I23" s="246"/>
      <c r="J23" s="285">
        <f t="shared" si="3"/>
        <v>0</v>
      </c>
      <c r="K23" s="246"/>
      <c r="L23" s="246"/>
      <c r="M23" s="246"/>
      <c r="N23" s="285">
        <f t="shared" si="4"/>
        <v>0</v>
      </c>
      <c r="O23" s="246"/>
      <c r="P23" s="246"/>
      <c r="Q23" s="246"/>
      <c r="R23" s="285">
        <f t="shared" si="5"/>
        <v>0</v>
      </c>
      <c r="S23" s="246"/>
      <c r="T23" s="246"/>
      <c r="U23" s="246"/>
      <c r="V23" s="285">
        <f t="shared" si="6"/>
        <v>0</v>
      </c>
      <c r="W23" s="246"/>
      <c r="X23" s="246"/>
      <c r="Y23" s="246"/>
      <c r="Z23" s="285">
        <f t="shared" si="7"/>
        <v>0</v>
      </c>
      <c r="AA23" s="246"/>
      <c r="AB23" s="246"/>
      <c r="AC23" s="246"/>
      <c r="AD23" s="285">
        <f t="shared" si="8"/>
        <v>0</v>
      </c>
      <c r="AE23" s="246"/>
      <c r="AF23" s="246"/>
      <c r="AG23" s="246"/>
      <c r="AH23" s="285">
        <f t="shared" si="9"/>
        <v>0</v>
      </c>
      <c r="AI23" s="246"/>
      <c r="AJ23" s="246"/>
      <c r="AK23" s="246"/>
      <c r="AL23" s="285">
        <f t="shared" si="10"/>
        <v>0</v>
      </c>
      <c r="AM23" s="246"/>
      <c r="AN23" s="246"/>
      <c r="AO23" s="246"/>
      <c r="AP23" s="285">
        <f t="shared" si="11"/>
        <v>0</v>
      </c>
      <c r="AQ23" s="246"/>
      <c r="AR23" s="246"/>
      <c r="AS23" s="246"/>
      <c r="AT23" s="285">
        <f t="shared" si="12"/>
        <v>0</v>
      </c>
      <c r="AU23" s="246"/>
      <c r="AV23" s="246"/>
      <c r="AW23" s="246"/>
      <c r="AX23" s="285">
        <f t="shared" si="13"/>
        <v>0</v>
      </c>
      <c r="AY23" s="246"/>
      <c r="AZ23" s="246"/>
      <c r="BA23" s="246"/>
      <c r="BB23" s="285">
        <f t="shared" si="14"/>
        <v>0</v>
      </c>
      <c r="BC23" s="246"/>
      <c r="BD23" s="246"/>
      <c r="BE23" s="246"/>
      <c r="BF23" s="285">
        <f t="shared" si="15"/>
        <v>0</v>
      </c>
      <c r="BG23" s="246"/>
      <c r="BH23" s="246"/>
      <c r="BI23" s="246"/>
      <c r="BJ23" s="285">
        <f t="shared" si="16"/>
        <v>0</v>
      </c>
      <c r="BK23" s="246"/>
      <c r="BL23" s="246"/>
      <c r="BM23" s="246"/>
      <c r="BN23" s="285">
        <f t="shared" si="17"/>
        <v>0</v>
      </c>
      <c r="BO23" s="246"/>
      <c r="BP23" s="246"/>
      <c r="BQ23" s="246"/>
      <c r="BR23" s="285">
        <f t="shared" si="18"/>
        <v>0</v>
      </c>
      <c r="BS23" s="246"/>
      <c r="BT23" s="246"/>
      <c r="BU23" s="246"/>
      <c r="BV23" s="285">
        <f t="shared" si="19"/>
        <v>0</v>
      </c>
      <c r="BW23" s="246"/>
      <c r="BX23" s="246"/>
      <c r="BY23" s="246"/>
      <c r="BZ23" s="285">
        <f t="shared" si="20"/>
        <v>0</v>
      </c>
      <c r="CA23" s="246"/>
      <c r="CB23" s="246"/>
      <c r="CC23" s="246"/>
      <c r="CD23" s="285">
        <f t="shared" si="21"/>
        <v>0</v>
      </c>
      <c r="CE23" s="246"/>
      <c r="CF23" s="246"/>
      <c r="CG23" s="246"/>
      <c r="CH23" s="285">
        <f t="shared" si="22"/>
        <v>0</v>
      </c>
      <c r="CI23" s="246"/>
      <c r="CJ23" s="246"/>
      <c r="CK23" s="246"/>
      <c r="CL23" s="285">
        <f t="shared" si="23"/>
        <v>0</v>
      </c>
      <c r="CM23" s="246"/>
      <c r="CN23" s="246"/>
      <c r="CO23" s="246"/>
      <c r="CP23" s="285">
        <f t="shared" si="24"/>
        <v>0</v>
      </c>
      <c r="CQ23" s="246"/>
      <c r="CR23" s="246"/>
      <c r="CS23" s="246"/>
      <c r="CT23" s="285">
        <f t="shared" si="25"/>
        <v>0</v>
      </c>
      <c r="CU23" s="246"/>
      <c r="CV23" s="246"/>
      <c r="CW23" s="246"/>
      <c r="CX23" s="285">
        <f t="shared" si="26"/>
        <v>0</v>
      </c>
      <c r="CY23" s="246"/>
      <c r="CZ23" s="246"/>
      <c r="DA23" s="246"/>
      <c r="DB23" s="285">
        <f t="shared" si="27"/>
        <v>0</v>
      </c>
      <c r="DC23" s="246"/>
      <c r="DD23" s="246"/>
      <c r="DE23" s="246"/>
      <c r="DF23" s="285">
        <f t="shared" si="28"/>
        <v>0</v>
      </c>
      <c r="DG23" s="246"/>
      <c r="DH23" s="246"/>
      <c r="DI23" s="246"/>
      <c r="DJ23" s="285">
        <f t="shared" si="29"/>
        <v>0</v>
      </c>
      <c r="DK23" s="246"/>
      <c r="DL23" s="246"/>
      <c r="DM23" s="246"/>
      <c r="DN23" s="285">
        <f t="shared" si="30"/>
        <v>0</v>
      </c>
      <c r="DO23" s="246"/>
      <c r="DP23" s="246"/>
      <c r="DQ23" s="246"/>
      <c r="DR23" s="285">
        <f t="shared" si="31"/>
        <v>0</v>
      </c>
      <c r="DS23" s="246"/>
      <c r="DT23" s="246"/>
      <c r="DU23" s="246"/>
      <c r="DV23" s="285">
        <f t="shared" si="32"/>
        <v>0</v>
      </c>
      <c r="DW23" s="246"/>
      <c r="DX23" s="246"/>
      <c r="DY23" s="246"/>
      <c r="DZ23" s="285">
        <f t="shared" si="33"/>
        <v>0</v>
      </c>
      <c r="EA23" s="246"/>
      <c r="EB23" s="246"/>
      <c r="EC23" s="246"/>
      <c r="ED23" s="285">
        <f t="shared" si="34"/>
        <v>0</v>
      </c>
      <c r="EE23" s="246"/>
      <c r="EF23" s="246"/>
      <c r="EG23" s="246"/>
      <c r="EH23" s="285">
        <f t="shared" si="35"/>
        <v>0</v>
      </c>
      <c r="EI23" s="246"/>
      <c r="EJ23" s="246"/>
      <c r="EK23" s="246"/>
      <c r="EL23" s="285">
        <f t="shared" si="36"/>
        <v>0</v>
      </c>
      <c r="EM23" s="246"/>
      <c r="EN23" s="246"/>
      <c r="EO23" s="246"/>
      <c r="EP23" s="285">
        <f t="shared" si="37"/>
        <v>0</v>
      </c>
      <c r="EQ23" s="246"/>
      <c r="ER23" s="246"/>
      <c r="ES23" s="246"/>
      <c r="ET23" s="285">
        <f t="shared" si="38"/>
        <v>0</v>
      </c>
      <c r="EU23" s="246"/>
      <c r="EV23" s="246"/>
      <c r="EW23" s="246"/>
      <c r="EX23" s="285">
        <f t="shared" si="39"/>
        <v>0</v>
      </c>
      <c r="EY23" s="246"/>
      <c r="EZ23" s="246"/>
      <c r="FA23" s="246"/>
      <c r="FB23" s="285">
        <f t="shared" si="40"/>
        <v>0</v>
      </c>
      <c r="FC23" s="246"/>
      <c r="FD23" s="246"/>
      <c r="FE23" s="246"/>
      <c r="FF23" s="285">
        <f t="shared" si="41"/>
        <v>0</v>
      </c>
      <c r="FG23" s="246"/>
      <c r="FH23" s="246"/>
      <c r="FI23" s="246"/>
      <c r="FJ23" s="285">
        <f t="shared" si="42"/>
        <v>0</v>
      </c>
      <c r="FK23" s="246"/>
      <c r="FL23" s="246"/>
      <c r="FM23" s="246"/>
      <c r="FN23" s="285">
        <f t="shared" si="43"/>
        <v>0</v>
      </c>
      <c r="FO23" s="246"/>
      <c r="FP23" s="246"/>
      <c r="FQ23" s="246"/>
      <c r="FR23" s="285">
        <f t="shared" si="44"/>
        <v>0</v>
      </c>
      <c r="FS23" s="246"/>
      <c r="FT23" s="246"/>
      <c r="FU23" s="246"/>
      <c r="FV23" s="285">
        <f t="shared" si="45"/>
        <v>0</v>
      </c>
      <c r="FW23" s="246"/>
      <c r="FX23" s="246"/>
      <c r="FY23" s="246"/>
      <c r="FZ23" s="285">
        <f t="shared" si="46"/>
        <v>0</v>
      </c>
      <c r="GA23" s="246"/>
      <c r="GB23" s="246"/>
      <c r="GC23" s="246"/>
      <c r="GD23" s="285">
        <f t="shared" si="47"/>
        <v>0</v>
      </c>
      <c r="GE23" s="246"/>
      <c r="GF23" s="246"/>
      <c r="GG23" s="246"/>
      <c r="GH23" s="285">
        <f t="shared" si="48"/>
        <v>0</v>
      </c>
      <c r="GI23" s="246"/>
      <c r="GJ23" s="246"/>
      <c r="GK23" s="246"/>
      <c r="GL23" s="285">
        <f t="shared" si="49"/>
        <v>0</v>
      </c>
      <c r="GM23" s="246"/>
      <c r="GN23" s="246"/>
      <c r="GO23" s="246"/>
      <c r="GP23" s="285">
        <f t="shared" si="50"/>
        <v>0</v>
      </c>
      <c r="GQ23" s="246"/>
      <c r="GR23" s="246"/>
      <c r="GS23" s="246"/>
      <c r="GT23" s="285">
        <f t="shared" si="51"/>
        <v>0</v>
      </c>
      <c r="GU23" s="246"/>
      <c r="GV23" s="246"/>
      <c r="GW23" s="246"/>
      <c r="GX23" s="285">
        <f t="shared" si="52"/>
        <v>0</v>
      </c>
      <c r="GY23" s="246"/>
      <c r="GZ23" s="246"/>
      <c r="HA23" s="246"/>
      <c r="HB23" s="285">
        <f t="shared" si="53"/>
        <v>0</v>
      </c>
      <c r="HC23" s="246"/>
      <c r="HD23" s="246"/>
      <c r="HE23" s="246"/>
      <c r="HF23" s="285">
        <f t="shared" si="54"/>
        <v>0</v>
      </c>
      <c r="HG23" s="246"/>
      <c r="HH23" s="246"/>
      <c r="HI23" s="246"/>
      <c r="HJ23" s="285">
        <f t="shared" si="55"/>
        <v>0</v>
      </c>
      <c r="HK23" s="246"/>
      <c r="HL23" s="246"/>
      <c r="HM23" s="246"/>
      <c r="HN23" s="285">
        <f t="shared" si="56"/>
        <v>0</v>
      </c>
      <c r="HO23" s="246"/>
      <c r="HP23" s="246"/>
      <c r="HQ23" s="246"/>
      <c r="HR23" s="285">
        <f t="shared" si="57"/>
        <v>0</v>
      </c>
      <c r="HS23" s="246"/>
      <c r="HT23" s="246"/>
      <c r="HU23" s="246"/>
      <c r="HV23" s="285">
        <f t="shared" si="58"/>
        <v>0</v>
      </c>
      <c r="HW23" s="246"/>
      <c r="HX23" s="246"/>
      <c r="HY23" s="246"/>
      <c r="HZ23" s="285">
        <f t="shared" si="59"/>
        <v>0</v>
      </c>
      <c r="IA23" s="246"/>
      <c r="IB23" s="246"/>
      <c r="IC23" s="246"/>
      <c r="ID23" s="285">
        <f t="shared" si="60"/>
        <v>0</v>
      </c>
      <c r="IE23" s="246"/>
      <c r="IF23" s="246"/>
      <c r="IG23" s="246"/>
      <c r="IH23" s="285">
        <f t="shared" si="61"/>
        <v>0</v>
      </c>
      <c r="II23" s="246"/>
      <c r="IJ23" s="246"/>
      <c r="IK23" s="246"/>
      <c r="IL23" s="285">
        <f t="shared" si="62"/>
        <v>0</v>
      </c>
      <c r="IM23" s="246"/>
      <c r="IN23" s="246"/>
      <c r="IO23" s="246"/>
      <c r="IP23" s="285">
        <f t="shared" si="63"/>
        <v>0</v>
      </c>
      <c r="IQ23" s="254">
        <f t="shared" si="64"/>
        <v>0</v>
      </c>
      <c r="IR23" s="254">
        <f t="shared" si="64"/>
        <v>0</v>
      </c>
      <c r="IS23" s="254">
        <f t="shared" si="64"/>
        <v>0</v>
      </c>
      <c r="IT23" s="254">
        <f t="shared" si="64"/>
        <v>0</v>
      </c>
    </row>
    <row r="24" spans="1:254" ht="21.95" customHeight="1">
      <c r="A24" s="277">
        <v>337000</v>
      </c>
      <c r="B24" s="240" t="s">
        <v>1012</v>
      </c>
      <c r="C24" s="246"/>
      <c r="D24" s="246"/>
      <c r="E24" s="246"/>
      <c r="F24" s="285">
        <f t="shared" si="2"/>
        <v>0</v>
      </c>
      <c r="G24" s="246"/>
      <c r="H24" s="246"/>
      <c r="I24" s="246"/>
      <c r="J24" s="285">
        <f t="shared" si="3"/>
        <v>0</v>
      </c>
      <c r="K24" s="246"/>
      <c r="L24" s="246"/>
      <c r="M24" s="246"/>
      <c r="N24" s="285">
        <f t="shared" si="4"/>
        <v>0</v>
      </c>
      <c r="O24" s="246"/>
      <c r="P24" s="246"/>
      <c r="Q24" s="246"/>
      <c r="R24" s="285">
        <f t="shared" si="5"/>
        <v>0</v>
      </c>
      <c r="S24" s="246"/>
      <c r="T24" s="246"/>
      <c r="U24" s="246"/>
      <c r="V24" s="285">
        <f t="shared" si="6"/>
        <v>0</v>
      </c>
      <c r="W24" s="246"/>
      <c r="X24" s="246"/>
      <c r="Y24" s="246"/>
      <c r="Z24" s="285">
        <f t="shared" si="7"/>
        <v>0</v>
      </c>
      <c r="AA24" s="246"/>
      <c r="AB24" s="246"/>
      <c r="AC24" s="246"/>
      <c r="AD24" s="285">
        <f t="shared" si="8"/>
        <v>0</v>
      </c>
      <c r="AE24" s="246"/>
      <c r="AF24" s="246"/>
      <c r="AG24" s="246"/>
      <c r="AH24" s="285">
        <f t="shared" si="9"/>
        <v>0</v>
      </c>
      <c r="AI24" s="246"/>
      <c r="AJ24" s="246"/>
      <c r="AK24" s="246"/>
      <c r="AL24" s="285">
        <f t="shared" si="10"/>
        <v>0</v>
      </c>
      <c r="AM24" s="246"/>
      <c r="AN24" s="246"/>
      <c r="AO24" s="246"/>
      <c r="AP24" s="285">
        <f t="shared" si="11"/>
        <v>0</v>
      </c>
      <c r="AQ24" s="246"/>
      <c r="AR24" s="246"/>
      <c r="AS24" s="246"/>
      <c r="AT24" s="285">
        <f t="shared" si="12"/>
        <v>0</v>
      </c>
      <c r="AU24" s="246"/>
      <c r="AV24" s="246"/>
      <c r="AW24" s="246"/>
      <c r="AX24" s="285">
        <f t="shared" si="13"/>
        <v>0</v>
      </c>
      <c r="AY24" s="246"/>
      <c r="AZ24" s="246"/>
      <c r="BA24" s="246"/>
      <c r="BB24" s="285">
        <f t="shared" si="14"/>
        <v>0</v>
      </c>
      <c r="BC24" s="246"/>
      <c r="BD24" s="246"/>
      <c r="BE24" s="246"/>
      <c r="BF24" s="285">
        <f t="shared" si="15"/>
        <v>0</v>
      </c>
      <c r="BG24" s="246"/>
      <c r="BH24" s="246"/>
      <c r="BI24" s="246"/>
      <c r="BJ24" s="285">
        <f t="shared" si="16"/>
        <v>0</v>
      </c>
      <c r="BK24" s="246"/>
      <c r="BL24" s="246"/>
      <c r="BM24" s="246"/>
      <c r="BN24" s="285">
        <f t="shared" si="17"/>
        <v>0</v>
      </c>
      <c r="BO24" s="246"/>
      <c r="BP24" s="246"/>
      <c r="BQ24" s="246"/>
      <c r="BR24" s="285">
        <f t="shared" si="18"/>
        <v>0</v>
      </c>
      <c r="BS24" s="246"/>
      <c r="BT24" s="246"/>
      <c r="BU24" s="246"/>
      <c r="BV24" s="285">
        <f t="shared" si="19"/>
        <v>0</v>
      </c>
      <c r="BW24" s="246"/>
      <c r="BX24" s="246"/>
      <c r="BY24" s="246"/>
      <c r="BZ24" s="285">
        <f t="shared" si="20"/>
        <v>0</v>
      </c>
      <c r="CA24" s="246"/>
      <c r="CB24" s="246"/>
      <c r="CC24" s="246"/>
      <c r="CD24" s="285">
        <f t="shared" si="21"/>
        <v>0</v>
      </c>
      <c r="CE24" s="246"/>
      <c r="CF24" s="246"/>
      <c r="CG24" s="246"/>
      <c r="CH24" s="285">
        <f t="shared" si="22"/>
        <v>0</v>
      </c>
      <c r="CI24" s="246"/>
      <c r="CJ24" s="246"/>
      <c r="CK24" s="246"/>
      <c r="CL24" s="285">
        <f t="shared" si="23"/>
        <v>0</v>
      </c>
      <c r="CM24" s="246"/>
      <c r="CN24" s="246"/>
      <c r="CO24" s="246"/>
      <c r="CP24" s="285">
        <f t="shared" si="24"/>
        <v>0</v>
      </c>
      <c r="CQ24" s="246"/>
      <c r="CR24" s="246"/>
      <c r="CS24" s="246"/>
      <c r="CT24" s="285">
        <f t="shared" si="25"/>
        <v>0</v>
      </c>
      <c r="CU24" s="246"/>
      <c r="CV24" s="246"/>
      <c r="CW24" s="246"/>
      <c r="CX24" s="285">
        <f t="shared" si="26"/>
        <v>0</v>
      </c>
      <c r="CY24" s="246"/>
      <c r="CZ24" s="246"/>
      <c r="DA24" s="246"/>
      <c r="DB24" s="285">
        <f t="shared" si="27"/>
        <v>0</v>
      </c>
      <c r="DC24" s="246"/>
      <c r="DD24" s="246"/>
      <c r="DE24" s="246"/>
      <c r="DF24" s="285">
        <f t="shared" si="28"/>
        <v>0</v>
      </c>
      <c r="DG24" s="246"/>
      <c r="DH24" s="246"/>
      <c r="DI24" s="246"/>
      <c r="DJ24" s="285">
        <f t="shared" si="29"/>
        <v>0</v>
      </c>
      <c r="DK24" s="246"/>
      <c r="DL24" s="246"/>
      <c r="DM24" s="246"/>
      <c r="DN24" s="285">
        <f t="shared" si="30"/>
        <v>0</v>
      </c>
      <c r="DO24" s="246"/>
      <c r="DP24" s="246"/>
      <c r="DQ24" s="246"/>
      <c r="DR24" s="285">
        <f t="shared" si="31"/>
        <v>0</v>
      </c>
      <c r="DS24" s="246"/>
      <c r="DT24" s="246"/>
      <c r="DU24" s="246"/>
      <c r="DV24" s="285">
        <f t="shared" si="32"/>
        <v>0</v>
      </c>
      <c r="DW24" s="246"/>
      <c r="DX24" s="246"/>
      <c r="DY24" s="246"/>
      <c r="DZ24" s="285">
        <f t="shared" si="33"/>
        <v>0</v>
      </c>
      <c r="EA24" s="246"/>
      <c r="EB24" s="246"/>
      <c r="EC24" s="246"/>
      <c r="ED24" s="285">
        <f t="shared" si="34"/>
        <v>0</v>
      </c>
      <c r="EE24" s="246"/>
      <c r="EF24" s="246"/>
      <c r="EG24" s="246"/>
      <c r="EH24" s="285">
        <f t="shared" si="35"/>
        <v>0</v>
      </c>
      <c r="EI24" s="246"/>
      <c r="EJ24" s="246"/>
      <c r="EK24" s="246"/>
      <c r="EL24" s="285">
        <f t="shared" si="36"/>
        <v>0</v>
      </c>
      <c r="EM24" s="246"/>
      <c r="EN24" s="246"/>
      <c r="EO24" s="246"/>
      <c r="EP24" s="285">
        <f t="shared" si="37"/>
        <v>0</v>
      </c>
      <c r="EQ24" s="246"/>
      <c r="ER24" s="246"/>
      <c r="ES24" s="246"/>
      <c r="ET24" s="285">
        <f t="shared" si="38"/>
        <v>0</v>
      </c>
      <c r="EU24" s="246"/>
      <c r="EV24" s="246"/>
      <c r="EW24" s="246"/>
      <c r="EX24" s="285">
        <f t="shared" si="39"/>
        <v>0</v>
      </c>
      <c r="EY24" s="246"/>
      <c r="EZ24" s="246"/>
      <c r="FA24" s="246"/>
      <c r="FB24" s="285">
        <f t="shared" si="40"/>
        <v>0</v>
      </c>
      <c r="FC24" s="246"/>
      <c r="FD24" s="246"/>
      <c r="FE24" s="246"/>
      <c r="FF24" s="285">
        <f t="shared" si="41"/>
        <v>0</v>
      </c>
      <c r="FG24" s="246"/>
      <c r="FH24" s="246"/>
      <c r="FI24" s="246"/>
      <c r="FJ24" s="285">
        <f t="shared" si="42"/>
        <v>0</v>
      </c>
      <c r="FK24" s="246"/>
      <c r="FL24" s="246"/>
      <c r="FM24" s="246"/>
      <c r="FN24" s="285">
        <f t="shared" si="43"/>
        <v>0</v>
      </c>
      <c r="FO24" s="246"/>
      <c r="FP24" s="246"/>
      <c r="FQ24" s="246"/>
      <c r="FR24" s="285">
        <f t="shared" si="44"/>
        <v>0</v>
      </c>
      <c r="FS24" s="246"/>
      <c r="FT24" s="246"/>
      <c r="FU24" s="246"/>
      <c r="FV24" s="285">
        <f t="shared" si="45"/>
        <v>0</v>
      </c>
      <c r="FW24" s="246"/>
      <c r="FX24" s="246"/>
      <c r="FY24" s="246"/>
      <c r="FZ24" s="285">
        <f t="shared" si="46"/>
        <v>0</v>
      </c>
      <c r="GA24" s="246"/>
      <c r="GB24" s="246"/>
      <c r="GC24" s="246"/>
      <c r="GD24" s="285">
        <f t="shared" si="47"/>
        <v>0</v>
      </c>
      <c r="GE24" s="246"/>
      <c r="GF24" s="246"/>
      <c r="GG24" s="246"/>
      <c r="GH24" s="285">
        <f t="shared" si="48"/>
        <v>0</v>
      </c>
      <c r="GI24" s="246"/>
      <c r="GJ24" s="246"/>
      <c r="GK24" s="246"/>
      <c r="GL24" s="285">
        <f t="shared" si="49"/>
        <v>0</v>
      </c>
      <c r="GM24" s="246"/>
      <c r="GN24" s="246"/>
      <c r="GO24" s="246"/>
      <c r="GP24" s="285">
        <f t="shared" si="50"/>
        <v>0</v>
      </c>
      <c r="GQ24" s="246"/>
      <c r="GR24" s="246"/>
      <c r="GS24" s="246"/>
      <c r="GT24" s="285">
        <f t="shared" si="51"/>
        <v>0</v>
      </c>
      <c r="GU24" s="246"/>
      <c r="GV24" s="246"/>
      <c r="GW24" s="246"/>
      <c r="GX24" s="285">
        <f t="shared" si="52"/>
        <v>0</v>
      </c>
      <c r="GY24" s="246"/>
      <c r="GZ24" s="246"/>
      <c r="HA24" s="246"/>
      <c r="HB24" s="285">
        <f t="shared" si="53"/>
        <v>0</v>
      </c>
      <c r="HC24" s="246"/>
      <c r="HD24" s="246"/>
      <c r="HE24" s="246"/>
      <c r="HF24" s="285">
        <f t="shared" si="54"/>
        <v>0</v>
      </c>
      <c r="HG24" s="246"/>
      <c r="HH24" s="246"/>
      <c r="HI24" s="246"/>
      <c r="HJ24" s="285">
        <f t="shared" si="55"/>
        <v>0</v>
      </c>
      <c r="HK24" s="246"/>
      <c r="HL24" s="246"/>
      <c r="HM24" s="246"/>
      <c r="HN24" s="285">
        <f t="shared" si="56"/>
        <v>0</v>
      </c>
      <c r="HO24" s="246"/>
      <c r="HP24" s="246"/>
      <c r="HQ24" s="246"/>
      <c r="HR24" s="285">
        <f t="shared" si="57"/>
        <v>0</v>
      </c>
      <c r="HS24" s="246"/>
      <c r="HT24" s="246"/>
      <c r="HU24" s="246"/>
      <c r="HV24" s="285">
        <f t="shared" si="58"/>
        <v>0</v>
      </c>
      <c r="HW24" s="246"/>
      <c r="HX24" s="246"/>
      <c r="HY24" s="246"/>
      <c r="HZ24" s="285">
        <f t="shared" si="59"/>
        <v>0</v>
      </c>
      <c r="IA24" s="246"/>
      <c r="IB24" s="246"/>
      <c r="IC24" s="246"/>
      <c r="ID24" s="285">
        <f t="shared" si="60"/>
        <v>0</v>
      </c>
      <c r="IE24" s="246"/>
      <c r="IF24" s="246"/>
      <c r="IG24" s="246"/>
      <c r="IH24" s="285">
        <f t="shared" si="61"/>
        <v>0</v>
      </c>
      <c r="II24" s="246"/>
      <c r="IJ24" s="246"/>
      <c r="IK24" s="246"/>
      <c r="IL24" s="285">
        <f t="shared" si="62"/>
        <v>0</v>
      </c>
      <c r="IM24" s="246"/>
      <c r="IN24" s="246"/>
      <c r="IO24" s="246"/>
      <c r="IP24" s="285">
        <f t="shared" si="63"/>
        <v>0</v>
      </c>
      <c r="IQ24" s="254">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54">
        <f t="shared" si="65"/>
        <v>0</v>
      </c>
      <c r="IS24" s="254">
        <f t="shared" si="65"/>
        <v>0</v>
      </c>
      <c r="IT24" s="254">
        <f t="shared" si="65"/>
        <v>0</v>
      </c>
    </row>
    <row r="25" spans="1:254" ht="21.95" customHeight="1">
      <c r="A25" s="277">
        <v>338000</v>
      </c>
      <c r="B25" s="240" t="s">
        <v>1013</v>
      </c>
      <c r="C25" s="246"/>
      <c r="D25" s="246"/>
      <c r="E25" s="246"/>
      <c r="F25" s="285">
        <f t="shared" si="2"/>
        <v>0</v>
      </c>
      <c r="G25" s="246"/>
      <c r="H25" s="246"/>
      <c r="I25" s="246"/>
      <c r="J25" s="285">
        <f t="shared" si="3"/>
        <v>0</v>
      </c>
      <c r="K25" s="246"/>
      <c r="L25" s="246"/>
      <c r="M25" s="246"/>
      <c r="N25" s="285">
        <f t="shared" si="4"/>
        <v>0</v>
      </c>
      <c r="O25" s="246"/>
      <c r="P25" s="246"/>
      <c r="Q25" s="246"/>
      <c r="R25" s="285">
        <f t="shared" si="5"/>
        <v>0</v>
      </c>
      <c r="S25" s="246"/>
      <c r="T25" s="246"/>
      <c r="U25" s="246"/>
      <c r="V25" s="285">
        <f t="shared" si="6"/>
        <v>0</v>
      </c>
      <c r="W25" s="246"/>
      <c r="X25" s="246"/>
      <c r="Y25" s="246"/>
      <c r="Z25" s="285">
        <f t="shared" si="7"/>
        <v>0</v>
      </c>
      <c r="AA25" s="246"/>
      <c r="AB25" s="246"/>
      <c r="AC25" s="246"/>
      <c r="AD25" s="285">
        <f t="shared" si="8"/>
        <v>0</v>
      </c>
      <c r="AE25" s="246"/>
      <c r="AF25" s="246"/>
      <c r="AG25" s="246"/>
      <c r="AH25" s="285">
        <f t="shared" si="9"/>
        <v>0</v>
      </c>
      <c r="AI25" s="246"/>
      <c r="AJ25" s="246"/>
      <c r="AK25" s="246"/>
      <c r="AL25" s="285">
        <f t="shared" si="10"/>
        <v>0</v>
      </c>
      <c r="AM25" s="246"/>
      <c r="AN25" s="246"/>
      <c r="AO25" s="246"/>
      <c r="AP25" s="285">
        <f t="shared" si="11"/>
        <v>0</v>
      </c>
      <c r="AQ25" s="246"/>
      <c r="AR25" s="246"/>
      <c r="AS25" s="246"/>
      <c r="AT25" s="285">
        <f t="shared" si="12"/>
        <v>0</v>
      </c>
      <c r="AU25" s="246"/>
      <c r="AV25" s="246"/>
      <c r="AW25" s="246"/>
      <c r="AX25" s="285">
        <f t="shared" si="13"/>
        <v>0</v>
      </c>
      <c r="AY25" s="246"/>
      <c r="AZ25" s="246"/>
      <c r="BA25" s="246"/>
      <c r="BB25" s="285">
        <f t="shared" si="14"/>
        <v>0</v>
      </c>
      <c r="BC25" s="246"/>
      <c r="BD25" s="246"/>
      <c r="BE25" s="246"/>
      <c r="BF25" s="285">
        <f t="shared" si="15"/>
        <v>0</v>
      </c>
      <c r="BG25" s="246"/>
      <c r="BH25" s="246"/>
      <c r="BI25" s="246"/>
      <c r="BJ25" s="285">
        <f t="shared" si="16"/>
        <v>0</v>
      </c>
      <c r="BK25" s="246"/>
      <c r="BL25" s="246"/>
      <c r="BM25" s="246"/>
      <c r="BN25" s="285">
        <f t="shared" si="17"/>
        <v>0</v>
      </c>
      <c r="BO25" s="246"/>
      <c r="BP25" s="246"/>
      <c r="BQ25" s="246"/>
      <c r="BR25" s="285">
        <f t="shared" si="18"/>
        <v>0</v>
      </c>
      <c r="BS25" s="246"/>
      <c r="BT25" s="246"/>
      <c r="BU25" s="246"/>
      <c r="BV25" s="285">
        <f t="shared" si="19"/>
        <v>0</v>
      </c>
      <c r="BW25" s="246"/>
      <c r="BX25" s="246"/>
      <c r="BY25" s="246"/>
      <c r="BZ25" s="285">
        <f t="shared" si="20"/>
        <v>0</v>
      </c>
      <c r="CA25" s="246"/>
      <c r="CB25" s="246"/>
      <c r="CC25" s="246"/>
      <c r="CD25" s="285">
        <f t="shared" si="21"/>
        <v>0</v>
      </c>
      <c r="CE25" s="246"/>
      <c r="CF25" s="246"/>
      <c r="CG25" s="246"/>
      <c r="CH25" s="285">
        <f t="shared" si="22"/>
        <v>0</v>
      </c>
      <c r="CI25" s="246"/>
      <c r="CJ25" s="246"/>
      <c r="CK25" s="246"/>
      <c r="CL25" s="285">
        <f t="shared" si="23"/>
        <v>0</v>
      </c>
      <c r="CM25" s="246"/>
      <c r="CN25" s="246"/>
      <c r="CO25" s="246"/>
      <c r="CP25" s="285">
        <f t="shared" si="24"/>
        <v>0</v>
      </c>
      <c r="CQ25" s="246"/>
      <c r="CR25" s="246"/>
      <c r="CS25" s="246"/>
      <c r="CT25" s="285">
        <f t="shared" si="25"/>
        <v>0</v>
      </c>
      <c r="CU25" s="246"/>
      <c r="CV25" s="246"/>
      <c r="CW25" s="246"/>
      <c r="CX25" s="285">
        <f t="shared" si="26"/>
        <v>0</v>
      </c>
      <c r="CY25" s="246"/>
      <c r="CZ25" s="246"/>
      <c r="DA25" s="246"/>
      <c r="DB25" s="285">
        <f t="shared" si="27"/>
        <v>0</v>
      </c>
      <c r="DC25" s="246"/>
      <c r="DD25" s="246"/>
      <c r="DE25" s="246"/>
      <c r="DF25" s="285">
        <f t="shared" si="28"/>
        <v>0</v>
      </c>
      <c r="DG25" s="246"/>
      <c r="DH25" s="246"/>
      <c r="DI25" s="246"/>
      <c r="DJ25" s="285">
        <f t="shared" si="29"/>
        <v>0</v>
      </c>
      <c r="DK25" s="246"/>
      <c r="DL25" s="246"/>
      <c r="DM25" s="246"/>
      <c r="DN25" s="285">
        <f t="shared" si="30"/>
        <v>0</v>
      </c>
      <c r="DO25" s="246"/>
      <c r="DP25" s="246"/>
      <c r="DQ25" s="246"/>
      <c r="DR25" s="285">
        <f t="shared" si="31"/>
        <v>0</v>
      </c>
      <c r="DS25" s="246"/>
      <c r="DT25" s="246"/>
      <c r="DU25" s="246"/>
      <c r="DV25" s="285">
        <f t="shared" si="32"/>
        <v>0</v>
      </c>
      <c r="DW25" s="246"/>
      <c r="DX25" s="246"/>
      <c r="DY25" s="246"/>
      <c r="DZ25" s="285">
        <f t="shared" si="33"/>
        <v>0</v>
      </c>
      <c r="EA25" s="246"/>
      <c r="EB25" s="246"/>
      <c r="EC25" s="246"/>
      <c r="ED25" s="285">
        <f t="shared" si="34"/>
        <v>0</v>
      </c>
      <c r="EE25" s="246"/>
      <c r="EF25" s="246"/>
      <c r="EG25" s="246"/>
      <c r="EH25" s="285">
        <f t="shared" si="35"/>
        <v>0</v>
      </c>
      <c r="EI25" s="246"/>
      <c r="EJ25" s="246"/>
      <c r="EK25" s="246"/>
      <c r="EL25" s="285">
        <f t="shared" si="36"/>
        <v>0</v>
      </c>
      <c r="EM25" s="246"/>
      <c r="EN25" s="246"/>
      <c r="EO25" s="246"/>
      <c r="EP25" s="285">
        <f t="shared" si="37"/>
        <v>0</v>
      </c>
      <c r="EQ25" s="246"/>
      <c r="ER25" s="246"/>
      <c r="ES25" s="246"/>
      <c r="ET25" s="285">
        <f t="shared" si="38"/>
        <v>0</v>
      </c>
      <c r="EU25" s="246"/>
      <c r="EV25" s="246"/>
      <c r="EW25" s="246"/>
      <c r="EX25" s="285">
        <f t="shared" si="39"/>
        <v>0</v>
      </c>
      <c r="EY25" s="246"/>
      <c r="EZ25" s="246"/>
      <c r="FA25" s="246"/>
      <c r="FB25" s="285">
        <f t="shared" si="40"/>
        <v>0</v>
      </c>
      <c r="FC25" s="246"/>
      <c r="FD25" s="246"/>
      <c r="FE25" s="246"/>
      <c r="FF25" s="285">
        <f t="shared" si="41"/>
        <v>0</v>
      </c>
      <c r="FG25" s="246"/>
      <c r="FH25" s="246"/>
      <c r="FI25" s="246"/>
      <c r="FJ25" s="285">
        <f t="shared" si="42"/>
        <v>0</v>
      </c>
      <c r="FK25" s="246"/>
      <c r="FL25" s="246"/>
      <c r="FM25" s="246"/>
      <c r="FN25" s="285">
        <f t="shared" si="43"/>
        <v>0</v>
      </c>
      <c r="FO25" s="246"/>
      <c r="FP25" s="246"/>
      <c r="FQ25" s="246"/>
      <c r="FR25" s="285">
        <f t="shared" si="44"/>
        <v>0</v>
      </c>
      <c r="FS25" s="246"/>
      <c r="FT25" s="246"/>
      <c r="FU25" s="246"/>
      <c r="FV25" s="285">
        <f t="shared" si="45"/>
        <v>0</v>
      </c>
      <c r="FW25" s="246"/>
      <c r="FX25" s="246"/>
      <c r="FY25" s="246"/>
      <c r="FZ25" s="285">
        <f t="shared" si="46"/>
        <v>0</v>
      </c>
      <c r="GA25" s="246"/>
      <c r="GB25" s="246"/>
      <c r="GC25" s="246"/>
      <c r="GD25" s="285">
        <f t="shared" si="47"/>
        <v>0</v>
      </c>
      <c r="GE25" s="246"/>
      <c r="GF25" s="246"/>
      <c r="GG25" s="246"/>
      <c r="GH25" s="285">
        <f t="shared" si="48"/>
        <v>0</v>
      </c>
      <c r="GI25" s="246"/>
      <c r="GJ25" s="246"/>
      <c r="GK25" s="246"/>
      <c r="GL25" s="285">
        <f t="shared" si="49"/>
        <v>0</v>
      </c>
      <c r="GM25" s="246"/>
      <c r="GN25" s="246"/>
      <c r="GO25" s="246"/>
      <c r="GP25" s="285">
        <f t="shared" si="50"/>
        <v>0</v>
      </c>
      <c r="GQ25" s="246"/>
      <c r="GR25" s="246"/>
      <c r="GS25" s="246"/>
      <c r="GT25" s="285">
        <f t="shared" si="51"/>
        <v>0</v>
      </c>
      <c r="GU25" s="246"/>
      <c r="GV25" s="246"/>
      <c r="GW25" s="246"/>
      <c r="GX25" s="285">
        <f t="shared" si="52"/>
        <v>0</v>
      </c>
      <c r="GY25" s="246"/>
      <c r="GZ25" s="246"/>
      <c r="HA25" s="246"/>
      <c r="HB25" s="285">
        <f t="shared" si="53"/>
        <v>0</v>
      </c>
      <c r="HC25" s="246"/>
      <c r="HD25" s="246"/>
      <c r="HE25" s="246"/>
      <c r="HF25" s="285">
        <f t="shared" si="54"/>
        <v>0</v>
      </c>
      <c r="HG25" s="246"/>
      <c r="HH25" s="246"/>
      <c r="HI25" s="246"/>
      <c r="HJ25" s="285">
        <f t="shared" si="55"/>
        <v>0</v>
      </c>
      <c r="HK25" s="246"/>
      <c r="HL25" s="246"/>
      <c r="HM25" s="246"/>
      <c r="HN25" s="285">
        <f t="shared" si="56"/>
        <v>0</v>
      </c>
      <c r="HO25" s="246"/>
      <c r="HP25" s="246"/>
      <c r="HQ25" s="246"/>
      <c r="HR25" s="285">
        <f t="shared" si="57"/>
        <v>0</v>
      </c>
      <c r="HS25" s="246"/>
      <c r="HT25" s="246"/>
      <c r="HU25" s="246"/>
      <c r="HV25" s="285">
        <f t="shared" si="58"/>
        <v>0</v>
      </c>
      <c r="HW25" s="246"/>
      <c r="HX25" s="246"/>
      <c r="HY25" s="246"/>
      <c r="HZ25" s="285">
        <f t="shared" si="59"/>
        <v>0</v>
      </c>
      <c r="IA25" s="246"/>
      <c r="IB25" s="246"/>
      <c r="IC25" s="246"/>
      <c r="ID25" s="285">
        <f t="shared" si="60"/>
        <v>0</v>
      </c>
      <c r="IE25" s="246"/>
      <c r="IF25" s="246"/>
      <c r="IG25" s="246"/>
      <c r="IH25" s="285">
        <f t="shared" si="61"/>
        <v>0</v>
      </c>
      <c r="II25" s="246"/>
      <c r="IJ25" s="246"/>
      <c r="IK25" s="246"/>
      <c r="IL25" s="285">
        <f t="shared" si="62"/>
        <v>0</v>
      </c>
      <c r="IM25" s="246"/>
      <c r="IN25" s="246"/>
      <c r="IO25" s="246"/>
      <c r="IP25" s="285">
        <f t="shared" si="63"/>
        <v>0</v>
      </c>
      <c r="IQ25" s="254">
        <f t="shared" si="65"/>
        <v>0</v>
      </c>
      <c r="IR25" s="254">
        <f t="shared" si="65"/>
        <v>0</v>
      </c>
      <c r="IS25" s="254">
        <f t="shared" si="65"/>
        <v>0</v>
      </c>
      <c r="IT25" s="254">
        <f t="shared" si="65"/>
        <v>0</v>
      </c>
    </row>
    <row r="26" spans="1:254" ht="21.95" customHeight="1">
      <c r="A26" s="343"/>
      <c r="B26" s="8" t="s">
        <v>191</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4"/>
      <c r="GM26" s="254"/>
      <c r="GN26" s="254"/>
      <c r="GO26" s="254"/>
      <c r="GP26" s="254"/>
      <c r="GQ26" s="254"/>
      <c r="GR26" s="254"/>
      <c r="GS26" s="254"/>
      <c r="GT26" s="254"/>
      <c r="GU26" s="254"/>
      <c r="GV26" s="254"/>
      <c r="GW26" s="254"/>
      <c r="GX26" s="254"/>
      <c r="GY26" s="254"/>
      <c r="GZ26" s="254"/>
      <c r="HA26" s="254"/>
      <c r="HB26" s="254"/>
      <c r="HC26" s="254"/>
      <c r="HD26" s="254"/>
      <c r="HE26" s="254"/>
      <c r="HF26" s="254"/>
      <c r="HG26" s="254"/>
      <c r="HH26" s="254"/>
      <c r="HI26" s="254"/>
      <c r="HJ26" s="254"/>
      <c r="HK26" s="254"/>
      <c r="HL26" s="254"/>
      <c r="HM26" s="254"/>
      <c r="HN26" s="254"/>
      <c r="HO26" s="254"/>
      <c r="HP26" s="254"/>
      <c r="HQ26" s="254"/>
      <c r="HR26" s="254"/>
      <c r="HS26" s="254"/>
      <c r="HT26" s="254"/>
      <c r="HU26" s="254"/>
      <c r="HV26" s="254"/>
      <c r="HW26" s="254"/>
      <c r="HX26" s="254"/>
      <c r="HY26" s="254"/>
      <c r="HZ26" s="254"/>
      <c r="IA26" s="254"/>
      <c r="IB26" s="254"/>
      <c r="IC26" s="254"/>
      <c r="ID26" s="254"/>
      <c r="IE26" s="254"/>
      <c r="IF26" s="254"/>
      <c r="IG26" s="254"/>
      <c r="IH26" s="254"/>
      <c r="II26" s="254"/>
      <c r="IJ26" s="254"/>
      <c r="IK26" s="254"/>
      <c r="IL26" s="254"/>
      <c r="IM26" s="254"/>
      <c r="IN26" s="254"/>
      <c r="IO26" s="254"/>
      <c r="IP26" s="254"/>
      <c r="IQ26" s="254"/>
      <c r="IR26" s="254"/>
      <c r="IS26" s="254"/>
      <c r="IT26" s="254"/>
    </row>
    <row r="27" spans="1:254" ht="21.95" customHeight="1">
      <c r="A27" s="277">
        <v>341000</v>
      </c>
      <c r="B27" s="240" t="s">
        <v>424</v>
      </c>
      <c r="C27" s="246"/>
      <c r="D27" s="246"/>
      <c r="E27" s="246"/>
      <c r="F27" s="285">
        <f t="shared" ref="F27:F32" si="66">-D27+E27</f>
        <v>0</v>
      </c>
      <c r="G27" s="246"/>
      <c r="H27" s="246"/>
      <c r="I27" s="246"/>
      <c r="J27" s="285">
        <f t="shared" ref="J27:J32" si="67">-H27+I27</f>
        <v>0</v>
      </c>
      <c r="K27" s="246"/>
      <c r="L27" s="246"/>
      <c r="M27" s="246"/>
      <c r="N27" s="285">
        <f t="shared" ref="N27:N32" si="68">-L27+M27</f>
        <v>0</v>
      </c>
      <c r="O27" s="246"/>
      <c r="P27" s="246"/>
      <c r="Q27" s="246"/>
      <c r="R27" s="285">
        <f t="shared" ref="R27:R32" si="69">-P27+Q27</f>
        <v>0</v>
      </c>
      <c r="S27" s="246"/>
      <c r="T27" s="246"/>
      <c r="U27" s="246"/>
      <c r="V27" s="285">
        <f t="shared" ref="V27:V32" si="70">-T27+U27</f>
        <v>0</v>
      </c>
      <c r="W27" s="246"/>
      <c r="X27" s="246"/>
      <c r="Y27" s="246"/>
      <c r="Z27" s="285">
        <f t="shared" ref="Z27:Z32" si="71">-X27+Y27</f>
        <v>0</v>
      </c>
      <c r="AA27" s="246"/>
      <c r="AB27" s="246"/>
      <c r="AC27" s="246"/>
      <c r="AD27" s="285">
        <f t="shared" ref="AD27:AD32" si="72">-AB27+AC27</f>
        <v>0</v>
      </c>
      <c r="AE27" s="246"/>
      <c r="AF27" s="246"/>
      <c r="AG27" s="246"/>
      <c r="AH27" s="285">
        <f t="shared" ref="AH27:AH32" si="73">-AF27+AG27</f>
        <v>0</v>
      </c>
      <c r="AI27" s="246"/>
      <c r="AJ27" s="246"/>
      <c r="AK27" s="246"/>
      <c r="AL27" s="285">
        <f t="shared" ref="AL27:AL32" si="74">-AJ27+AK27</f>
        <v>0</v>
      </c>
      <c r="AM27" s="246"/>
      <c r="AN27" s="246"/>
      <c r="AO27" s="246"/>
      <c r="AP27" s="285">
        <f t="shared" ref="AP27:AP32" si="75">-AN27+AO27</f>
        <v>0</v>
      </c>
      <c r="AQ27" s="246"/>
      <c r="AR27" s="246"/>
      <c r="AS27" s="246"/>
      <c r="AT27" s="285">
        <f t="shared" ref="AT27:AT32" si="76">-AR27+AS27</f>
        <v>0</v>
      </c>
      <c r="AU27" s="246"/>
      <c r="AV27" s="246"/>
      <c r="AW27" s="246"/>
      <c r="AX27" s="285">
        <f t="shared" ref="AX27:AX32" si="77">-AV27+AW27</f>
        <v>0</v>
      </c>
      <c r="AY27" s="246"/>
      <c r="AZ27" s="246"/>
      <c r="BA27" s="246"/>
      <c r="BB27" s="285">
        <f t="shared" ref="BB27:BB32" si="78">-AZ27+BA27</f>
        <v>0</v>
      </c>
      <c r="BC27" s="246"/>
      <c r="BD27" s="246"/>
      <c r="BE27" s="246"/>
      <c r="BF27" s="285">
        <f t="shared" ref="BF27:BF32" si="79">-BD27+BE27</f>
        <v>0</v>
      </c>
      <c r="BG27" s="246"/>
      <c r="BH27" s="246"/>
      <c r="BI27" s="246"/>
      <c r="BJ27" s="285">
        <f t="shared" ref="BJ27:BJ32" si="80">-BH27+BI27</f>
        <v>0</v>
      </c>
      <c r="BK27" s="246"/>
      <c r="BL27" s="246"/>
      <c r="BM27" s="246"/>
      <c r="BN27" s="285">
        <f t="shared" ref="BN27:BN32" si="81">-BL27+BM27</f>
        <v>0</v>
      </c>
      <c r="BO27" s="246"/>
      <c r="BP27" s="246"/>
      <c r="BQ27" s="246"/>
      <c r="BR27" s="285">
        <f t="shared" ref="BR27:BR32" si="82">-BP27+BQ27</f>
        <v>0</v>
      </c>
      <c r="BS27" s="246"/>
      <c r="BT27" s="246"/>
      <c r="BU27" s="246"/>
      <c r="BV27" s="285">
        <f t="shared" ref="BV27:BV32" si="83">-BT27+BU27</f>
        <v>0</v>
      </c>
      <c r="BW27" s="246"/>
      <c r="BX27" s="246"/>
      <c r="BY27" s="246"/>
      <c r="BZ27" s="285">
        <f t="shared" ref="BZ27:BZ32" si="84">-BX27+BY27</f>
        <v>0</v>
      </c>
      <c r="CA27" s="246"/>
      <c r="CB27" s="246"/>
      <c r="CC27" s="246"/>
      <c r="CD27" s="285">
        <f t="shared" ref="CD27:CD32" si="85">-CB27+CC27</f>
        <v>0</v>
      </c>
      <c r="CE27" s="246"/>
      <c r="CF27" s="246"/>
      <c r="CG27" s="246"/>
      <c r="CH27" s="285">
        <f t="shared" ref="CH27:CH32" si="86">-CF27+CG27</f>
        <v>0</v>
      </c>
      <c r="CI27" s="246"/>
      <c r="CJ27" s="246"/>
      <c r="CK27" s="246"/>
      <c r="CL27" s="285">
        <f t="shared" ref="CL27:CL32" si="87">-CJ27+CK27</f>
        <v>0</v>
      </c>
      <c r="CM27" s="246"/>
      <c r="CN27" s="246"/>
      <c r="CO27" s="246"/>
      <c r="CP27" s="285">
        <f t="shared" ref="CP27:CP32" si="88">-CN27+CO27</f>
        <v>0</v>
      </c>
      <c r="CQ27" s="246"/>
      <c r="CR27" s="246"/>
      <c r="CS27" s="246"/>
      <c r="CT27" s="285">
        <f t="shared" ref="CT27:CT32" si="89">-CR27+CS27</f>
        <v>0</v>
      </c>
      <c r="CU27" s="246"/>
      <c r="CV27" s="246"/>
      <c r="CW27" s="246"/>
      <c r="CX27" s="285">
        <f t="shared" ref="CX27:CX32" si="90">-CV27+CW27</f>
        <v>0</v>
      </c>
      <c r="CY27" s="246"/>
      <c r="CZ27" s="246"/>
      <c r="DA27" s="246"/>
      <c r="DB27" s="285">
        <f t="shared" ref="DB27:DB32" si="91">-CZ27+DA27</f>
        <v>0</v>
      </c>
      <c r="DC27" s="246"/>
      <c r="DD27" s="246"/>
      <c r="DE27" s="246"/>
      <c r="DF27" s="285">
        <f t="shared" ref="DF27:DF32" si="92">-DD27+DE27</f>
        <v>0</v>
      </c>
      <c r="DG27" s="246"/>
      <c r="DH27" s="246"/>
      <c r="DI27" s="246"/>
      <c r="DJ27" s="285">
        <f t="shared" ref="DJ27:DJ32" si="93">-DH27+DI27</f>
        <v>0</v>
      </c>
      <c r="DK27" s="246"/>
      <c r="DL27" s="246"/>
      <c r="DM27" s="246"/>
      <c r="DN27" s="285">
        <f t="shared" ref="DN27:DN32" si="94">-DL27+DM27</f>
        <v>0</v>
      </c>
      <c r="DO27" s="246"/>
      <c r="DP27" s="246"/>
      <c r="DQ27" s="246"/>
      <c r="DR27" s="285">
        <f t="shared" ref="DR27:DR32" si="95">-DP27+DQ27</f>
        <v>0</v>
      </c>
      <c r="DS27" s="246"/>
      <c r="DT27" s="246"/>
      <c r="DU27" s="246"/>
      <c r="DV27" s="285">
        <f t="shared" ref="DV27:DV32" si="96">-DT27+DU27</f>
        <v>0</v>
      </c>
      <c r="DW27" s="246"/>
      <c r="DX27" s="246"/>
      <c r="DY27" s="246"/>
      <c r="DZ27" s="285">
        <f t="shared" ref="DZ27:DZ32" si="97">-DX27+DY27</f>
        <v>0</v>
      </c>
      <c r="EA27" s="246"/>
      <c r="EB27" s="246"/>
      <c r="EC27" s="246"/>
      <c r="ED27" s="285">
        <f t="shared" ref="ED27:ED32" si="98">-EB27+EC27</f>
        <v>0</v>
      </c>
      <c r="EE27" s="246"/>
      <c r="EF27" s="246"/>
      <c r="EG27" s="246"/>
      <c r="EH27" s="285">
        <f t="shared" ref="EH27:EH32" si="99">-EF27+EG27</f>
        <v>0</v>
      </c>
      <c r="EI27" s="246"/>
      <c r="EJ27" s="246"/>
      <c r="EK27" s="246"/>
      <c r="EL27" s="285">
        <f t="shared" ref="EL27:EL32" si="100">-EJ27+EK27</f>
        <v>0</v>
      </c>
      <c r="EM27" s="246"/>
      <c r="EN27" s="246"/>
      <c r="EO27" s="246"/>
      <c r="EP27" s="285">
        <f t="shared" ref="EP27:EP32" si="101">-EN27+EO27</f>
        <v>0</v>
      </c>
      <c r="EQ27" s="246"/>
      <c r="ER27" s="246"/>
      <c r="ES27" s="246"/>
      <c r="ET27" s="285">
        <f t="shared" ref="ET27:ET32" si="102">-ER27+ES27</f>
        <v>0</v>
      </c>
      <c r="EU27" s="246"/>
      <c r="EV27" s="246"/>
      <c r="EW27" s="246"/>
      <c r="EX27" s="285">
        <f t="shared" ref="EX27:EX32" si="103">-EV27+EW27</f>
        <v>0</v>
      </c>
      <c r="EY27" s="246"/>
      <c r="EZ27" s="246"/>
      <c r="FA27" s="246"/>
      <c r="FB27" s="285">
        <f t="shared" ref="FB27:FB32" si="104">-EZ27+FA27</f>
        <v>0</v>
      </c>
      <c r="FC27" s="246"/>
      <c r="FD27" s="246"/>
      <c r="FE27" s="246"/>
      <c r="FF27" s="285">
        <f t="shared" ref="FF27:FF32" si="105">-FD27+FE27</f>
        <v>0</v>
      </c>
      <c r="FG27" s="246"/>
      <c r="FH27" s="246"/>
      <c r="FI27" s="246"/>
      <c r="FJ27" s="285">
        <f t="shared" ref="FJ27:FJ32" si="106">-FH27+FI27</f>
        <v>0</v>
      </c>
      <c r="FK27" s="246"/>
      <c r="FL27" s="246"/>
      <c r="FM27" s="246"/>
      <c r="FN27" s="285">
        <f t="shared" ref="FN27:FN32" si="107">-FL27+FM27</f>
        <v>0</v>
      </c>
      <c r="FO27" s="246"/>
      <c r="FP27" s="246"/>
      <c r="FQ27" s="246"/>
      <c r="FR27" s="285">
        <f t="shared" ref="FR27:FR32" si="108">-FP27+FQ27</f>
        <v>0</v>
      </c>
      <c r="FS27" s="246"/>
      <c r="FT27" s="246"/>
      <c r="FU27" s="246"/>
      <c r="FV27" s="285">
        <f t="shared" ref="FV27:FV32" si="109">-FT27+FU27</f>
        <v>0</v>
      </c>
      <c r="FW27" s="246"/>
      <c r="FX27" s="246"/>
      <c r="FY27" s="246"/>
      <c r="FZ27" s="285">
        <f t="shared" ref="FZ27:FZ32" si="110">-FX27+FY27</f>
        <v>0</v>
      </c>
      <c r="GA27" s="246"/>
      <c r="GB27" s="246"/>
      <c r="GC27" s="246"/>
      <c r="GD27" s="285">
        <f t="shared" ref="GD27:GD32" si="111">-GB27+GC27</f>
        <v>0</v>
      </c>
      <c r="GE27" s="246"/>
      <c r="GF27" s="246"/>
      <c r="GG27" s="246"/>
      <c r="GH27" s="285">
        <f t="shared" ref="GH27:GH32" si="112">-GF27+GG27</f>
        <v>0</v>
      </c>
      <c r="GI27" s="246"/>
      <c r="GJ27" s="246"/>
      <c r="GK27" s="246"/>
      <c r="GL27" s="285">
        <f t="shared" ref="GL27:GL32" si="113">-GJ27+GK27</f>
        <v>0</v>
      </c>
      <c r="GM27" s="246"/>
      <c r="GN27" s="246"/>
      <c r="GO27" s="246"/>
      <c r="GP27" s="285">
        <f t="shared" ref="GP27:GP32" si="114">-GN27+GO27</f>
        <v>0</v>
      </c>
      <c r="GQ27" s="246"/>
      <c r="GR27" s="246"/>
      <c r="GS27" s="246"/>
      <c r="GT27" s="285">
        <f t="shared" ref="GT27:GT32" si="115">-GR27+GS27</f>
        <v>0</v>
      </c>
      <c r="GU27" s="246"/>
      <c r="GV27" s="246"/>
      <c r="GW27" s="246"/>
      <c r="GX27" s="285">
        <f t="shared" ref="GX27:GX32" si="116">-GV27+GW27</f>
        <v>0</v>
      </c>
      <c r="GY27" s="246"/>
      <c r="GZ27" s="246"/>
      <c r="HA27" s="246"/>
      <c r="HB27" s="285">
        <f t="shared" ref="HB27:HB32" si="117">-GZ27+HA27</f>
        <v>0</v>
      </c>
      <c r="HC27" s="246"/>
      <c r="HD27" s="246"/>
      <c r="HE27" s="246"/>
      <c r="HF27" s="285">
        <f t="shared" ref="HF27:HF32" si="118">-HD27+HE27</f>
        <v>0</v>
      </c>
      <c r="HG27" s="246"/>
      <c r="HH27" s="246"/>
      <c r="HI27" s="246"/>
      <c r="HJ27" s="285">
        <f t="shared" ref="HJ27:HJ32" si="119">-HH27+HI27</f>
        <v>0</v>
      </c>
      <c r="HK27" s="246"/>
      <c r="HL27" s="246"/>
      <c r="HM27" s="246"/>
      <c r="HN27" s="285">
        <f t="shared" ref="HN27:HN32" si="120">-HL27+HM27</f>
        <v>0</v>
      </c>
      <c r="HO27" s="246"/>
      <c r="HP27" s="246"/>
      <c r="HQ27" s="246"/>
      <c r="HR27" s="285">
        <f t="shared" ref="HR27:HR32" si="121">-HP27+HQ27</f>
        <v>0</v>
      </c>
      <c r="HS27" s="246"/>
      <c r="HT27" s="246"/>
      <c r="HU27" s="246"/>
      <c r="HV27" s="285">
        <f t="shared" ref="HV27:HV32" si="122">-HT27+HU27</f>
        <v>0</v>
      </c>
      <c r="HW27" s="246"/>
      <c r="HX27" s="246"/>
      <c r="HY27" s="246"/>
      <c r="HZ27" s="285">
        <f t="shared" ref="HZ27:HZ32" si="123">-HX27+HY27</f>
        <v>0</v>
      </c>
      <c r="IA27" s="246"/>
      <c r="IB27" s="246"/>
      <c r="IC27" s="246"/>
      <c r="ID27" s="285">
        <f t="shared" ref="ID27:ID32" si="124">-IB27+IC27</f>
        <v>0</v>
      </c>
      <c r="IE27" s="246"/>
      <c r="IF27" s="246"/>
      <c r="IG27" s="246"/>
      <c r="IH27" s="285">
        <f t="shared" ref="IH27:IH32" si="125">-IF27+IG27</f>
        <v>0</v>
      </c>
      <c r="II27" s="246"/>
      <c r="IJ27" s="246"/>
      <c r="IK27" s="246"/>
      <c r="IL27" s="285">
        <f t="shared" ref="IL27:IL32" si="126">-IJ27+IK27</f>
        <v>0</v>
      </c>
      <c r="IM27" s="246"/>
      <c r="IN27" s="246"/>
      <c r="IO27" s="246"/>
      <c r="IP27" s="285">
        <f t="shared" ref="IP27:IP32" si="127">-IN27+IO27</f>
        <v>0</v>
      </c>
      <c r="IQ27" s="254">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54">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54">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54">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5" customHeight="1">
      <c r="A28" s="277">
        <v>342000</v>
      </c>
      <c r="B28" s="240" t="s">
        <v>198</v>
      </c>
      <c r="C28" s="246"/>
      <c r="D28" s="246"/>
      <c r="E28" s="246"/>
      <c r="F28" s="285">
        <f t="shared" si="66"/>
        <v>0</v>
      </c>
      <c r="G28" s="246"/>
      <c r="H28" s="246"/>
      <c r="I28" s="246"/>
      <c r="J28" s="285">
        <f t="shared" si="67"/>
        <v>0</v>
      </c>
      <c r="K28" s="246"/>
      <c r="L28" s="246"/>
      <c r="M28" s="246"/>
      <c r="N28" s="285">
        <f t="shared" si="68"/>
        <v>0</v>
      </c>
      <c r="O28" s="246"/>
      <c r="P28" s="246"/>
      <c r="Q28" s="246"/>
      <c r="R28" s="285">
        <f t="shared" si="69"/>
        <v>0</v>
      </c>
      <c r="S28" s="246"/>
      <c r="T28" s="246"/>
      <c r="U28" s="246"/>
      <c r="V28" s="285">
        <f t="shared" si="70"/>
        <v>0</v>
      </c>
      <c r="W28" s="246"/>
      <c r="X28" s="246"/>
      <c r="Y28" s="246"/>
      <c r="Z28" s="285">
        <f t="shared" si="71"/>
        <v>0</v>
      </c>
      <c r="AA28" s="246"/>
      <c r="AB28" s="246"/>
      <c r="AC28" s="246"/>
      <c r="AD28" s="285">
        <f t="shared" si="72"/>
        <v>0</v>
      </c>
      <c r="AE28" s="246"/>
      <c r="AF28" s="246"/>
      <c r="AG28" s="246"/>
      <c r="AH28" s="285">
        <f t="shared" si="73"/>
        <v>0</v>
      </c>
      <c r="AI28" s="246"/>
      <c r="AJ28" s="246"/>
      <c r="AK28" s="246"/>
      <c r="AL28" s="285">
        <f t="shared" si="74"/>
        <v>0</v>
      </c>
      <c r="AM28" s="246"/>
      <c r="AN28" s="246"/>
      <c r="AO28" s="246"/>
      <c r="AP28" s="285">
        <f t="shared" si="75"/>
        <v>0</v>
      </c>
      <c r="AQ28" s="246"/>
      <c r="AR28" s="246"/>
      <c r="AS28" s="246"/>
      <c r="AT28" s="285">
        <f t="shared" si="76"/>
        <v>0</v>
      </c>
      <c r="AU28" s="246"/>
      <c r="AV28" s="246"/>
      <c r="AW28" s="246"/>
      <c r="AX28" s="285">
        <f t="shared" si="77"/>
        <v>0</v>
      </c>
      <c r="AY28" s="246"/>
      <c r="AZ28" s="246"/>
      <c r="BA28" s="246"/>
      <c r="BB28" s="285">
        <f t="shared" si="78"/>
        <v>0</v>
      </c>
      <c r="BC28" s="246"/>
      <c r="BD28" s="246"/>
      <c r="BE28" s="246"/>
      <c r="BF28" s="285">
        <f t="shared" si="79"/>
        <v>0</v>
      </c>
      <c r="BG28" s="246"/>
      <c r="BH28" s="246"/>
      <c r="BI28" s="246"/>
      <c r="BJ28" s="285">
        <f t="shared" si="80"/>
        <v>0</v>
      </c>
      <c r="BK28" s="246"/>
      <c r="BL28" s="246"/>
      <c r="BM28" s="246"/>
      <c r="BN28" s="285">
        <f t="shared" si="81"/>
        <v>0</v>
      </c>
      <c r="BO28" s="246"/>
      <c r="BP28" s="246"/>
      <c r="BQ28" s="246"/>
      <c r="BR28" s="285">
        <f t="shared" si="82"/>
        <v>0</v>
      </c>
      <c r="BS28" s="246"/>
      <c r="BT28" s="246"/>
      <c r="BU28" s="246"/>
      <c r="BV28" s="285">
        <f t="shared" si="83"/>
        <v>0</v>
      </c>
      <c r="BW28" s="246"/>
      <c r="BX28" s="246"/>
      <c r="BY28" s="246"/>
      <c r="BZ28" s="285">
        <f t="shared" si="84"/>
        <v>0</v>
      </c>
      <c r="CA28" s="246"/>
      <c r="CB28" s="246"/>
      <c r="CC28" s="246"/>
      <c r="CD28" s="285">
        <f t="shared" si="85"/>
        <v>0</v>
      </c>
      <c r="CE28" s="246"/>
      <c r="CF28" s="246"/>
      <c r="CG28" s="246"/>
      <c r="CH28" s="285">
        <f t="shared" si="86"/>
        <v>0</v>
      </c>
      <c r="CI28" s="246"/>
      <c r="CJ28" s="246"/>
      <c r="CK28" s="246"/>
      <c r="CL28" s="285">
        <f t="shared" si="87"/>
        <v>0</v>
      </c>
      <c r="CM28" s="246"/>
      <c r="CN28" s="246"/>
      <c r="CO28" s="246"/>
      <c r="CP28" s="285">
        <f t="shared" si="88"/>
        <v>0</v>
      </c>
      <c r="CQ28" s="246"/>
      <c r="CR28" s="246"/>
      <c r="CS28" s="246"/>
      <c r="CT28" s="285">
        <f t="shared" si="89"/>
        <v>0</v>
      </c>
      <c r="CU28" s="246"/>
      <c r="CV28" s="246"/>
      <c r="CW28" s="246"/>
      <c r="CX28" s="285">
        <f t="shared" si="90"/>
        <v>0</v>
      </c>
      <c r="CY28" s="246"/>
      <c r="CZ28" s="246"/>
      <c r="DA28" s="246"/>
      <c r="DB28" s="285">
        <f t="shared" si="91"/>
        <v>0</v>
      </c>
      <c r="DC28" s="246"/>
      <c r="DD28" s="246"/>
      <c r="DE28" s="246"/>
      <c r="DF28" s="285">
        <f t="shared" si="92"/>
        <v>0</v>
      </c>
      <c r="DG28" s="246"/>
      <c r="DH28" s="246"/>
      <c r="DI28" s="246"/>
      <c r="DJ28" s="285">
        <f t="shared" si="93"/>
        <v>0</v>
      </c>
      <c r="DK28" s="246"/>
      <c r="DL28" s="246"/>
      <c r="DM28" s="246"/>
      <c r="DN28" s="285">
        <f t="shared" si="94"/>
        <v>0</v>
      </c>
      <c r="DO28" s="246"/>
      <c r="DP28" s="246"/>
      <c r="DQ28" s="246"/>
      <c r="DR28" s="285">
        <f t="shared" si="95"/>
        <v>0</v>
      </c>
      <c r="DS28" s="246"/>
      <c r="DT28" s="246"/>
      <c r="DU28" s="246"/>
      <c r="DV28" s="285">
        <f t="shared" si="96"/>
        <v>0</v>
      </c>
      <c r="DW28" s="246"/>
      <c r="DX28" s="246"/>
      <c r="DY28" s="246"/>
      <c r="DZ28" s="285">
        <f t="shared" si="97"/>
        <v>0</v>
      </c>
      <c r="EA28" s="246"/>
      <c r="EB28" s="246"/>
      <c r="EC28" s="246"/>
      <c r="ED28" s="285">
        <f t="shared" si="98"/>
        <v>0</v>
      </c>
      <c r="EE28" s="246"/>
      <c r="EF28" s="246"/>
      <c r="EG28" s="246"/>
      <c r="EH28" s="285">
        <f t="shared" si="99"/>
        <v>0</v>
      </c>
      <c r="EI28" s="246"/>
      <c r="EJ28" s="246"/>
      <c r="EK28" s="246"/>
      <c r="EL28" s="285">
        <f t="shared" si="100"/>
        <v>0</v>
      </c>
      <c r="EM28" s="246"/>
      <c r="EN28" s="246"/>
      <c r="EO28" s="246"/>
      <c r="EP28" s="285">
        <f t="shared" si="101"/>
        <v>0</v>
      </c>
      <c r="EQ28" s="246"/>
      <c r="ER28" s="246"/>
      <c r="ES28" s="246"/>
      <c r="ET28" s="285">
        <f t="shared" si="102"/>
        <v>0</v>
      </c>
      <c r="EU28" s="246"/>
      <c r="EV28" s="246"/>
      <c r="EW28" s="246"/>
      <c r="EX28" s="285">
        <f t="shared" si="103"/>
        <v>0</v>
      </c>
      <c r="EY28" s="246"/>
      <c r="EZ28" s="246"/>
      <c r="FA28" s="246"/>
      <c r="FB28" s="285">
        <f t="shared" si="104"/>
        <v>0</v>
      </c>
      <c r="FC28" s="246"/>
      <c r="FD28" s="246"/>
      <c r="FE28" s="246"/>
      <c r="FF28" s="285">
        <f t="shared" si="105"/>
        <v>0</v>
      </c>
      <c r="FG28" s="246"/>
      <c r="FH28" s="246"/>
      <c r="FI28" s="246"/>
      <c r="FJ28" s="285">
        <f t="shared" si="106"/>
        <v>0</v>
      </c>
      <c r="FK28" s="246"/>
      <c r="FL28" s="246"/>
      <c r="FM28" s="246"/>
      <c r="FN28" s="285">
        <f t="shared" si="107"/>
        <v>0</v>
      </c>
      <c r="FO28" s="246"/>
      <c r="FP28" s="246"/>
      <c r="FQ28" s="246"/>
      <c r="FR28" s="285">
        <f t="shared" si="108"/>
        <v>0</v>
      </c>
      <c r="FS28" s="246"/>
      <c r="FT28" s="246"/>
      <c r="FU28" s="246"/>
      <c r="FV28" s="285">
        <f t="shared" si="109"/>
        <v>0</v>
      </c>
      <c r="FW28" s="246"/>
      <c r="FX28" s="246"/>
      <c r="FY28" s="246"/>
      <c r="FZ28" s="285">
        <f t="shared" si="110"/>
        <v>0</v>
      </c>
      <c r="GA28" s="246"/>
      <c r="GB28" s="246"/>
      <c r="GC28" s="246"/>
      <c r="GD28" s="285">
        <f t="shared" si="111"/>
        <v>0</v>
      </c>
      <c r="GE28" s="246"/>
      <c r="GF28" s="246"/>
      <c r="GG28" s="246"/>
      <c r="GH28" s="285">
        <f t="shared" si="112"/>
        <v>0</v>
      </c>
      <c r="GI28" s="246"/>
      <c r="GJ28" s="246"/>
      <c r="GK28" s="246"/>
      <c r="GL28" s="285">
        <f t="shared" si="113"/>
        <v>0</v>
      </c>
      <c r="GM28" s="246"/>
      <c r="GN28" s="246"/>
      <c r="GO28" s="246"/>
      <c r="GP28" s="285">
        <f t="shared" si="114"/>
        <v>0</v>
      </c>
      <c r="GQ28" s="246"/>
      <c r="GR28" s="246"/>
      <c r="GS28" s="246"/>
      <c r="GT28" s="285">
        <f t="shared" si="115"/>
        <v>0</v>
      </c>
      <c r="GU28" s="246"/>
      <c r="GV28" s="246"/>
      <c r="GW28" s="246"/>
      <c r="GX28" s="285">
        <f t="shared" si="116"/>
        <v>0</v>
      </c>
      <c r="GY28" s="246"/>
      <c r="GZ28" s="246"/>
      <c r="HA28" s="246"/>
      <c r="HB28" s="285">
        <f t="shared" si="117"/>
        <v>0</v>
      </c>
      <c r="HC28" s="246"/>
      <c r="HD28" s="246"/>
      <c r="HE28" s="246"/>
      <c r="HF28" s="285">
        <f t="shared" si="118"/>
        <v>0</v>
      </c>
      <c r="HG28" s="246"/>
      <c r="HH28" s="246"/>
      <c r="HI28" s="246"/>
      <c r="HJ28" s="285">
        <f t="shared" si="119"/>
        <v>0</v>
      </c>
      <c r="HK28" s="246"/>
      <c r="HL28" s="246"/>
      <c r="HM28" s="246"/>
      <c r="HN28" s="285">
        <f t="shared" si="120"/>
        <v>0</v>
      </c>
      <c r="HO28" s="246"/>
      <c r="HP28" s="246"/>
      <c r="HQ28" s="246"/>
      <c r="HR28" s="285">
        <f t="shared" si="121"/>
        <v>0</v>
      </c>
      <c r="HS28" s="246"/>
      <c r="HT28" s="246"/>
      <c r="HU28" s="246"/>
      <c r="HV28" s="285">
        <f t="shared" si="122"/>
        <v>0</v>
      </c>
      <c r="HW28" s="246"/>
      <c r="HX28" s="246"/>
      <c r="HY28" s="246"/>
      <c r="HZ28" s="285">
        <f t="shared" si="123"/>
        <v>0</v>
      </c>
      <c r="IA28" s="246"/>
      <c r="IB28" s="246"/>
      <c r="IC28" s="246"/>
      <c r="ID28" s="285">
        <f t="shared" si="124"/>
        <v>0</v>
      </c>
      <c r="IE28" s="246"/>
      <c r="IF28" s="246"/>
      <c r="IG28" s="246"/>
      <c r="IH28" s="285">
        <f t="shared" si="125"/>
        <v>0</v>
      </c>
      <c r="II28" s="246"/>
      <c r="IJ28" s="246"/>
      <c r="IK28" s="246"/>
      <c r="IL28" s="285">
        <f t="shared" si="126"/>
        <v>0</v>
      </c>
      <c r="IM28" s="246"/>
      <c r="IN28" s="246"/>
      <c r="IO28" s="246"/>
      <c r="IP28" s="285">
        <f t="shared" si="127"/>
        <v>0</v>
      </c>
      <c r="IQ28" s="254">
        <f t="shared" si="128"/>
        <v>0</v>
      </c>
      <c r="IR28" s="254">
        <f t="shared" si="129"/>
        <v>0</v>
      </c>
      <c r="IS28" s="254">
        <f t="shared" si="130"/>
        <v>0</v>
      </c>
      <c r="IT28" s="254">
        <f t="shared" si="131"/>
        <v>0</v>
      </c>
    </row>
    <row r="29" spans="1:254" ht="21.95" customHeight="1">
      <c r="A29" s="277">
        <v>343000</v>
      </c>
      <c r="B29" s="240" t="s">
        <v>199</v>
      </c>
      <c r="C29" s="246"/>
      <c r="D29" s="246"/>
      <c r="E29" s="246"/>
      <c r="F29" s="285">
        <f t="shared" si="66"/>
        <v>0</v>
      </c>
      <c r="G29" s="246"/>
      <c r="H29" s="246"/>
      <c r="I29" s="246"/>
      <c r="J29" s="285">
        <f t="shared" si="67"/>
        <v>0</v>
      </c>
      <c r="K29" s="246"/>
      <c r="L29" s="246"/>
      <c r="M29" s="246"/>
      <c r="N29" s="285">
        <f t="shared" si="68"/>
        <v>0</v>
      </c>
      <c r="O29" s="246"/>
      <c r="P29" s="246"/>
      <c r="Q29" s="246"/>
      <c r="R29" s="285">
        <f t="shared" si="69"/>
        <v>0</v>
      </c>
      <c r="S29" s="246"/>
      <c r="T29" s="246"/>
      <c r="U29" s="246"/>
      <c r="V29" s="285">
        <f t="shared" si="70"/>
        <v>0</v>
      </c>
      <c r="W29" s="246"/>
      <c r="X29" s="246"/>
      <c r="Y29" s="246"/>
      <c r="Z29" s="285">
        <f t="shared" si="71"/>
        <v>0</v>
      </c>
      <c r="AA29" s="246"/>
      <c r="AB29" s="246"/>
      <c r="AC29" s="246"/>
      <c r="AD29" s="285">
        <f t="shared" si="72"/>
        <v>0</v>
      </c>
      <c r="AE29" s="246"/>
      <c r="AF29" s="246"/>
      <c r="AG29" s="246"/>
      <c r="AH29" s="285">
        <f t="shared" si="73"/>
        <v>0</v>
      </c>
      <c r="AI29" s="246"/>
      <c r="AJ29" s="246"/>
      <c r="AK29" s="246"/>
      <c r="AL29" s="285">
        <f t="shared" si="74"/>
        <v>0</v>
      </c>
      <c r="AM29" s="246"/>
      <c r="AN29" s="246"/>
      <c r="AO29" s="246"/>
      <c r="AP29" s="285">
        <f t="shared" si="75"/>
        <v>0</v>
      </c>
      <c r="AQ29" s="246"/>
      <c r="AR29" s="246"/>
      <c r="AS29" s="246"/>
      <c r="AT29" s="285">
        <f t="shared" si="76"/>
        <v>0</v>
      </c>
      <c r="AU29" s="246"/>
      <c r="AV29" s="246"/>
      <c r="AW29" s="246"/>
      <c r="AX29" s="285">
        <f t="shared" si="77"/>
        <v>0</v>
      </c>
      <c r="AY29" s="246"/>
      <c r="AZ29" s="246"/>
      <c r="BA29" s="246"/>
      <c r="BB29" s="285">
        <f t="shared" si="78"/>
        <v>0</v>
      </c>
      <c r="BC29" s="246"/>
      <c r="BD29" s="246"/>
      <c r="BE29" s="246"/>
      <c r="BF29" s="285">
        <f t="shared" si="79"/>
        <v>0</v>
      </c>
      <c r="BG29" s="246"/>
      <c r="BH29" s="246"/>
      <c r="BI29" s="246"/>
      <c r="BJ29" s="285">
        <f t="shared" si="80"/>
        <v>0</v>
      </c>
      <c r="BK29" s="246"/>
      <c r="BL29" s="246"/>
      <c r="BM29" s="246"/>
      <c r="BN29" s="285">
        <f t="shared" si="81"/>
        <v>0</v>
      </c>
      <c r="BO29" s="246"/>
      <c r="BP29" s="246"/>
      <c r="BQ29" s="246"/>
      <c r="BR29" s="285">
        <f t="shared" si="82"/>
        <v>0</v>
      </c>
      <c r="BS29" s="246"/>
      <c r="BT29" s="246"/>
      <c r="BU29" s="246"/>
      <c r="BV29" s="285">
        <f t="shared" si="83"/>
        <v>0</v>
      </c>
      <c r="BW29" s="246"/>
      <c r="BX29" s="246"/>
      <c r="BY29" s="246"/>
      <c r="BZ29" s="285">
        <f t="shared" si="84"/>
        <v>0</v>
      </c>
      <c r="CA29" s="246"/>
      <c r="CB29" s="246"/>
      <c r="CC29" s="246"/>
      <c r="CD29" s="285">
        <f t="shared" si="85"/>
        <v>0</v>
      </c>
      <c r="CE29" s="246"/>
      <c r="CF29" s="246"/>
      <c r="CG29" s="246"/>
      <c r="CH29" s="285">
        <f t="shared" si="86"/>
        <v>0</v>
      </c>
      <c r="CI29" s="246"/>
      <c r="CJ29" s="246"/>
      <c r="CK29" s="246"/>
      <c r="CL29" s="285">
        <f t="shared" si="87"/>
        <v>0</v>
      </c>
      <c r="CM29" s="246"/>
      <c r="CN29" s="246"/>
      <c r="CO29" s="246"/>
      <c r="CP29" s="285">
        <f t="shared" si="88"/>
        <v>0</v>
      </c>
      <c r="CQ29" s="246"/>
      <c r="CR29" s="246"/>
      <c r="CS29" s="246"/>
      <c r="CT29" s="285">
        <f t="shared" si="89"/>
        <v>0</v>
      </c>
      <c r="CU29" s="246"/>
      <c r="CV29" s="246"/>
      <c r="CW29" s="246"/>
      <c r="CX29" s="285">
        <f t="shared" si="90"/>
        <v>0</v>
      </c>
      <c r="CY29" s="246"/>
      <c r="CZ29" s="246"/>
      <c r="DA29" s="246"/>
      <c r="DB29" s="285">
        <f t="shared" si="91"/>
        <v>0</v>
      </c>
      <c r="DC29" s="246"/>
      <c r="DD29" s="246"/>
      <c r="DE29" s="246"/>
      <c r="DF29" s="285">
        <f t="shared" si="92"/>
        <v>0</v>
      </c>
      <c r="DG29" s="246"/>
      <c r="DH29" s="246"/>
      <c r="DI29" s="246"/>
      <c r="DJ29" s="285">
        <f t="shared" si="93"/>
        <v>0</v>
      </c>
      <c r="DK29" s="246"/>
      <c r="DL29" s="246"/>
      <c r="DM29" s="246"/>
      <c r="DN29" s="285">
        <f t="shared" si="94"/>
        <v>0</v>
      </c>
      <c r="DO29" s="246"/>
      <c r="DP29" s="246"/>
      <c r="DQ29" s="246"/>
      <c r="DR29" s="285">
        <f t="shared" si="95"/>
        <v>0</v>
      </c>
      <c r="DS29" s="246"/>
      <c r="DT29" s="246"/>
      <c r="DU29" s="246"/>
      <c r="DV29" s="285">
        <f t="shared" si="96"/>
        <v>0</v>
      </c>
      <c r="DW29" s="246"/>
      <c r="DX29" s="246"/>
      <c r="DY29" s="246"/>
      <c r="DZ29" s="285">
        <f t="shared" si="97"/>
        <v>0</v>
      </c>
      <c r="EA29" s="246"/>
      <c r="EB29" s="246"/>
      <c r="EC29" s="246"/>
      <c r="ED29" s="285">
        <f t="shared" si="98"/>
        <v>0</v>
      </c>
      <c r="EE29" s="246"/>
      <c r="EF29" s="246"/>
      <c r="EG29" s="246"/>
      <c r="EH29" s="285">
        <f t="shared" si="99"/>
        <v>0</v>
      </c>
      <c r="EI29" s="246"/>
      <c r="EJ29" s="246"/>
      <c r="EK29" s="246"/>
      <c r="EL29" s="285">
        <f t="shared" si="100"/>
        <v>0</v>
      </c>
      <c r="EM29" s="246"/>
      <c r="EN29" s="246"/>
      <c r="EO29" s="246"/>
      <c r="EP29" s="285">
        <f t="shared" si="101"/>
        <v>0</v>
      </c>
      <c r="EQ29" s="246"/>
      <c r="ER29" s="246"/>
      <c r="ES29" s="246"/>
      <c r="ET29" s="285">
        <f t="shared" si="102"/>
        <v>0</v>
      </c>
      <c r="EU29" s="246"/>
      <c r="EV29" s="246"/>
      <c r="EW29" s="246"/>
      <c r="EX29" s="285">
        <f t="shared" si="103"/>
        <v>0</v>
      </c>
      <c r="EY29" s="246"/>
      <c r="EZ29" s="246"/>
      <c r="FA29" s="246"/>
      <c r="FB29" s="285">
        <f t="shared" si="104"/>
        <v>0</v>
      </c>
      <c r="FC29" s="246"/>
      <c r="FD29" s="246"/>
      <c r="FE29" s="246"/>
      <c r="FF29" s="285">
        <f t="shared" si="105"/>
        <v>0</v>
      </c>
      <c r="FG29" s="246"/>
      <c r="FH29" s="246"/>
      <c r="FI29" s="246"/>
      <c r="FJ29" s="285">
        <f t="shared" si="106"/>
        <v>0</v>
      </c>
      <c r="FK29" s="246"/>
      <c r="FL29" s="246"/>
      <c r="FM29" s="246"/>
      <c r="FN29" s="285">
        <f t="shared" si="107"/>
        <v>0</v>
      </c>
      <c r="FO29" s="246"/>
      <c r="FP29" s="246"/>
      <c r="FQ29" s="246"/>
      <c r="FR29" s="285">
        <f t="shared" si="108"/>
        <v>0</v>
      </c>
      <c r="FS29" s="246"/>
      <c r="FT29" s="246"/>
      <c r="FU29" s="246"/>
      <c r="FV29" s="285">
        <f t="shared" si="109"/>
        <v>0</v>
      </c>
      <c r="FW29" s="246"/>
      <c r="FX29" s="246"/>
      <c r="FY29" s="246"/>
      <c r="FZ29" s="285">
        <f t="shared" si="110"/>
        <v>0</v>
      </c>
      <c r="GA29" s="246"/>
      <c r="GB29" s="246"/>
      <c r="GC29" s="246"/>
      <c r="GD29" s="285">
        <f t="shared" si="111"/>
        <v>0</v>
      </c>
      <c r="GE29" s="246"/>
      <c r="GF29" s="246"/>
      <c r="GG29" s="246"/>
      <c r="GH29" s="285">
        <f t="shared" si="112"/>
        <v>0</v>
      </c>
      <c r="GI29" s="246"/>
      <c r="GJ29" s="246"/>
      <c r="GK29" s="246"/>
      <c r="GL29" s="285">
        <f t="shared" si="113"/>
        <v>0</v>
      </c>
      <c r="GM29" s="246"/>
      <c r="GN29" s="246"/>
      <c r="GO29" s="246"/>
      <c r="GP29" s="285">
        <f t="shared" si="114"/>
        <v>0</v>
      </c>
      <c r="GQ29" s="246"/>
      <c r="GR29" s="246"/>
      <c r="GS29" s="246"/>
      <c r="GT29" s="285">
        <f t="shared" si="115"/>
        <v>0</v>
      </c>
      <c r="GU29" s="246"/>
      <c r="GV29" s="246"/>
      <c r="GW29" s="246"/>
      <c r="GX29" s="285">
        <f t="shared" si="116"/>
        <v>0</v>
      </c>
      <c r="GY29" s="246"/>
      <c r="GZ29" s="246"/>
      <c r="HA29" s="246"/>
      <c r="HB29" s="285">
        <f t="shared" si="117"/>
        <v>0</v>
      </c>
      <c r="HC29" s="246"/>
      <c r="HD29" s="246"/>
      <c r="HE29" s="246"/>
      <c r="HF29" s="285">
        <f t="shared" si="118"/>
        <v>0</v>
      </c>
      <c r="HG29" s="246"/>
      <c r="HH29" s="246"/>
      <c r="HI29" s="246"/>
      <c r="HJ29" s="285">
        <f t="shared" si="119"/>
        <v>0</v>
      </c>
      <c r="HK29" s="246"/>
      <c r="HL29" s="246"/>
      <c r="HM29" s="246"/>
      <c r="HN29" s="285">
        <f t="shared" si="120"/>
        <v>0</v>
      </c>
      <c r="HO29" s="246"/>
      <c r="HP29" s="246"/>
      <c r="HQ29" s="246"/>
      <c r="HR29" s="285">
        <f t="shared" si="121"/>
        <v>0</v>
      </c>
      <c r="HS29" s="246"/>
      <c r="HT29" s="246"/>
      <c r="HU29" s="246"/>
      <c r="HV29" s="285">
        <f t="shared" si="122"/>
        <v>0</v>
      </c>
      <c r="HW29" s="246"/>
      <c r="HX29" s="246"/>
      <c r="HY29" s="246"/>
      <c r="HZ29" s="285">
        <f t="shared" si="123"/>
        <v>0</v>
      </c>
      <c r="IA29" s="246"/>
      <c r="IB29" s="246"/>
      <c r="IC29" s="246"/>
      <c r="ID29" s="285">
        <f t="shared" si="124"/>
        <v>0</v>
      </c>
      <c r="IE29" s="246"/>
      <c r="IF29" s="246"/>
      <c r="IG29" s="246"/>
      <c r="IH29" s="285">
        <f t="shared" si="125"/>
        <v>0</v>
      </c>
      <c r="II29" s="246"/>
      <c r="IJ29" s="246"/>
      <c r="IK29" s="246"/>
      <c r="IL29" s="285">
        <f t="shared" si="126"/>
        <v>0</v>
      </c>
      <c r="IM29" s="246"/>
      <c r="IN29" s="246"/>
      <c r="IO29" s="246"/>
      <c r="IP29" s="285">
        <f t="shared" si="127"/>
        <v>0</v>
      </c>
      <c r="IQ29" s="254">
        <f t="shared" si="128"/>
        <v>0</v>
      </c>
      <c r="IR29" s="254">
        <f t="shared" si="129"/>
        <v>0</v>
      </c>
      <c r="IS29" s="254">
        <f t="shared" si="130"/>
        <v>0</v>
      </c>
      <c r="IT29" s="254">
        <f t="shared" si="131"/>
        <v>0</v>
      </c>
    </row>
    <row r="30" spans="1:254" ht="21.95" customHeight="1">
      <c r="A30" s="277">
        <v>344000</v>
      </c>
      <c r="B30" s="240" t="s">
        <v>167</v>
      </c>
      <c r="C30" s="246"/>
      <c r="D30" s="246"/>
      <c r="E30" s="246"/>
      <c r="F30" s="285">
        <f t="shared" si="66"/>
        <v>0</v>
      </c>
      <c r="G30" s="246"/>
      <c r="H30" s="246"/>
      <c r="I30" s="246"/>
      <c r="J30" s="285">
        <f t="shared" si="67"/>
        <v>0</v>
      </c>
      <c r="K30" s="246"/>
      <c r="L30" s="246"/>
      <c r="M30" s="246"/>
      <c r="N30" s="285">
        <f t="shared" si="68"/>
        <v>0</v>
      </c>
      <c r="O30" s="246"/>
      <c r="P30" s="246"/>
      <c r="Q30" s="246"/>
      <c r="R30" s="285">
        <f t="shared" si="69"/>
        <v>0</v>
      </c>
      <c r="S30" s="246"/>
      <c r="T30" s="246"/>
      <c r="U30" s="246"/>
      <c r="V30" s="285">
        <f t="shared" si="70"/>
        <v>0</v>
      </c>
      <c r="W30" s="246"/>
      <c r="X30" s="246"/>
      <c r="Y30" s="246"/>
      <c r="Z30" s="285">
        <f t="shared" si="71"/>
        <v>0</v>
      </c>
      <c r="AA30" s="246"/>
      <c r="AB30" s="246"/>
      <c r="AC30" s="246"/>
      <c r="AD30" s="285">
        <f t="shared" si="72"/>
        <v>0</v>
      </c>
      <c r="AE30" s="246"/>
      <c r="AF30" s="246"/>
      <c r="AG30" s="246"/>
      <c r="AH30" s="285">
        <f t="shared" si="73"/>
        <v>0</v>
      </c>
      <c r="AI30" s="246"/>
      <c r="AJ30" s="246"/>
      <c r="AK30" s="246"/>
      <c r="AL30" s="285">
        <f t="shared" si="74"/>
        <v>0</v>
      </c>
      <c r="AM30" s="246"/>
      <c r="AN30" s="246"/>
      <c r="AO30" s="246"/>
      <c r="AP30" s="285">
        <f t="shared" si="75"/>
        <v>0</v>
      </c>
      <c r="AQ30" s="246"/>
      <c r="AR30" s="246"/>
      <c r="AS30" s="246"/>
      <c r="AT30" s="285">
        <f t="shared" si="76"/>
        <v>0</v>
      </c>
      <c r="AU30" s="246"/>
      <c r="AV30" s="246"/>
      <c r="AW30" s="246"/>
      <c r="AX30" s="285">
        <f t="shared" si="77"/>
        <v>0</v>
      </c>
      <c r="AY30" s="246"/>
      <c r="AZ30" s="246"/>
      <c r="BA30" s="246"/>
      <c r="BB30" s="285">
        <f t="shared" si="78"/>
        <v>0</v>
      </c>
      <c r="BC30" s="246"/>
      <c r="BD30" s="246"/>
      <c r="BE30" s="246"/>
      <c r="BF30" s="285">
        <f t="shared" si="79"/>
        <v>0</v>
      </c>
      <c r="BG30" s="246"/>
      <c r="BH30" s="246"/>
      <c r="BI30" s="246"/>
      <c r="BJ30" s="285">
        <f t="shared" si="80"/>
        <v>0</v>
      </c>
      <c r="BK30" s="246"/>
      <c r="BL30" s="246"/>
      <c r="BM30" s="246"/>
      <c r="BN30" s="285">
        <f t="shared" si="81"/>
        <v>0</v>
      </c>
      <c r="BO30" s="246"/>
      <c r="BP30" s="246"/>
      <c r="BQ30" s="246"/>
      <c r="BR30" s="285">
        <f t="shared" si="82"/>
        <v>0</v>
      </c>
      <c r="BS30" s="246"/>
      <c r="BT30" s="246"/>
      <c r="BU30" s="246"/>
      <c r="BV30" s="285">
        <f t="shared" si="83"/>
        <v>0</v>
      </c>
      <c r="BW30" s="246"/>
      <c r="BX30" s="246"/>
      <c r="BY30" s="246"/>
      <c r="BZ30" s="285">
        <f t="shared" si="84"/>
        <v>0</v>
      </c>
      <c r="CA30" s="246"/>
      <c r="CB30" s="246"/>
      <c r="CC30" s="246"/>
      <c r="CD30" s="285">
        <f t="shared" si="85"/>
        <v>0</v>
      </c>
      <c r="CE30" s="246"/>
      <c r="CF30" s="246"/>
      <c r="CG30" s="246"/>
      <c r="CH30" s="285">
        <f t="shared" si="86"/>
        <v>0</v>
      </c>
      <c r="CI30" s="246"/>
      <c r="CJ30" s="246"/>
      <c r="CK30" s="246"/>
      <c r="CL30" s="285">
        <f t="shared" si="87"/>
        <v>0</v>
      </c>
      <c r="CM30" s="246"/>
      <c r="CN30" s="246"/>
      <c r="CO30" s="246"/>
      <c r="CP30" s="285">
        <f t="shared" si="88"/>
        <v>0</v>
      </c>
      <c r="CQ30" s="246"/>
      <c r="CR30" s="246"/>
      <c r="CS30" s="246"/>
      <c r="CT30" s="285">
        <f t="shared" si="89"/>
        <v>0</v>
      </c>
      <c r="CU30" s="246"/>
      <c r="CV30" s="246"/>
      <c r="CW30" s="246"/>
      <c r="CX30" s="285">
        <f t="shared" si="90"/>
        <v>0</v>
      </c>
      <c r="CY30" s="246"/>
      <c r="CZ30" s="246"/>
      <c r="DA30" s="246"/>
      <c r="DB30" s="285">
        <f t="shared" si="91"/>
        <v>0</v>
      </c>
      <c r="DC30" s="246"/>
      <c r="DD30" s="246"/>
      <c r="DE30" s="246"/>
      <c r="DF30" s="285">
        <f t="shared" si="92"/>
        <v>0</v>
      </c>
      <c r="DG30" s="246"/>
      <c r="DH30" s="246"/>
      <c r="DI30" s="246"/>
      <c r="DJ30" s="285">
        <f t="shared" si="93"/>
        <v>0</v>
      </c>
      <c r="DK30" s="246"/>
      <c r="DL30" s="246"/>
      <c r="DM30" s="246"/>
      <c r="DN30" s="285">
        <f t="shared" si="94"/>
        <v>0</v>
      </c>
      <c r="DO30" s="246"/>
      <c r="DP30" s="246"/>
      <c r="DQ30" s="246"/>
      <c r="DR30" s="285">
        <f t="shared" si="95"/>
        <v>0</v>
      </c>
      <c r="DS30" s="246"/>
      <c r="DT30" s="246"/>
      <c r="DU30" s="246"/>
      <c r="DV30" s="285">
        <f t="shared" si="96"/>
        <v>0</v>
      </c>
      <c r="DW30" s="246"/>
      <c r="DX30" s="246"/>
      <c r="DY30" s="246"/>
      <c r="DZ30" s="285">
        <f t="shared" si="97"/>
        <v>0</v>
      </c>
      <c r="EA30" s="246"/>
      <c r="EB30" s="246"/>
      <c r="EC30" s="246"/>
      <c r="ED30" s="285">
        <f t="shared" si="98"/>
        <v>0</v>
      </c>
      <c r="EE30" s="246"/>
      <c r="EF30" s="246"/>
      <c r="EG30" s="246"/>
      <c r="EH30" s="285">
        <f t="shared" si="99"/>
        <v>0</v>
      </c>
      <c r="EI30" s="246"/>
      <c r="EJ30" s="246"/>
      <c r="EK30" s="246"/>
      <c r="EL30" s="285">
        <f t="shared" si="100"/>
        <v>0</v>
      </c>
      <c r="EM30" s="246"/>
      <c r="EN30" s="246"/>
      <c r="EO30" s="246"/>
      <c r="EP30" s="285">
        <f t="shared" si="101"/>
        <v>0</v>
      </c>
      <c r="EQ30" s="246"/>
      <c r="ER30" s="246"/>
      <c r="ES30" s="246"/>
      <c r="ET30" s="285">
        <f t="shared" si="102"/>
        <v>0</v>
      </c>
      <c r="EU30" s="246"/>
      <c r="EV30" s="246"/>
      <c r="EW30" s="246"/>
      <c r="EX30" s="285">
        <f t="shared" si="103"/>
        <v>0</v>
      </c>
      <c r="EY30" s="246"/>
      <c r="EZ30" s="246"/>
      <c r="FA30" s="246"/>
      <c r="FB30" s="285">
        <f t="shared" si="104"/>
        <v>0</v>
      </c>
      <c r="FC30" s="246"/>
      <c r="FD30" s="246"/>
      <c r="FE30" s="246"/>
      <c r="FF30" s="285">
        <f t="shared" si="105"/>
        <v>0</v>
      </c>
      <c r="FG30" s="246"/>
      <c r="FH30" s="246"/>
      <c r="FI30" s="246"/>
      <c r="FJ30" s="285">
        <f t="shared" si="106"/>
        <v>0</v>
      </c>
      <c r="FK30" s="246"/>
      <c r="FL30" s="246"/>
      <c r="FM30" s="246"/>
      <c r="FN30" s="285">
        <f t="shared" si="107"/>
        <v>0</v>
      </c>
      <c r="FO30" s="246"/>
      <c r="FP30" s="246"/>
      <c r="FQ30" s="246"/>
      <c r="FR30" s="285">
        <f t="shared" si="108"/>
        <v>0</v>
      </c>
      <c r="FS30" s="246"/>
      <c r="FT30" s="246"/>
      <c r="FU30" s="246"/>
      <c r="FV30" s="285">
        <f t="shared" si="109"/>
        <v>0</v>
      </c>
      <c r="FW30" s="246"/>
      <c r="FX30" s="246"/>
      <c r="FY30" s="246"/>
      <c r="FZ30" s="285">
        <f t="shared" si="110"/>
        <v>0</v>
      </c>
      <c r="GA30" s="246"/>
      <c r="GB30" s="246"/>
      <c r="GC30" s="246"/>
      <c r="GD30" s="285">
        <f t="shared" si="111"/>
        <v>0</v>
      </c>
      <c r="GE30" s="246"/>
      <c r="GF30" s="246"/>
      <c r="GG30" s="246"/>
      <c r="GH30" s="285">
        <f t="shared" si="112"/>
        <v>0</v>
      </c>
      <c r="GI30" s="246"/>
      <c r="GJ30" s="246"/>
      <c r="GK30" s="246"/>
      <c r="GL30" s="285">
        <f t="shared" si="113"/>
        <v>0</v>
      </c>
      <c r="GM30" s="246"/>
      <c r="GN30" s="246"/>
      <c r="GO30" s="246"/>
      <c r="GP30" s="285">
        <f t="shared" si="114"/>
        <v>0</v>
      </c>
      <c r="GQ30" s="246"/>
      <c r="GR30" s="246"/>
      <c r="GS30" s="246"/>
      <c r="GT30" s="285">
        <f t="shared" si="115"/>
        <v>0</v>
      </c>
      <c r="GU30" s="246"/>
      <c r="GV30" s="246"/>
      <c r="GW30" s="246"/>
      <c r="GX30" s="285">
        <f t="shared" si="116"/>
        <v>0</v>
      </c>
      <c r="GY30" s="246"/>
      <c r="GZ30" s="246"/>
      <c r="HA30" s="246"/>
      <c r="HB30" s="285">
        <f t="shared" si="117"/>
        <v>0</v>
      </c>
      <c r="HC30" s="246"/>
      <c r="HD30" s="246"/>
      <c r="HE30" s="246"/>
      <c r="HF30" s="285">
        <f t="shared" si="118"/>
        <v>0</v>
      </c>
      <c r="HG30" s="246"/>
      <c r="HH30" s="246"/>
      <c r="HI30" s="246"/>
      <c r="HJ30" s="285">
        <f t="shared" si="119"/>
        <v>0</v>
      </c>
      <c r="HK30" s="246"/>
      <c r="HL30" s="246"/>
      <c r="HM30" s="246"/>
      <c r="HN30" s="285">
        <f t="shared" si="120"/>
        <v>0</v>
      </c>
      <c r="HO30" s="246"/>
      <c r="HP30" s="246"/>
      <c r="HQ30" s="246"/>
      <c r="HR30" s="285">
        <f t="shared" si="121"/>
        <v>0</v>
      </c>
      <c r="HS30" s="246"/>
      <c r="HT30" s="246"/>
      <c r="HU30" s="246"/>
      <c r="HV30" s="285">
        <f t="shared" si="122"/>
        <v>0</v>
      </c>
      <c r="HW30" s="246"/>
      <c r="HX30" s="246"/>
      <c r="HY30" s="246"/>
      <c r="HZ30" s="285">
        <f t="shared" si="123"/>
        <v>0</v>
      </c>
      <c r="IA30" s="246"/>
      <c r="IB30" s="246"/>
      <c r="IC30" s="246"/>
      <c r="ID30" s="285">
        <f t="shared" si="124"/>
        <v>0</v>
      </c>
      <c r="IE30" s="246"/>
      <c r="IF30" s="246"/>
      <c r="IG30" s="246"/>
      <c r="IH30" s="285">
        <f t="shared" si="125"/>
        <v>0</v>
      </c>
      <c r="II30" s="246"/>
      <c r="IJ30" s="246"/>
      <c r="IK30" s="246"/>
      <c r="IL30" s="285">
        <f t="shared" si="126"/>
        <v>0</v>
      </c>
      <c r="IM30" s="246"/>
      <c r="IN30" s="246"/>
      <c r="IO30" s="246"/>
      <c r="IP30" s="285">
        <f t="shared" si="127"/>
        <v>0</v>
      </c>
      <c r="IQ30" s="254">
        <f t="shared" si="128"/>
        <v>0</v>
      </c>
      <c r="IR30" s="254">
        <f t="shared" si="129"/>
        <v>0</v>
      </c>
      <c r="IS30" s="254">
        <f t="shared" si="130"/>
        <v>0</v>
      </c>
      <c r="IT30" s="254">
        <f t="shared" si="131"/>
        <v>0</v>
      </c>
    </row>
    <row r="31" spans="1:254" ht="21.95" customHeight="1">
      <c r="A31" s="277">
        <v>345000</v>
      </c>
      <c r="B31" s="240" t="s">
        <v>168</v>
      </c>
      <c r="C31" s="246"/>
      <c r="D31" s="246"/>
      <c r="E31" s="246"/>
      <c r="F31" s="285">
        <f t="shared" si="66"/>
        <v>0</v>
      </c>
      <c r="G31" s="246"/>
      <c r="H31" s="246"/>
      <c r="I31" s="246"/>
      <c r="J31" s="285">
        <f t="shared" si="67"/>
        <v>0</v>
      </c>
      <c r="K31" s="246"/>
      <c r="L31" s="246"/>
      <c r="M31" s="246"/>
      <c r="N31" s="285">
        <f t="shared" si="68"/>
        <v>0</v>
      </c>
      <c r="O31" s="246"/>
      <c r="P31" s="246"/>
      <c r="Q31" s="246"/>
      <c r="R31" s="285">
        <f t="shared" si="69"/>
        <v>0</v>
      </c>
      <c r="S31" s="246"/>
      <c r="T31" s="246"/>
      <c r="U31" s="246"/>
      <c r="V31" s="285">
        <f t="shared" si="70"/>
        <v>0</v>
      </c>
      <c r="W31" s="246"/>
      <c r="X31" s="246"/>
      <c r="Y31" s="246"/>
      <c r="Z31" s="285">
        <f t="shared" si="71"/>
        <v>0</v>
      </c>
      <c r="AA31" s="246"/>
      <c r="AB31" s="246"/>
      <c r="AC31" s="246"/>
      <c r="AD31" s="285">
        <f t="shared" si="72"/>
        <v>0</v>
      </c>
      <c r="AE31" s="246"/>
      <c r="AF31" s="246"/>
      <c r="AG31" s="246"/>
      <c r="AH31" s="285">
        <f t="shared" si="73"/>
        <v>0</v>
      </c>
      <c r="AI31" s="246"/>
      <c r="AJ31" s="246"/>
      <c r="AK31" s="246"/>
      <c r="AL31" s="285">
        <f t="shared" si="74"/>
        <v>0</v>
      </c>
      <c r="AM31" s="246"/>
      <c r="AN31" s="246"/>
      <c r="AO31" s="246"/>
      <c r="AP31" s="285">
        <f t="shared" si="75"/>
        <v>0</v>
      </c>
      <c r="AQ31" s="246"/>
      <c r="AR31" s="246"/>
      <c r="AS31" s="246"/>
      <c r="AT31" s="285">
        <f t="shared" si="76"/>
        <v>0</v>
      </c>
      <c r="AU31" s="246"/>
      <c r="AV31" s="246"/>
      <c r="AW31" s="246"/>
      <c r="AX31" s="285">
        <f t="shared" si="77"/>
        <v>0</v>
      </c>
      <c r="AY31" s="246"/>
      <c r="AZ31" s="246"/>
      <c r="BA31" s="246"/>
      <c r="BB31" s="285">
        <f t="shared" si="78"/>
        <v>0</v>
      </c>
      <c r="BC31" s="246"/>
      <c r="BD31" s="246"/>
      <c r="BE31" s="246"/>
      <c r="BF31" s="285">
        <f t="shared" si="79"/>
        <v>0</v>
      </c>
      <c r="BG31" s="246"/>
      <c r="BH31" s="246"/>
      <c r="BI31" s="246"/>
      <c r="BJ31" s="285">
        <f t="shared" si="80"/>
        <v>0</v>
      </c>
      <c r="BK31" s="246"/>
      <c r="BL31" s="246"/>
      <c r="BM31" s="246"/>
      <c r="BN31" s="285">
        <f t="shared" si="81"/>
        <v>0</v>
      </c>
      <c r="BO31" s="246"/>
      <c r="BP31" s="246"/>
      <c r="BQ31" s="246"/>
      <c r="BR31" s="285">
        <f t="shared" si="82"/>
        <v>0</v>
      </c>
      <c r="BS31" s="246"/>
      <c r="BT31" s="246"/>
      <c r="BU31" s="246"/>
      <c r="BV31" s="285">
        <f t="shared" si="83"/>
        <v>0</v>
      </c>
      <c r="BW31" s="246"/>
      <c r="BX31" s="246"/>
      <c r="BY31" s="246"/>
      <c r="BZ31" s="285">
        <f t="shared" si="84"/>
        <v>0</v>
      </c>
      <c r="CA31" s="246"/>
      <c r="CB31" s="246"/>
      <c r="CC31" s="246"/>
      <c r="CD31" s="285">
        <f t="shared" si="85"/>
        <v>0</v>
      </c>
      <c r="CE31" s="246"/>
      <c r="CF31" s="246"/>
      <c r="CG31" s="246"/>
      <c r="CH31" s="285">
        <f t="shared" si="86"/>
        <v>0</v>
      </c>
      <c r="CI31" s="246"/>
      <c r="CJ31" s="246"/>
      <c r="CK31" s="246"/>
      <c r="CL31" s="285">
        <f t="shared" si="87"/>
        <v>0</v>
      </c>
      <c r="CM31" s="246"/>
      <c r="CN31" s="246"/>
      <c r="CO31" s="246"/>
      <c r="CP31" s="285">
        <f t="shared" si="88"/>
        <v>0</v>
      </c>
      <c r="CQ31" s="246"/>
      <c r="CR31" s="246"/>
      <c r="CS31" s="246"/>
      <c r="CT31" s="285">
        <f t="shared" si="89"/>
        <v>0</v>
      </c>
      <c r="CU31" s="246"/>
      <c r="CV31" s="246"/>
      <c r="CW31" s="246"/>
      <c r="CX31" s="285">
        <f t="shared" si="90"/>
        <v>0</v>
      </c>
      <c r="CY31" s="246"/>
      <c r="CZ31" s="246"/>
      <c r="DA31" s="246"/>
      <c r="DB31" s="285">
        <f t="shared" si="91"/>
        <v>0</v>
      </c>
      <c r="DC31" s="246"/>
      <c r="DD31" s="246"/>
      <c r="DE31" s="246"/>
      <c r="DF31" s="285">
        <f t="shared" si="92"/>
        <v>0</v>
      </c>
      <c r="DG31" s="246"/>
      <c r="DH31" s="246"/>
      <c r="DI31" s="246"/>
      <c r="DJ31" s="285">
        <f t="shared" si="93"/>
        <v>0</v>
      </c>
      <c r="DK31" s="246"/>
      <c r="DL31" s="246"/>
      <c r="DM31" s="246"/>
      <c r="DN31" s="285">
        <f t="shared" si="94"/>
        <v>0</v>
      </c>
      <c r="DO31" s="246"/>
      <c r="DP31" s="246"/>
      <c r="DQ31" s="246"/>
      <c r="DR31" s="285">
        <f t="shared" si="95"/>
        <v>0</v>
      </c>
      <c r="DS31" s="246"/>
      <c r="DT31" s="246"/>
      <c r="DU31" s="246"/>
      <c r="DV31" s="285">
        <f t="shared" si="96"/>
        <v>0</v>
      </c>
      <c r="DW31" s="246"/>
      <c r="DX31" s="246"/>
      <c r="DY31" s="246"/>
      <c r="DZ31" s="285">
        <f t="shared" si="97"/>
        <v>0</v>
      </c>
      <c r="EA31" s="246"/>
      <c r="EB31" s="246"/>
      <c r="EC31" s="246"/>
      <c r="ED31" s="285">
        <f t="shared" si="98"/>
        <v>0</v>
      </c>
      <c r="EE31" s="246"/>
      <c r="EF31" s="246"/>
      <c r="EG31" s="246"/>
      <c r="EH31" s="285">
        <f t="shared" si="99"/>
        <v>0</v>
      </c>
      <c r="EI31" s="246"/>
      <c r="EJ31" s="246"/>
      <c r="EK31" s="246"/>
      <c r="EL31" s="285">
        <f t="shared" si="100"/>
        <v>0</v>
      </c>
      <c r="EM31" s="246"/>
      <c r="EN31" s="246"/>
      <c r="EO31" s="246"/>
      <c r="EP31" s="285">
        <f t="shared" si="101"/>
        <v>0</v>
      </c>
      <c r="EQ31" s="246"/>
      <c r="ER31" s="246"/>
      <c r="ES31" s="246"/>
      <c r="ET31" s="285">
        <f t="shared" si="102"/>
        <v>0</v>
      </c>
      <c r="EU31" s="246"/>
      <c r="EV31" s="246"/>
      <c r="EW31" s="246"/>
      <c r="EX31" s="285">
        <f t="shared" si="103"/>
        <v>0</v>
      </c>
      <c r="EY31" s="246"/>
      <c r="EZ31" s="246"/>
      <c r="FA31" s="246"/>
      <c r="FB31" s="285">
        <f t="shared" si="104"/>
        <v>0</v>
      </c>
      <c r="FC31" s="246"/>
      <c r="FD31" s="246"/>
      <c r="FE31" s="246"/>
      <c r="FF31" s="285">
        <f t="shared" si="105"/>
        <v>0</v>
      </c>
      <c r="FG31" s="246"/>
      <c r="FH31" s="246"/>
      <c r="FI31" s="246"/>
      <c r="FJ31" s="285">
        <f t="shared" si="106"/>
        <v>0</v>
      </c>
      <c r="FK31" s="246"/>
      <c r="FL31" s="246"/>
      <c r="FM31" s="246"/>
      <c r="FN31" s="285">
        <f t="shared" si="107"/>
        <v>0</v>
      </c>
      <c r="FO31" s="246"/>
      <c r="FP31" s="246"/>
      <c r="FQ31" s="246"/>
      <c r="FR31" s="285">
        <f t="shared" si="108"/>
        <v>0</v>
      </c>
      <c r="FS31" s="246"/>
      <c r="FT31" s="246"/>
      <c r="FU31" s="246"/>
      <c r="FV31" s="285">
        <f t="shared" si="109"/>
        <v>0</v>
      </c>
      <c r="FW31" s="246"/>
      <c r="FX31" s="246"/>
      <c r="FY31" s="246"/>
      <c r="FZ31" s="285">
        <f t="shared" si="110"/>
        <v>0</v>
      </c>
      <c r="GA31" s="246"/>
      <c r="GB31" s="246"/>
      <c r="GC31" s="246"/>
      <c r="GD31" s="285">
        <f t="shared" si="111"/>
        <v>0</v>
      </c>
      <c r="GE31" s="246"/>
      <c r="GF31" s="246"/>
      <c r="GG31" s="246"/>
      <c r="GH31" s="285">
        <f t="shared" si="112"/>
        <v>0</v>
      </c>
      <c r="GI31" s="246"/>
      <c r="GJ31" s="246"/>
      <c r="GK31" s="246"/>
      <c r="GL31" s="285">
        <f t="shared" si="113"/>
        <v>0</v>
      </c>
      <c r="GM31" s="246"/>
      <c r="GN31" s="246"/>
      <c r="GO31" s="246"/>
      <c r="GP31" s="285">
        <f t="shared" si="114"/>
        <v>0</v>
      </c>
      <c r="GQ31" s="246"/>
      <c r="GR31" s="246"/>
      <c r="GS31" s="246"/>
      <c r="GT31" s="285">
        <f t="shared" si="115"/>
        <v>0</v>
      </c>
      <c r="GU31" s="246"/>
      <c r="GV31" s="246"/>
      <c r="GW31" s="246"/>
      <c r="GX31" s="285">
        <f t="shared" si="116"/>
        <v>0</v>
      </c>
      <c r="GY31" s="246"/>
      <c r="GZ31" s="246"/>
      <c r="HA31" s="246"/>
      <c r="HB31" s="285">
        <f t="shared" si="117"/>
        <v>0</v>
      </c>
      <c r="HC31" s="246"/>
      <c r="HD31" s="246"/>
      <c r="HE31" s="246"/>
      <c r="HF31" s="285">
        <f t="shared" si="118"/>
        <v>0</v>
      </c>
      <c r="HG31" s="246"/>
      <c r="HH31" s="246"/>
      <c r="HI31" s="246"/>
      <c r="HJ31" s="285">
        <f t="shared" si="119"/>
        <v>0</v>
      </c>
      <c r="HK31" s="246"/>
      <c r="HL31" s="246"/>
      <c r="HM31" s="246"/>
      <c r="HN31" s="285">
        <f t="shared" si="120"/>
        <v>0</v>
      </c>
      <c r="HO31" s="246"/>
      <c r="HP31" s="246"/>
      <c r="HQ31" s="246"/>
      <c r="HR31" s="285">
        <f t="shared" si="121"/>
        <v>0</v>
      </c>
      <c r="HS31" s="246"/>
      <c r="HT31" s="246"/>
      <c r="HU31" s="246"/>
      <c r="HV31" s="285">
        <f t="shared" si="122"/>
        <v>0</v>
      </c>
      <c r="HW31" s="246"/>
      <c r="HX31" s="246"/>
      <c r="HY31" s="246"/>
      <c r="HZ31" s="285">
        <f t="shared" si="123"/>
        <v>0</v>
      </c>
      <c r="IA31" s="246"/>
      <c r="IB31" s="246"/>
      <c r="IC31" s="246"/>
      <c r="ID31" s="285">
        <f t="shared" si="124"/>
        <v>0</v>
      </c>
      <c r="IE31" s="246"/>
      <c r="IF31" s="246"/>
      <c r="IG31" s="246"/>
      <c r="IH31" s="285">
        <f t="shared" si="125"/>
        <v>0</v>
      </c>
      <c r="II31" s="246"/>
      <c r="IJ31" s="246"/>
      <c r="IK31" s="246"/>
      <c r="IL31" s="285">
        <f t="shared" si="126"/>
        <v>0</v>
      </c>
      <c r="IM31" s="246"/>
      <c r="IN31" s="246"/>
      <c r="IO31" s="246"/>
      <c r="IP31" s="285">
        <f t="shared" si="127"/>
        <v>0</v>
      </c>
      <c r="IQ31" s="254">
        <f t="shared" si="128"/>
        <v>0</v>
      </c>
      <c r="IR31" s="254">
        <f t="shared" si="129"/>
        <v>0</v>
      </c>
      <c r="IS31" s="254">
        <f t="shared" si="130"/>
        <v>0</v>
      </c>
      <c r="IT31" s="254">
        <f t="shared" si="131"/>
        <v>0</v>
      </c>
    </row>
    <row r="32" spans="1:254" ht="21.95" customHeight="1">
      <c r="A32" s="277">
        <v>346000</v>
      </c>
      <c r="B32" s="240" t="s">
        <v>202</v>
      </c>
      <c r="C32" s="246"/>
      <c r="D32" s="246"/>
      <c r="E32" s="246"/>
      <c r="F32" s="285">
        <f t="shared" si="66"/>
        <v>0</v>
      </c>
      <c r="G32" s="246"/>
      <c r="H32" s="246"/>
      <c r="I32" s="246"/>
      <c r="J32" s="285">
        <f t="shared" si="67"/>
        <v>0</v>
      </c>
      <c r="K32" s="246"/>
      <c r="L32" s="246"/>
      <c r="M32" s="246"/>
      <c r="N32" s="285">
        <f t="shared" si="68"/>
        <v>0</v>
      </c>
      <c r="O32" s="246"/>
      <c r="P32" s="246"/>
      <c r="Q32" s="246"/>
      <c r="R32" s="285">
        <f t="shared" si="69"/>
        <v>0</v>
      </c>
      <c r="S32" s="246"/>
      <c r="T32" s="246"/>
      <c r="U32" s="246"/>
      <c r="V32" s="285">
        <f t="shared" si="70"/>
        <v>0</v>
      </c>
      <c r="W32" s="246"/>
      <c r="X32" s="246"/>
      <c r="Y32" s="246"/>
      <c r="Z32" s="285">
        <f t="shared" si="71"/>
        <v>0</v>
      </c>
      <c r="AA32" s="246"/>
      <c r="AB32" s="246"/>
      <c r="AC32" s="246"/>
      <c r="AD32" s="285">
        <f t="shared" si="72"/>
        <v>0</v>
      </c>
      <c r="AE32" s="246"/>
      <c r="AF32" s="246"/>
      <c r="AG32" s="246"/>
      <c r="AH32" s="285">
        <f t="shared" si="73"/>
        <v>0</v>
      </c>
      <c r="AI32" s="246"/>
      <c r="AJ32" s="246"/>
      <c r="AK32" s="246"/>
      <c r="AL32" s="285">
        <f t="shared" si="74"/>
        <v>0</v>
      </c>
      <c r="AM32" s="246"/>
      <c r="AN32" s="246"/>
      <c r="AO32" s="246"/>
      <c r="AP32" s="285">
        <f t="shared" si="75"/>
        <v>0</v>
      </c>
      <c r="AQ32" s="246"/>
      <c r="AR32" s="246"/>
      <c r="AS32" s="246"/>
      <c r="AT32" s="285">
        <f t="shared" si="76"/>
        <v>0</v>
      </c>
      <c r="AU32" s="246"/>
      <c r="AV32" s="246"/>
      <c r="AW32" s="246"/>
      <c r="AX32" s="285">
        <f t="shared" si="77"/>
        <v>0</v>
      </c>
      <c r="AY32" s="246"/>
      <c r="AZ32" s="246"/>
      <c r="BA32" s="246"/>
      <c r="BB32" s="285">
        <f t="shared" si="78"/>
        <v>0</v>
      </c>
      <c r="BC32" s="246"/>
      <c r="BD32" s="246"/>
      <c r="BE32" s="246"/>
      <c r="BF32" s="285">
        <f t="shared" si="79"/>
        <v>0</v>
      </c>
      <c r="BG32" s="246"/>
      <c r="BH32" s="246"/>
      <c r="BI32" s="246"/>
      <c r="BJ32" s="285">
        <f t="shared" si="80"/>
        <v>0</v>
      </c>
      <c r="BK32" s="246"/>
      <c r="BL32" s="246"/>
      <c r="BM32" s="246"/>
      <c r="BN32" s="285">
        <f t="shared" si="81"/>
        <v>0</v>
      </c>
      <c r="BO32" s="246"/>
      <c r="BP32" s="246"/>
      <c r="BQ32" s="246"/>
      <c r="BR32" s="285">
        <f t="shared" si="82"/>
        <v>0</v>
      </c>
      <c r="BS32" s="246"/>
      <c r="BT32" s="246"/>
      <c r="BU32" s="246"/>
      <c r="BV32" s="285">
        <f t="shared" si="83"/>
        <v>0</v>
      </c>
      <c r="BW32" s="246"/>
      <c r="BX32" s="246"/>
      <c r="BY32" s="246"/>
      <c r="BZ32" s="285">
        <f t="shared" si="84"/>
        <v>0</v>
      </c>
      <c r="CA32" s="246"/>
      <c r="CB32" s="246"/>
      <c r="CC32" s="246"/>
      <c r="CD32" s="285">
        <f t="shared" si="85"/>
        <v>0</v>
      </c>
      <c r="CE32" s="246"/>
      <c r="CF32" s="246"/>
      <c r="CG32" s="246"/>
      <c r="CH32" s="285">
        <f t="shared" si="86"/>
        <v>0</v>
      </c>
      <c r="CI32" s="246"/>
      <c r="CJ32" s="246"/>
      <c r="CK32" s="246"/>
      <c r="CL32" s="285">
        <f t="shared" si="87"/>
        <v>0</v>
      </c>
      <c r="CM32" s="246"/>
      <c r="CN32" s="246"/>
      <c r="CO32" s="246"/>
      <c r="CP32" s="285">
        <f t="shared" si="88"/>
        <v>0</v>
      </c>
      <c r="CQ32" s="246"/>
      <c r="CR32" s="246"/>
      <c r="CS32" s="246"/>
      <c r="CT32" s="285">
        <f t="shared" si="89"/>
        <v>0</v>
      </c>
      <c r="CU32" s="246"/>
      <c r="CV32" s="246"/>
      <c r="CW32" s="246"/>
      <c r="CX32" s="285">
        <f t="shared" si="90"/>
        <v>0</v>
      </c>
      <c r="CY32" s="246"/>
      <c r="CZ32" s="246"/>
      <c r="DA32" s="246"/>
      <c r="DB32" s="285">
        <f t="shared" si="91"/>
        <v>0</v>
      </c>
      <c r="DC32" s="246"/>
      <c r="DD32" s="246"/>
      <c r="DE32" s="246"/>
      <c r="DF32" s="285">
        <f t="shared" si="92"/>
        <v>0</v>
      </c>
      <c r="DG32" s="246"/>
      <c r="DH32" s="246"/>
      <c r="DI32" s="246"/>
      <c r="DJ32" s="285">
        <f t="shared" si="93"/>
        <v>0</v>
      </c>
      <c r="DK32" s="246"/>
      <c r="DL32" s="246"/>
      <c r="DM32" s="246"/>
      <c r="DN32" s="285">
        <f t="shared" si="94"/>
        <v>0</v>
      </c>
      <c r="DO32" s="246"/>
      <c r="DP32" s="246"/>
      <c r="DQ32" s="246"/>
      <c r="DR32" s="285">
        <f t="shared" si="95"/>
        <v>0</v>
      </c>
      <c r="DS32" s="246"/>
      <c r="DT32" s="246"/>
      <c r="DU32" s="246"/>
      <c r="DV32" s="285">
        <f t="shared" si="96"/>
        <v>0</v>
      </c>
      <c r="DW32" s="246"/>
      <c r="DX32" s="246"/>
      <c r="DY32" s="246"/>
      <c r="DZ32" s="285">
        <f t="shared" si="97"/>
        <v>0</v>
      </c>
      <c r="EA32" s="246"/>
      <c r="EB32" s="246"/>
      <c r="EC32" s="246"/>
      <c r="ED32" s="285">
        <f t="shared" si="98"/>
        <v>0</v>
      </c>
      <c r="EE32" s="246"/>
      <c r="EF32" s="246"/>
      <c r="EG32" s="246"/>
      <c r="EH32" s="285">
        <f t="shared" si="99"/>
        <v>0</v>
      </c>
      <c r="EI32" s="246"/>
      <c r="EJ32" s="246"/>
      <c r="EK32" s="246"/>
      <c r="EL32" s="285">
        <f t="shared" si="100"/>
        <v>0</v>
      </c>
      <c r="EM32" s="246"/>
      <c r="EN32" s="246"/>
      <c r="EO32" s="246"/>
      <c r="EP32" s="285">
        <f t="shared" si="101"/>
        <v>0</v>
      </c>
      <c r="EQ32" s="246"/>
      <c r="ER32" s="246"/>
      <c r="ES32" s="246"/>
      <c r="ET32" s="285">
        <f t="shared" si="102"/>
        <v>0</v>
      </c>
      <c r="EU32" s="246"/>
      <c r="EV32" s="246"/>
      <c r="EW32" s="246"/>
      <c r="EX32" s="285">
        <f t="shared" si="103"/>
        <v>0</v>
      </c>
      <c r="EY32" s="246"/>
      <c r="EZ32" s="246"/>
      <c r="FA32" s="246"/>
      <c r="FB32" s="285">
        <f t="shared" si="104"/>
        <v>0</v>
      </c>
      <c r="FC32" s="246"/>
      <c r="FD32" s="246"/>
      <c r="FE32" s="246"/>
      <c r="FF32" s="285">
        <f t="shared" si="105"/>
        <v>0</v>
      </c>
      <c r="FG32" s="246"/>
      <c r="FH32" s="246"/>
      <c r="FI32" s="246"/>
      <c r="FJ32" s="285">
        <f t="shared" si="106"/>
        <v>0</v>
      </c>
      <c r="FK32" s="246"/>
      <c r="FL32" s="246"/>
      <c r="FM32" s="246"/>
      <c r="FN32" s="285">
        <f t="shared" si="107"/>
        <v>0</v>
      </c>
      <c r="FO32" s="246"/>
      <c r="FP32" s="246"/>
      <c r="FQ32" s="246"/>
      <c r="FR32" s="285">
        <f t="shared" si="108"/>
        <v>0</v>
      </c>
      <c r="FS32" s="246"/>
      <c r="FT32" s="246"/>
      <c r="FU32" s="246"/>
      <c r="FV32" s="285">
        <f t="shared" si="109"/>
        <v>0</v>
      </c>
      <c r="FW32" s="246"/>
      <c r="FX32" s="246"/>
      <c r="FY32" s="246"/>
      <c r="FZ32" s="285">
        <f t="shared" si="110"/>
        <v>0</v>
      </c>
      <c r="GA32" s="246"/>
      <c r="GB32" s="246"/>
      <c r="GC32" s="246"/>
      <c r="GD32" s="285">
        <f t="shared" si="111"/>
        <v>0</v>
      </c>
      <c r="GE32" s="246"/>
      <c r="GF32" s="246"/>
      <c r="GG32" s="246"/>
      <c r="GH32" s="285">
        <f t="shared" si="112"/>
        <v>0</v>
      </c>
      <c r="GI32" s="246"/>
      <c r="GJ32" s="246"/>
      <c r="GK32" s="246"/>
      <c r="GL32" s="285">
        <f t="shared" si="113"/>
        <v>0</v>
      </c>
      <c r="GM32" s="246"/>
      <c r="GN32" s="246"/>
      <c r="GO32" s="246"/>
      <c r="GP32" s="285">
        <f t="shared" si="114"/>
        <v>0</v>
      </c>
      <c r="GQ32" s="246"/>
      <c r="GR32" s="246"/>
      <c r="GS32" s="246"/>
      <c r="GT32" s="285">
        <f t="shared" si="115"/>
        <v>0</v>
      </c>
      <c r="GU32" s="246"/>
      <c r="GV32" s="246"/>
      <c r="GW32" s="246"/>
      <c r="GX32" s="285">
        <f t="shared" si="116"/>
        <v>0</v>
      </c>
      <c r="GY32" s="246"/>
      <c r="GZ32" s="246"/>
      <c r="HA32" s="246"/>
      <c r="HB32" s="285">
        <f t="shared" si="117"/>
        <v>0</v>
      </c>
      <c r="HC32" s="246"/>
      <c r="HD32" s="246"/>
      <c r="HE32" s="246"/>
      <c r="HF32" s="285">
        <f t="shared" si="118"/>
        <v>0</v>
      </c>
      <c r="HG32" s="246"/>
      <c r="HH32" s="246"/>
      <c r="HI32" s="246"/>
      <c r="HJ32" s="285">
        <f t="shared" si="119"/>
        <v>0</v>
      </c>
      <c r="HK32" s="246"/>
      <c r="HL32" s="246"/>
      <c r="HM32" s="246"/>
      <c r="HN32" s="285">
        <f t="shared" si="120"/>
        <v>0</v>
      </c>
      <c r="HO32" s="246"/>
      <c r="HP32" s="246"/>
      <c r="HQ32" s="246"/>
      <c r="HR32" s="285">
        <f t="shared" si="121"/>
        <v>0</v>
      </c>
      <c r="HS32" s="246"/>
      <c r="HT32" s="246"/>
      <c r="HU32" s="246"/>
      <c r="HV32" s="285">
        <f t="shared" si="122"/>
        <v>0</v>
      </c>
      <c r="HW32" s="246"/>
      <c r="HX32" s="246"/>
      <c r="HY32" s="246"/>
      <c r="HZ32" s="285">
        <f t="shared" si="123"/>
        <v>0</v>
      </c>
      <c r="IA32" s="246"/>
      <c r="IB32" s="246"/>
      <c r="IC32" s="246"/>
      <c r="ID32" s="285">
        <f t="shared" si="124"/>
        <v>0</v>
      </c>
      <c r="IE32" s="246"/>
      <c r="IF32" s="246"/>
      <c r="IG32" s="246"/>
      <c r="IH32" s="285">
        <f t="shared" si="125"/>
        <v>0</v>
      </c>
      <c r="II32" s="246"/>
      <c r="IJ32" s="246"/>
      <c r="IK32" s="246"/>
      <c r="IL32" s="285">
        <f t="shared" si="126"/>
        <v>0</v>
      </c>
      <c r="IM32" s="246"/>
      <c r="IN32" s="246"/>
      <c r="IO32" s="246"/>
      <c r="IP32" s="285">
        <f t="shared" si="127"/>
        <v>0</v>
      </c>
      <c r="IQ32" s="254">
        <f t="shared" si="128"/>
        <v>0</v>
      </c>
      <c r="IR32" s="254">
        <f t="shared" si="129"/>
        <v>0</v>
      </c>
      <c r="IS32" s="254">
        <f t="shared" si="130"/>
        <v>0</v>
      </c>
      <c r="IT32" s="254">
        <f t="shared" si="131"/>
        <v>0</v>
      </c>
    </row>
    <row r="33" spans="1:254" ht="21.95" customHeight="1">
      <c r="A33" s="343"/>
      <c r="B33" s="8" t="s">
        <v>192</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row>
    <row r="34" spans="1:254" ht="21.95" customHeight="1">
      <c r="A34" s="277">
        <v>351010</v>
      </c>
      <c r="B34" s="240" t="s">
        <v>283</v>
      </c>
      <c r="C34" s="246"/>
      <c r="D34" s="246"/>
      <c r="E34" s="246"/>
      <c r="F34" s="285">
        <f>-D34+E34</f>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c r="AE34" s="246"/>
      <c r="AF34" s="246"/>
      <c r="AG34" s="246"/>
      <c r="AH34" s="285">
        <f>-AF34+AG34</f>
        <v>0</v>
      </c>
      <c r="AI34" s="246"/>
      <c r="AJ34" s="246"/>
      <c r="AK34" s="246"/>
      <c r="AL34" s="285">
        <f>-AJ34+AK34</f>
        <v>0</v>
      </c>
      <c r="AM34" s="246"/>
      <c r="AN34" s="246"/>
      <c r="AO34" s="246"/>
      <c r="AP34" s="285">
        <f>-AN34+AO34</f>
        <v>0</v>
      </c>
      <c r="AQ34" s="246"/>
      <c r="AR34" s="246"/>
      <c r="AS34" s="246"/>
      <c r="AT34" s="285">
        <f>-AR34+AS34</f>
        <v>0</v>
      </c>
      <c r="AU34" s="246"/>
      <c r="AV34" s="246"/>
      <c r="AW34" s="246"/>
      <c r="AX34" s="285">
        <f>-AV34+AW34</f>
        <v>0</v>
      </c>
      <c r="AY34" s="246"/>
      <c r="AZ34" s="246"/>
      <c r="BA34" s="246"/>
      <c r="BB34" s="285">
        <f>-AZ34+BA34</f>
        <v>0</v>
      </c>
      <c r="BC34" s="246"/>
      <c r="BD34" s="246"/>
      <c r="BE34" s="246"/>
      <c r="BF34" s="285">
        <f>-BD34+BE34</f>
        <v>0</v>
      </c>
      <c r="BG34" s="246"/>
      <c r="BH34" s="246"/>
      <c r="BI34" s="246"/>
      <c r="BJ34" s="285">
        <f>-BH34+BI34</f>
        <v>0</v>
      </c>
      <c r="BK34" s="246"/>
      <c r="BL34" s="246"/>
      <c r="BM34" s="246"/>
      <c r="BN34" s="285">
        <f>-BL34+BM34</f>
        <v>0</v>
      </c>
      <c r="BO34" s="246"/>
      <c r="BP34" s="246"/>
      <c r="BQ34" s="246"/>
      <c r="BR34" s="285">
        <f>-BP34+BQ34</f>
        <v>0</v>
      </c>
      <c r="BS34" s="246"/>
      <c r="BT34" s="246"/>
      <c r="BU34" s="246"/>
      <c r="BV34" s="285">
        <f>-BT34+BU34</f>
        <v>0</v>
      </c>
      <c r="BW34" s="246"/>
      <c r="BX34" s="246"/>
      <c r="BY34" s="246"/>
      <c r="BZ34" s="285">
        <f>-BX34+BY34</f>
        <v>0</v>
      </c>
      <c r="CA34" s="246"/>
      <c r="CB34" s="246"/>
      <c r="CC34" s="246"/>
      <c r="CD34" s="285">
        <f>-CB34+CC34</f>
        <v>0</v>
      </c>
      <c r="CE34" s="246"/>
      <c r="CF34" s="246"/>
      <c r="CG34" s="246"/>
      <c r="CH34" s="285">
        <f>-CF34+CG34</f>
        <v>0</v>
      </c>
      <c r="CI34" s="246"/>
      <c r="CJ34" s="246"/>
      <c r="CK34" s="246"/>
      <c r="CL34" s="285">
        <f>-CJ34+CK34</f>
        <v>0</v>
      </c>
      <c r="CM34" s="246"/>
      <c r="CN34" s="246"/>
      <c r="CO34" s="246"/>
      <c r="CP34" s="285">
        <f>-CN34+CO34</f>
        <v>0</v>
      </c>
      <c r="CQ34" s="246"/>
      <c r="CR34" s="246"/>
      <c r="CS34" s="246"/>
      <c r="CT34" s="285">
        <f>-CR34+CS34</f>
        <v>0</v>
      </c>
      <c r="CU34" s="246"/>
      <c r="CV34" s="246"/>
      <c r="CW34" s="246"/>
      <c r="CX34" s="285">
        <f>-CV34+CW34</f>
        <v>0</v>
      </c>
      <c r="CY34" s="246"/>
      <c r="CZ34" s="246"/>
      <c r="DA34" s="246"/>
      <c r="DB34" s="285">
        <f>-CZ34+DA34</f>
        <v>0</v>
      </c>
      <c r="DC34" s="246"/>
      <c r="DD34" s="246"/>
      <c r="DE34" s="246"/>
      <c r="DF34" s="285">
        <f>-DD34+DE34</f>
        <v>0</v>
      </c>
      <c r="DG34" s="246"/>
      <c r="DH34" s="246"/>
      <c r="DI34" s="246"/>
      <c r="DJ34" s="285">
        <f>-DH34+DI34</f>
        <v>0</v>
      </c>
      <c r="DK34" s="246"/>
      <c r="DL34" s="246"/>
      <c r="DM34" s="246"/>
      <c r="DN34" s="285">
        <f>-DL34+DM34</f>
        <v>0</v>
      </c>
      <c r="DO34" s="246"/>
      <c r="DP34" s="246"/>
      <c r="DQ34" s="246"/>
      <c r="DR34" s="285">
        <f>-DP34+DQ34</f>
        <v>0</v>
      </c>
      <c r="DS34" s="246"/>
      <c r="DT34" s="246"/>
      <c r="DU34" s="246"/>
      <c r="DV34" s="285">
        <f>-DT34+DU34</f>
        <v>0</v>
      </c>
      <c r="DW34" s="246"/>
      <c r="DX34" s="246"/>
      <c r="DY34" s="246"/>
      <c r="DZ34" s="285">
        <f>-DX34+DY34</f>
        <v>0</v>
      </c>
      <c r="EA34" s="246"/>
      <c r="EB34" s="246"/>
      <c r="EC34" s="246"/>
      <c r="ED34" s="285">
        <f>-EB34+EC34</f>
        <v>0</v>
      </c>
      <c r="EE34" s="246"/>
      <c r="EF34" s="246"/>
      <c r="EG34" s="246"/>
      <c r="EH34" s="285">
        <f>-EF34+EG34</f>
        <v>0</v>
      </c>
      <c r="EI34" s="246"/>
      <c r="EJ34" s="246"/>
      <c r="EK34" s="246"/>
      <c r="EL34" s="285">
        <f>-EJ34+EK34</f>
        <v>0</v>
      </c>
      <c r="EM34" s="246"/>
      <c r="EN34" s="246"/>
      <c r="EO34" s="246"/>
      <c r="EP34" s="285">
        <f>-EN34+EO34</f>
        <v>0</v>
      </c>
      <c r="EQ34" s="246"/>
      <c r="ER34" s="246"/>
      <c r="ES34" s="246"/>
      <c r="ET34" s="285">
        <f>-ER34+ES34</f>
        <v>0</v>
      </c>
      <c r="EU34" s="246"/>
      <c r="EV34" s="246"/>
      <c r="EW34" s="246"/>
      <c r="EX34" s="285">
        <f>-EV34+EW34</f>
        <v>0</v>
      </c>
      <c r="EY34" s="246"/>
      <c r="EZ34" s="246"/>
      <c r="FA34" s="246"/>
      <c r="FB34" s="285">
        <f>-EZ34+FA34</f>
        <v>0</v>
      </c>
      <c r="FC34" s="246"/>
      <c r="FD34" s="246"/>
      <c r="FE34" s="246"/>
      <c r="FF34" s="285">
        <f>-FD34+FE34</f>
        <v>0</v>
      </c>
      <c r="FG34" s="246"/>
      <c r="FH34" s="246"/>
      <c r="FI34" s="246"/>
      <c r="FJ34" s="285">
        <f>-FH34+FI34</f>
        <v>0</v>
      </c>
      <c r="FK34" s="246"/>
      <c r="FL34" s="246"/>
      <c r="FM34" s="246"/>
      <c r="FN34" s="285">
        <f>-FL34+FM34</f>
        <v>0</v>
      </c>
      <c r="FO34" s="246"/>
      <c r="FP34" s="246"/>
      <c r="FQ34" s="246"/>
      <c r="FR34" s="285">
        <f>-FP34+FQ34</f>
        <v>0</v>
      </c>
      <c r="FS34" s="246"/>
      <c r="FT34" s="246"/>
      <c r="FU34" s="246"/>
      <c r="FV34" s="285">
        <f>-FT34+FU34</f>
        <v>0</v>
      </c>
      <c r="FW34" s="246"/>
      <c r="FX34" s="246"/>
      <c r="FY34" s="246"/>
      <c r="FZ34" s="285">
        <f>-FX34+FY34</f>
        <v>0</v>
      </c>
      <c r="GA34" s="246"/>
      <c r="GB34" s="246"/>
      <c r="GC34" s="246"/>
      <c r="GD34" s="285">
        <f>-GB34+GC34</f>
        <v>0</v>
      </c>
      <c r="GE34" s="246"/>
      <c r="GF34" s="246"/>
      <c r="GG34" s="246"/>
      <c r="GH34" s="285">
        <f>-GF34+GG34</f>
        <v>0</v>
      </c>
      <c r="GI34" s="246"/>
      <c r="GJ34" s="246"/>
      <c r="GK34" s="246"/>
      <c r="GL34" s="285">
        <f>-GJ34+GK34</f>
        <v>0</v>
      </c>
      <c r="GM34" s="246"/>
      <c r="GN34" s="246"/>
      <c r="GO34" s="246"/>
      <c r="GP34" s="285">
        <f>-GN34+GO34</f>
        <v>0</v>
      </c>
      <c r="GQ34" s="246"/>
      <c r="GR34" s="246"/>
      <c r="GS34" s="246"/>
      <c r="GT34" s="285">
        <f>-GR34+GS34</f>
        <v>0</v>
      </c>
      <c r="GU34" s="246"/>
      <c r="GV34" s="246"/>
      <c r="GW34" s="246"/>
      <c r="GX34" s="285">
        <f>-GV34+GW34</f>
        <v>0</v>
      </c>
      <c r="GY34" s="246"/>
      <c r="GZ34" s="246"/>
      <c r="HA34" s="246"/>
      <c r="HB34" s="285">
        <f>-GZ34+HA34</f>
        <v>0</v>
      </c>
      <c r="HC34" s="246"/>
      <c r="HD34" s="246"/>
      <c r="HE34" s="246"/>
      <c r="HF34" s="285">
        <f>-HD34+HE34</f>
        <v>0</v>
      </c>
      <c r="HG34" s="246"/>
      <c r="HH34" s="246"/>
      <c r="HI34" s="246"/>
      <c r="HJ34" s="285">
        <f>-HH34+HI34</f>
        <v>0</v>
      </c>
      <c r="HK34" s="246"/>
      <c r="HL34" s="246"/>
      <c r="HM34" s="246"/>
      <c r="HN34" s="285">
        <f>-HL34+HM34</f>
        <v>0</v>
      </c>
      <c r="HO34" s="246"/>
      <c r="HP34" s="246"/>
      <c r="HQ34" s="246"/>
      <c r="HR34" s="285">
        <f>-HP34+HQ34</f>
        <v>0</v>
      </c>
      <c r="HS34" s="246"/>
      <c r="HT34" s="246"/>
      <c r="HU34" s="246"/>
      <c r="HV34" s="285">
        <f>-HT34+HU34</f>
        <v>0</v>
      </c>
      <c r="HW34" s="246"/>
      <c r="HX34" s="246"/>
      <c r="HY34" s="246"/>
      <c r="HZ34" s="285">
        <f>-HX34+HY34</f>
        <v>0</v>
      </c>
      <c r="IA34" s="246"/>
      <c r="IB34" s="246"/>
      <c r="IC34" s="246"/>
      <c r="ID34" s="285">
        <f>-IB34+IC34</f>
        <v>0</v>
      </c>
      <c r="IE34" s="246"/>
      <c r="IF34" s="246"/>
      <c r="IG34" s="246"/>
      <c r="IH34" s="285">
        <f>-IF34+IG34</f>
        <v>0</v>
      </c>
      <c r="II34" s="246"/>
      <c r="IJ34" s="246"/>
      <c r="IK34" s="246"/>
      <c r="IL34" s="285">
        <f>-IJ34+IK34</f>
        <v>0</v>
      </c>
      <c r="IM34" s="246"/>
      <c r="IN34" s="246"/>
      <c r="IO34" s="246"/>
      <c r="IP34" s="285">
        <f>-IN34+IO34</f>
        <v>0</v>
      </c>
      <c r="IQ34" s="254">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54">
        <f t="shared" si="132"/>
        <v>0</v>
      </c>
      <c r="IS34" s="254">
        <f t="shared" si="132"/>
        <v>0</v>
      </c>
      <c r="IT34" s="254">
        <f t="shared" si="132"/>
        <v>0</v>
      </c>
    </row>
    <row r="35" spans="1:254" ht="21.95" customHeight="1">
      <c r="A35" s="277">
        <v>351020</v>
      </c>
      <c r="B35" s="240" t="s">
        <v>285</v>
      </c>
      <c r="C35" s="246"/>
      <c r="D35" s="246"/>
      <c r="E35" s="246"/>
      <c r="F35" s="285">
        <f>-D35+E35</f>
        <v>0</v>
      </c>
      <c r="G35" s="246"/>
      <c r="H35" s="246"/>
      <c r="I35" s="246"/>
      <c r="J35" s="285">
        <f>-H35+I35</f>
        <v>0</v>
      </c>
      <c r="K35" s="246"/>
      <c r="L35" s="246"/>
      <c r="M35" s="246"/>
      <c r="N35" s="285">
        <f>-L35+M35</f>
        <v>0</v>
      </c>
      <c r="O35" s="246"/>
      <c r="P35" s="246"/>
      <c r="Q35" s="246"/>
      <c r="R35" s="285">
        <f>-P35+Q35</f>
        <v>0</v>
      </c>
      <c r="S35" s="246"/>
      <c r="T35" s="246"/>
      <c r="U35" s="246"/>
      <c r="V35" s="285">
        <f>-T35+U35</f>
        <v>0</v>
      </c>
      <c r="W35" s="246"/>
      <c r="X35" s="246"/>
      <c r="Y35" s="246"/>
      <c r="Z35" s="285">
        <f>-X35+Y35</f>
        <v>0</v>
      </c>
      <c r="AA35" s="246"/>
      <c r="AB35" s="246"/>
      <c r="AC35" s="246"/>
      <c r="AD35" s="285">
        <f>-AB35+AC35</f>
        <v>0</v>
      </c>
      <c r="AE35" s="246"/>
      <c r="AF35" s="246"/>
      <c r="AG35" s="246"/>
      <c r="AH35" s="285">
        <f>-AF35+AG35</f>
        <v>0</v>
      </c>
      <c r="AI35" s="246"/>
      <c r="AJ35" s="246"/>
      <c r="AK35" s="246"/>
      <c r="AL35" s="285">
        <f>-AJ35+AK35</f>
        <v>0</v>
      </c>
      <c r="AM35" s="246"/>
      <c r="AN35" s="246"/>
      <c r="AO35" s="246"/>
      <c r="AP35" s="285">
        <f>-AN35+AO35</f>
        <v>0</v>
      </c>
      <c r="AQ35" s="246"/>
      <c r="AR35" s="246"/>
      <c r="AS35" s="246"/>
      <c r="AT35" s="285">
        <f>-AR35+AS35</f>
        <v>0</v>
      </c>
      <c r="AU35" s="246"/>
      <c r="AV35" s="246"/>
      <c r="AW35" s="246"/>
      <c r="AX35" s="285">
        <f>-AV35+AW35</f>
        <v>0</v>
      </c>
      <c r="AY35" s="246"/>
      <c r="AZ35" s="246"/>
      <c r="BA35" s="246"/>
      <c r="BB35" s="285">
        <f>-AZ35+BA35</f>
        <v>0</v>
      </c>
      <c r="BC35" s="246"/>
      <c r="BD35" s="246"/>
      <c r="BE35" s="246"/>
      <c r="BF35" s="285">
        <f>-BD35+BE35</f>
        <v>0</v>
      </c>
      <c r="BG35" s="246"/>
      <c r="BH35" s="246"/>
      <c r="BI35" s="246"/>
      <c r="BJ35" s="285">
        <f>-BH35+BI35</f>
        <v>0</v>
      </c>
      <c r="BK35" s="246"/>
      <c r="BL35" s="246"/>
      <c r="BM35" s="246"/>
      <c r="BN35" s="285">
        <f>-BL35+BM35</f>
        <v>0</v>
      </c>
      <c r="BO35" s="246"/>
      <c r="BP35" s="246"/>
      <c r="BQ35" s="246"/>
      <c r="BR35" s="285">
        <f>-BP35+BQ35</f>
        <v>0</v>
      </c>
      <c r="BS35" s="246"/>
      <c r="BT35" s="246"/>
      <c r="BU35" s="246"/>
      <c r="BV35" s="285">
        <f>-BT35+BU35</f>
        <v>0</v>
      </c>
      <c r="BW35" s="246"/>
      <c r="BX35" s="246"/>
      <c r="BY35" s="246"/>
      <c r="BZ35" s="285">
        <f>-BX35+BY35</f>
        <v>0</v>
      </c>
      <c r="CA35" s="246"/>
      <c r="CB35" s="246"/>
      <c r="CC35" s="246"/>
      <c r="CD35" s="285">
        <f>-CB35+CC35</f>
        <v>0</v>
      </c>
      <c r="CE35" s="246"/>
      <c r="CF35" s="246"/>
      <c r="CG35" s="246"/>
      <c r="CH35" s="285">
        <f>-CF35+CG35</f>
        <v>0</v>
      </c>
      <c r="CI35" s="246"/>
      <c r="CJ35" s="246"/>
      <c r="CK35" s="246"/>
      <c r="CL35" s="285">
        <f>-CJ35+CK35</f>
        <v>0</v>
      </c>
      <c r="CM35" s="246"/>
      <c r="CN35" s="246"/>
      <c r="CO35" s="246"/>
      <c r="CP35" s="285">
        <f>-CN35+CO35</f>
        <v>0</v>
      </c>
      <c r="CQ35" s="246"/>
      <c r="CR35" s="246"/>
      <c r="CS35" s="246"/>
      <c r="CT35" s="285">
        <f>-CR35+CS35</f>
        <v>0</v>
      </c>
      <c r="CU35" s="246"/>
      <c r="CV35" s="246"/>
      <c r="CW35" s="246"/>
      <c r="CX35" s="285">
        <f>-CV35+CW35</f>
        <v>0</v>
      </c>
      <c r="CY35" s="246"/>
      <c r="CZ35" s="246"/>
      <c r="DA35" s="246"/>
      <c r="DB35" s="285">
        <f>-CZ35+DA35</f>
        <v>0</v>
      </c>
      <c r="DC35" s="246"/>
      <c r="DD35" s="246"/>
      <c r="DE35" s="246"/>
      <c r="DF35" s="285">
        <f>-DD35+DE35</f>
        <v>0</v>
      </c>
      <c r="DG35" s="246"/>
      <c r="DH35" s="246"/>
      <c r="DI35" s="246"/>
      <c r="DJ35" s="285">
        <f>-DH35+DI35</f>
        <v>0</v>
      </c>
      <c r="DK35" s="246"/>
      <c r="DL35" s="246"/>
      <c r="DM35" s="246"/>
      <c r="DN35" s="285">
        <f>-DL35+DM35</f>
        <v>0</v>
      </c>
      <c r="DO35" s="246"/>
      <c r="DP35" s="246"/>
      <c r="DQ35" s="246"/>
      <c r="DR35" s="285">
        <f>-DP35+DQ35</f>
        <v>0</v>
      </c>
      <c r="DS35" s="246"/>
      <c r="DT35" s="246"/>
      <c r="DU35" s="246"/>
      <c r="DV35" s="285">
        <f>-DT35+DU35</f>
        <v>0</v>
      </c>
      <c r="DW35" s="246"/>
      <c r="DX35" s="246"/>
      <c r="DY35" s="246"/>
      <c r="DZ35" s="285">
        <f>-DX35+DY35</f>
        <v>0</v>
      </c>
      <c r="EA35" s="246"/>
      <c r="EB35" s="246"/>
      <c r="EC35" s="246"/>
      <c r="ED35" s="285">
        <f>-EB35+EC35</f>
        <v>0</v>
      </c>
      <c r="EE35" s="246"/>
      <c r="EF35" s="246"/>
      <c r="EG35" s="246"/>
      <c r="EH35" s="285">
        <f>-EF35+EG35</f>
        <v>0</v>
      </c>
      <c r="EI35" s="246"/>
      <c r="EJ35" s="246"/>
      <c r="EK35" s="246"/>
      <c r="EL35" s="285">
        <f>-EJ35+EK35</f>
        <v>0</v>
      </c>
      <c r="EM35" s="246"/>
      <c r="EN35" s="246"/>
      <c r="EO35" s="246"/>
      <c r="EP35" s="285">
        <f>-EN35+EO35</f>
        <v>0</v>
      </c>
      <c r="EQ35" s="246"/>
      <c r="ER35" s="246"/>
      <c r="ES35" s="246"/>
      <c r="ET35" s="285">
        <f>-ER35+ES35</f>
        <v>0</v>
      </c>
      <c r="EU35" s="246"/>
      <c r="EV35" s="246"/>
      <c r="EW35" s="246"/>
      <c r="EX35" s="285">
        <f>-EV35+EW35</f>
        <v>0</v>
      </c>
      <c r="EY35" s="246"/>
      <c r="EZ35" s="246"/>
      <c r="FA35" s="246"/>
      <c r="FB35" s="285">
        <f>-EZ35+FA35</f>
        <v>0</v>
      </c>
      <c r="FC35" s="246"/>
      <c r="FD35" s="246"/>
      <c r="FE35" s="246"/>
      <c r="FF35" s="285">
        <f>-FD35+FE35</f>
        <v>0</v>
      </c>
      <c r="FG35" s="246"/>
      <c r="FH35" s="246"/>
      <c r="FI35" s="246"/>
      <c r="FJ35" s="285">
        <f>-FH35+FI35</f>
        <v>0</v>
      </c>
      <c r="FK35" s="246"/>
      <c r="FL35" s="246"/>
      <c r="FM35" s="246"/>
      <c r="FN35" s="285">
        <f>-FL35+FM35</f>
        <v>0</v>
      </c>
      <c r="FO35" s="246"/>
      <c r="FP35" s="246"/>
      <c r="FQ35" s="246"/>
      <c r="FR35" s="285">
        <f>-FP35+FQ35</f>
        <v>0</v>
      </c>
      <c r="FS35" s="246"/>
      <c r="FT35" s="246"/>
      <c r="FU35" s="246"/>
      <c r="FV35" s="285">
        <f>-FT35+FU35</f>
        <v>0</v>
      </c>
      <c r="FW35" s="246"/>
      <c r="FX35" s="246"/>
      <c r="FY35" s="246"/>
      <c r="FZ35" s="285">
        <f>-FX35+FY35</f>
        <v>0</v>
      </c>
      <c r="GA35" s="246"/>
      <c r="GB35" s="246"/>
      <c r="GC35" s="246"/>
      <c r="GD35" s="285">
        <f>-GB35+GC35</f>
        <v>0</v>
      </c>
      <c r="GE35" s="246"/>
      <c r="GF35" s="246"/>
      <c r="GG35" s="246"/>
      <c r="GH35" s="285">
        <f>-GF35+GG35</f>
        <v>0</v>
      </c>
      <c r="GI35" s="246"/>
      <c r="GJ35" s="246"/>
      <c r="GK35" s="246"/>
      <c r="GL35" s="285">
        <f>-GJ35+GK35</f>
        <v>0</v>
      </c>
      <c r="GM35" s="246"/>
      <c r="GN35" s="246"/>
      <c r="GO35" s="246"/>
      <c r="GP35" s="285">
        <f>-GN35+GO35</f>
        <v>0</v>
      </c>
      <c r="GQ35" s="246"/>
      <c r="GR35" s="246"/>
      <c r="GS35" s="246"/>
      <c r="GT35" s="285">
        <f>-GR35+GS35</f>
        <v>0</v>
      </c>
      <c r="GU35" s="246"/>
      <c r="GV35" s="246"/>
      <c r="GW35" s="246"/>
      <c r="GX35" s="285">
        <f>-GV35+GW35</f>
        <v>0</v>
      </c>
      <c r="GY35" s="246"/>
      <c r="GZ35" s="246"/>
      <c r="HA35" s="246"/>
      <c r="HB35" s="285">
        <f>-GZ35+HA35</f>
        <v>0</v>
      </c>
      <c r="HC35" s="246"/>
      <c r="HD35" s="246"/>
      <c r="HE35" s="246"/>
      <c r="HF35" s="285">
        <f>-HD35+HE35</f>
        <v>0</v>
      </c>
      <c r="HG35" s="246"/>
      <c r="HH35" s="246"/>
      <c r="HI35" s="246"/>
      <c r="HJ35" s="285">
        <f>-HH35+HI35</f>
        <v>0</v>
      </c>
      <c r="HK35" s="246"/>
      <c r="HL35" s="246"/>
      <c r="HM35" s="246"/>
      <c r="HN35" s="285">
        <f>-HL35+HM35</f>
        <v>0</v>
      </c>
      <c r="HO35" s="246"/>
      <c r="HP35" s="246"/>
      <c r="HQ35" s="246"/>
      <c r="HR35" s="285">
        <f>-HP35+HQ35</f>
        <v>0</v>
      </c>
      <c r="HS35" s="246"/>
      <c r="HT35" s="246"/>
      <c r="HU35" s="246"/>
      <c r="HV35" s="285">
        <f>-HT35+HU35</f>
        <v>0</v>
      </c>
      <c r="HW35" s="246"/>
      <c r="HX35" s="246"/>
      <c r="HY35" s="246"/>
      <c r="HZ35" s="285">
        <f>-HX35+HY35</f>
        <v>0</v>
      </c>
      <c r="IA35" s="246"/>
      <c r="IB35" s="246"/>
      <c r="IC35" s="246"/>
      <c r="ID35" s="285">
        <f>-IB35+IC35</f>
        <v>0</v>
      </c>
      <c r="IE35" s="246"/>
      <c r="IF35" s="246"/>
      <c r="IG35" s="246"/>
      <c r="IH35" s="285">
        <f>-IF35+IG35</f>
        <v>0</v>
      </c>
      <c r="II35" s="246"/>
      <c r="IJ35" s="246"/>
      <c r="IK35" s="246"/>
      <c r="IL35" s="285">
        <f>-IJ35+IK35</f>
        <v>0</v>
      </c>
      <c r="IM35" s="246"/>
      <c r="IN35" s="246"/>
      <c r="IO35" s="246"/>
      <c r="IP35" s="285">
        <f>-IN35+IO35</f>
        <v>0</v>
      </c>
      <c r="IQ35" s="254">
        <f t="shared" si="132"/>
        <v>0</v>
      </c>
      <c r="IR35" s="254">
        <f t="shared" si="132"/>
        <v>0</v>
      </c>
      <c r="IS35" s="254">
        <f t="shared" si="132"/>
        <v>0</v>
      </c>
      <c r="IT35" s="254">
        <f t="shared" si="132"/>
        <v>0</v>
      </c>
    </row>
    <row r="36" spans="1:254" ht="21.95" customHeight="1">
      <c r="A36" s="277">
        <v>351030</v>
      </c>
      <c r="B36" s="240" t="s">
        <v>284</v>
      </c>
      <c r="C36" s="246"/>
      <c r="D36" s="246"/>
      <c r="E36" s="246"/>
      <c r="F36" s="285">
        <f>-D36+E36</f>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c r="AE36" s="246"/>
      <c r="AF36" s="246"/>
      <c r="AG36" s="246"/>
      <c r="AH36" s="285">
        <f>-AF36+AG36</f>
        <v>0</v>
      </c>
      <c r="AI36" s="246"/>
      <c r="AJ36" s="246"/>
      <c r="AK36" s="246"/>
      <c r="AL36" s="285">
        <f>-AJ36+AK36</f>
        <v>0</v>
      </c>
      <c r="AM36" s="246"/>
      <c r="AN36" s="246"/>
      <c r="AO36" s="246"/>
      <c r="AP36" s="285">
        <f>-AN36+AO36</f>
        <v>0</v>
      </c>
      <c r="AQ36" s="246"/>
      <c r="AR36" s="246"/>
      <c r="AS36" s="246"/>
      <c r="AT36" s="285">
        <f>-AR36+AS36</f>
        <v>0</v>
      </c>
      <c r="AU36" s="246"/>
      <c r="AV36" s="246"/>
      <c r="AW36" s="246"/>
      <c r="AX36" s="285">
        <f>-AV36+AW36</f>
        <v>0</v>
      </c>
      <c r="AY36" s="246"/>
      <c r="AZ36" s="246"/>
      <c r="BA36" s="246"/>
      <c r="BB36" s="285">
        <f>-AZ36+BA36</f>
        <v>0</v>
      </c>
      <c r="BC36" s="246"/>
      <c r="BD36" s="246"/>
      <c r="BE36" s="246"/>
      <c r="BF36" s="285">
        <f>-BD36+BE36</f>
        <v>0</v>
      </c>
      <c r="BG36" s="246"/>
      <c r="BH36" s="246"/>
      <c r="BI36" s="246"/>
      <c r="BJ36" s="285">
        <f>-BH36+BI36</f>
        <v>0</v>
      </c>
      <c r="BK36" s="246"/>
      <c r="BL36" s="246"/>
      <c r="BM36" s="246"/>
      <c r="BN36" s="285">
        <f>-BL36+BM36</f>
        <v>0</v>
      </c>
      <c r="BO36" s="246"/>
      <c r="BP36" s="246"/>
      <c r="BQ36" s="246"/>
      <c r="BR36" s="285">
        <f>-BP36+BQ36</f>
        <v>0</v>
      </c>
      <c r="BS36" s="246"/>
      <c r="BT36" s="246"/>
      <c r="BU36" s="246"/>
      <c r="BV36" s="285">
        <f>-BT36+BU36</f>
        <v>0</v>
      </c>
      <c r="BW36" s="246"/>
      <c r="BX36" s="246"/>
      <c r="BY36" s="246"/>
      <c r="BZ36" s="285">
        <f>-BX36+BY36</f>
        <v>0</v>
      </c>
      <c r="CA36" s="246"/>
      <c r="CB36" s="246"/>
      <c r="CC36" s="246"/>
      <c r="CD36" s="285">
        <f>-CB36+CC36</f>
        <v>0</v>
      </c>
      <c r="CE36" s="246"/>
      <c r="CF36" s="246"/>
      <c r="CG36" s="246"/>
      <c r="CH36" s="285">
        <f>-CF36+CG36</f>
        <v>0</v>
      </c>
      <c r="CI36" s="246"/>
      <c r="CJ36" s="246"/>
      <c r="CK36" s="246"/>
      <c r="CL36" s="285">
        <f>-CJ36+CK36</f>
        <v>0</v>
      </c>
      <c r="CM36" s="246"/>
      <c r="CN36" s="246"/>
      <c r="CO36" s="246"/>
      <c r="CP36" s="285">
        <f>-CN36+CO36</f>
        <v>0</v>
      </c>
      <c r="CQ36" s="246"/>
      <c r="CR36" s="246"/>
      <c r="CS36" s="246"/>
      <c r="CT36" s="285">
        <f>-CR36+CS36</f>
        <v>0</v>
      </c>
      <c r="CU36" s="246"/>
      <c r="CV36" s="246"/>
      <c r="CW36" s="246"/>
      <c r="CX36" s="285">
        <f>-CV36+CW36</f>
        <v>0</v>
      </c>
      <c r="CY36" s="246"/>
      <c r="CZ36" s="246"/>
      <c r="DA36" s="246"/>
      <c r="DB36" s="285">
        <f>-CZ36+DA36</f>
        <v>0</v>
      </c>
      <c r="DC36" s="246"/>
      <c r="DD36" s="246"/>
      <c r="DE36" s="246"/>
      <c r="DF36" s="285">
        <f>-DD36+DE36</f>
        <v>0</v>
      </c>
      <c r="DG36" s="246"/>
      <c r="DH36" s="246"/>
      <c r="DI36" s="246"/>
      <c r="DJ36" s="285">
        <f>-DH36+DI36</f>
        <v>0</v>
      </c>
      <c r="DK36" s="246"/>
      <c r="DL36" s="246"/>
      <c r="DM36" s="246"/>
      <c r="DN36" s="285">
        <f>-DL36+DM36</f>
        <v>0</v>
      </c>
      <c r="DO36" s="246"/>
      <c r="DP36" s="246"/>
      <c r="DQ36" s="246"/>
      <c r="DR36" s="285">
        <f>-DP36+DQ36</f>
        <v>0</v>
      </c>
      <c r="DS36" s="246"/>
      <c r="DT36" s="246"/>
      <c r="DU36" s="246"/>
      <c r="DV36" s="285">
        <f>-DT36+DU36</f>
        <v>0</v>
      </c>
      <c r="DW36" s="246"/>
      <c r="DX36" s="246"/>
      <c r="DY36" s="246"/>
      <c r="DZ36" s="285">
        <f>-DX36+DY36</f>
        <v>0</v>
      </c>
      <c r="EA36" s="246"/>
      <c r="EB36" s="246"/>
      <c r="EC36" s="246"/>
      <c r="ED36" s="285">
        <f>-EB36+EC36</f>
        <v>0</v>
      </c>
      <c r="EE36" s="246"/>
      <c r="EF36" s="246"/>
      <c r="EG36" s="246"/>
      <c r="EH36" s="285">
        <f>-EF36+EG36</f>
        <v>0</v>
      </c>
      <c r="EI36" s="246"/>
      <c r="EJ36" s="246"/>
      <c r="EK36" s="246"/>
      <c r="EL36" s="285">
        <f>-EJ36+EK36</f>
        <v>0</v>
      </c>
      <c r="EM36" s="246"/>
      <c r="EN36" s="246"/>
      <c r="EO36" s="246"/>
      <c r="EP36" s="285">
        <f>-EN36+EO36</f>
        <v>0</v>
      </c>
      <c r="EQ36" s="246"/>
      <c r="ER36" s="246"/>
      <c r="ES36" s="246"/>
      <c r="ET36" s="285">
        <f>-ER36+ES36</f>
        <v>0</v>
      </c>
      <c r="EU36" s="246"/>
      <c r="EV36" s="246"/>
      <c r="EW36" s="246"/>
      <c r="EX36" s="285">
        <f>-EV36+EW36</f>
        <v>0</v>
      </c>
      <c r="EY36" s="246"/>
      <c r="EZ36" s="246"/>
      <c r="FA36" s="246"/>
      <c r="FB36" s="285">
        <f>-EZ36+FA36</f>
        <v>0</v>
      </c>
      <c r="FC36" s="246"/>
      <c r="FD36" s="246"/>
      <c r="FE36" s="246"/>
      <c r="FF36" s="285">
        <f>-FD36+FE36</f>
        <v>0</v>
      </c>
      <c r="FG36" s="246"/>
      <c r="FH36" s="246"/>
      <c r="FI36" s="246"/>
      <c r="FJ36" s="285">
        <f>-FH36+FI36</f>
        <v>0</v>
      </c>
      <c r="FK36" s="246"/>
      <c r="FL36" s="246"/>
      <c r="FM36" s="246"/>
      <c r="FN36" s="285">
        <f>-FL36+FM36</f>
        <v>0</v>
      </c>
      <c r="FO36" s="246"/>
      <c r="FP36" s="246"/>
      <c r="FQ36" s="246"/>
      <c r="FR36" s="285">
        <f>-FP36+FQ36</f>
        <v>0</v>
      </c>
      <c r="FS36" s="246"/>
      <c r="FT36" s="246"/>
      <c r="FU36" s="246"/>
      <c r="FV36" s="285">
        <f>-FT36+FU36</f>
        <v>0</v>
      </c>
      <c r="FW36" s="246"/>
      <c r="FX36" s="246"/>
      <c r="FY36" s="246"/>
      <c r="FZ36" s="285">
        <f>-FX36+FY36</f>
        <v>0</v>
      </c>
      <c r="GA36" s="246"/>
      <c r="GB36" s="246"/>
      <c r="GC36" s="246"/>
      <c r="GD36" s="285">
        <f>-GB36+GC36</f>
        <v>0</v>
      </c>
      <c r="GE36" s="246"/>
      <c r="GF36" s="246"/>
      <c r="GG36" s="246"/>
      <c r="GH36" s="285">
        <f>-GF36+GG36</f>
        <v>0</v>
      </c>
      <c r="GI36" s="246"/>
      <c r="GJ36" s="246"/>
      <c r="GK36" s="246"/>
      <c r="GL36" s="285">
        <f>-GJ36+GK36</f>
        <v>0</v>
      </c>
      <c r="GM36" s="246"/>
      <c r="GN36" s="246"/>
      <c r="GO36" s="246"/>
      <c r="GP36" s="285">
        <f>-GN36+GO36</f>
        <v>0</v>
      </c>
      <c r="GQ36" s="246"/>
      <c r="GR36" s="246"/>
      <c r="GS36" s="246"/>
      <c r="GT36" s="285">
        <f>-GR36+GS36</f>
        <v>0</v>
      </c>
      <c r="GU36" s="246"/>
      <c r="GV36" s="246"/>
      <c r="GW36" s="246"/>
      <c r="GX36" s="285">
        <f>-GV36+GW36</f>
        <v>0</v>
      </c>
      <c r="GY36" s="246"/>
      <c r="GZ36" s="246"/>
      <c r="HA36" s="246"/>
      <c r="HB36" s="285">
        <f>-GZ36+HA36</f>
        <v>0</v>
      </c>
      <c r="HC36" s="246"/>
      <c r="HD36" s="246"/>
      <c r="HE36" s="246"/>
      <c r="HF36" s="285">
        <f>-HD36+HE36</f>
        <v>0</v>
      </c>
      <c r="HG36" s="246"/>
      <c r="HH36" s="246"/>
      <c r="HI36" s="246"/>
      <c r="HJ36" s="285">
        <f>-HH36+HI36</f>
        <v>0</v>
      </c>
      <c r="HK36" s="246"/>
      <c r="HL36" s="246"/>
      <c r="HM36" s="246"/>
      <c r="HN36" s="285">
        <f>-HL36+HM36</f>
        <v>0</v>
      </c>
      <c r="HO36" s="246"/>
      <c r="HP36" s="246"/>
      <c r="HQ36" s="246"/>
      <c r="HR36" s="285">
        <f>-HP36+HQ36</f>
        <v>0</v>
      </c>
      <c r="HS36" s="246"/>
      <c r="HT36" s="246"/>
      <c r="HU36" s="246"/>
      <c r="HV36" s="285">
        <f>-HT36+HU36</f>
        <v>0</v>
      </c>
      <c r="HW36" s="246"/>
      <c r="HX36" s="246"/>
      <c r="HY36" s="246"/>
      <c r="HZ36" s="285">
        <f>-HX36+HY36</f>
        <v>0</v>
      </c>
      <c r="IA36" s="246"/>
      <c r="IB36" s="246"/>
      <c r="IC36" s="246"/>
      <c r="ID36" s="285">
        <f>-IB36+IC36</f>
        <v>0</v>
      </c>
      <c r="IE36" s="246"/>
      <c r="IF36" s="246"/>
      <c r="IG36" s="246"/>
      <c r="IH36" s="285">
        <f>-IF36+IG36</f>
        <v>0</v>
      </c>
      <c r="II36" s="246"/>
      <c r="IJ36" s="246"/>
      <c r="IK36" s="246"/>
      <c r="IL36" s="285">
        <f>-IJ36+IK36</f>
        <v>0</v>
      </c>
      <c r="IM36" s="246"/>
      <c r="IN36" s="246"/>
      <c r="IO36" s="246"/>
      <c r="IP36" s="285">
        <f>-IN36+IO36</f>
        <v>0</v>
      </c>
      <c r="IQ36" s="254">
        <f t="shared" si="132"/>
        <v>0</v>
      </c>
      <c r="IR36" s="254">
        <f t="shared" si="132"/>
        <v>0</v>
      </c>
      <c r="IS36" s="254">
        <f t="shared" si="132"/>
        <v>0</v>
      </c>
      <c r="IT36" s="254">
        <f t="shared" si="132"/>
        <v>0</v>
      </c>
    </row>
    <row r="37" spans="1:254" ht="21.95" customHeight="1">
      <c r="A37" s="277">
        <v>360000</v>
      </c>
      <c r="B37" s="245" t="s">
        <v>193</v>
      </c>
      <c r="C37" s="246"/>
      <c r="D37" s="246"/>
      <c r="E37" s="246"/>
      <c r="F37" s="285">
        <f>-D37+E37</f>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c r="AE37" s="246"/>
      <c r="AF37" s="246"/>
      <c r="AG37" s="246"/>
      <c r="AH37" s="285">
        <f>-AF37+AG37</f>
        <v>0</v>
      </c>
      <c r="AI37" s="246"/>
      <c r="AJ37" s="246"/>
      <c r="AK37" s="246"/>
      <c r="AL37" s="285">
        <f>-AJ37+AK37</f>
        <v>0</v>
      </c>
      <c r="AM37" s="246"/>
      <c r="AN37" s="246"/>
      <c r="AO37" s="246"/>
      <c r="AP37" s="285">
        <f>-AN37+AO37</f>
        <v>0</v>
      </c>
      <c r="AQ37" s="246"/>
      <c r="AR37" s="246"/>
      <c r="AS37" s="246"/>
      <c r="AT37" s="285">
        <f>-AR37+AS37</f>
        <v>0</v>
      </c>
      <c r="AU37" s="246"/>
      <c r="AV37" s="246"/>
      <c r="AW37" s="246"/>
      <c r="AX37" s="285">
        <f>-AV37+AW37</f>
        <v>0</v>
      </c>
      <c r="AY37" s="246"/>
      <c r="AZ37" s="246"/>
      <c r="BA37" s="246"/>
      <c r="BB37" s="285">
        <f>-AZ37+BA37</f>
        <v>0</v>
      </c>
      <c r="BC37" s="246"/>
      <c r="BD37" s="246"/>
      <c r="BE37" s="246"/>
      <c r="BF37" s="285">
        <f>-BD37+BE37</f>
        <v>0</v>
      </c>
      <c r="BG37" s="246"/>
      <c r="BH37" s="246"/>
      <c r="BI37" s="246"/>
      <c r="BJ37" s="285">
        <f>-BH37+BI37</f>
        <v>0</v>
      </c>
      <c r="BK37" s="246"/>
      <c r="BL37" s="246"/>
      <c r="BM37" s="246"/>
      <c r="BN37" s="285">
        <f>-BL37+BM37</f>
        <v>0</v>
      </c>
      <c r="BO37" s="246"/>
      <c r="BP37" s="246"/>
      <c r="BQ37" s="246"/>
      <c r="BR37" s="285">
        <f>-BP37+BQ37</f>
        <v>0</v>
      </c>
      <c r="BS37" s="246"/>
      <c r="BT37" s="246"/>
      <c r="BU37" s="246"/>
      <c r="BV37" s="285">
        <f>-BT37+BU37</f>
        <v>0</v>
      </c>
      <c r="BW37" s="246"/>
      <c r="BX37" s="246"/>
      <c r="BY37" s="246"/>
      <c r="BZ37" s="285">
        <f>-BX37+BY37</f>
        <v>0</v>
      </c>
      <c r="CA37" s="246"/>
      <c r="CB37" s="246"/>
      <c r="CC37" s="246"/>
      <c r="CD37" s="285">
        <f>-CB37+CC37</f>
        <v>0</v>
      </c>
      <c r="CE37" s="246"/>
      <c r="CF37" s="246"/>
      <c r="CG37" s="246"/>
      <c r="CH37" s="285">
        <f>-CF37+CG37</f>
        <v>0</v>
      </c>
      <c r="CI37" s="246"/>
      <c r="CJ37" s="246"/>
      <c r="CK37" s="246"/>
      <c r="CL37" s="285">
        <f>-CJ37+CK37</f>
        <v>0</v>
      </c>
      <c r="CM37" s="246"/>
      <c r="CN37" s="246"/>
      <c r="CO37" s="246"/>
      <c r="CP37" s="285">
        <f>-CN37+CO37</f>
        <v>0</v>
      </c>
      <c r="CQ37" s="246"/>
      <c r="CR37" s="246"/>
      <c r="CS37" s="246"/>
      <c r="CT37" s="285">
        <f>-CR37+CS37</f>
        <v>0</v>
      </c>
      <c r="CU37" s="246"/>
      <c r="CV37" s="246"/>
      <c r="CW37" s="246"/>
      <c r="CX37" s="285">
        <f>-CV37+CW37</f>
        <v>0</v>
      </c>
      <c r="CY37" s="246"/>
      <c r="CZ37" s="246"/>
      <c r="DA37" s="246"/>
      <c r="DB37" s="285">
        <f>-CZ37+DA37</f>
        <v>0</v>
      </c>
      <c r="DC37" s="246"/>
      <c r="DD37" s="246"/>
      <c r="DE37" s="246"/>
      <c r="DF37" s="285">
        <f>-DD37+DE37</f>
        <v>0</v>
      </c>
      <c r="DG37" s="246"/>
      <c r="DH37" s="246"/>
      <c r="DI37" s="246"/>
      <c r="DJ37" s="285">
        <f>-DH37+DI37</f>
        <v>0</v>
      </c>
      <c r="DK37" s="246"/>
      <c r="DL37" s="246"/>
      <c r="DM37" s="246"/>
      <c r="DN37" s="285">
        <f>-DL37+DM37</f>
        <v>0</v>
      </c>
      <c r="DO37" s="246"/>
      <c r="DP37" s="246"/>
      <c r="DQ37" s="246"/>
      <c r="DR37" s="285">
        <f>-DP37+DQ37</f>
        <v>0</v>
      </c>
      <c r="DS37" s="246"/>
      <c r="DT37" s="246"/>
      <c r="DU37" s="246"/>
      <c r="DV37" s="285">
        <f>-DT37+DU37</f>
        <v>0</v>
      </c>
      <c r="DW37" s="246"/>
      <c r="DX37" s="246"/>
      <c r="DY37" s="246"/>
      <c r="DZ37" s="285">
        <f>-DX37+DY37</f>
        <v>0</v>
      </c>
      <c r="EA37" s="246"/>
      <c r="EB37" s="246"/>
      <c r="EC37" s="246"/>
      <c r="ED37" s="285">
        <f>-EB37+EC37</f>
        <v>0</v>
      </c>
      <c r="EE37" s="246"/>
      <c r="EF37" s="246"/>
      <c r="EG37" s="246"/>
      <c r="EH37" s="285">
        <f>-EF37+EG37</f>
        <v>0</v>
      </c>
      <c r="EI37" s="246"/>
      <c r="EJ37" s="246"/>
      <c r="EK37" s="246"/>
      <c r="EL37" s="285">
        <f>-EJ37+EK37</f>
        <v>0</v>
      </c>
      <c r="EM37" s="246"/>
      <c r="EN37" s="246"/>
      <c r="EO37" s="246"/>
      <c r="EP37" s="285">
        <f>-EN37+EO37</f>
        <v>0</v>
      </c>
      <c r="EQ37" s="246"/>
      <c r="ER37" s="246"/>
      <c r="ES37" s="246"/>
      <c r="ET37" s="285">
        <f>-ER37+ES37</f>
        <v>0</v>
      </c>
      <c r="EU37" s="246"/>
      <c r="EV37" s="246"/>
      <c r="EW37" s="246"/>
      <c r="EX37" s="285">
        <f>-EV37+EW37</f>
        <v>0</v>
      </c>
      <c r="EY37" s="246"/>
      <c r="EZ37" s="246"/>
      <c r="FA37" s="246"/>
      <c r="FB37" s="285">
        <f>-EZ37+FA37</f>
        <v>0</v>
      </c>
      <c r="FC37" s="246"/>
      <c r="FD37" s="246"/>
      <c r="FE37" s="246"/>
      <c r="FF37" s="285">
        <f>-FD37+FE37</f>
        <v>0</v>
      </c>
      <c r="FG37" s="246"/>
      <c r="FH37" s="246"/>
      <c r="FI37" s="246"/>
      <c r="FJ37" s="285">
        <f>-FH37+FI37</f>
        <v>0</v>
      </c>
      <c r="FK37" s="246"/>
      <c r="FL37" s="246"/>
      <c r="FM37" s="246"/>
      <c r="FN37" s="285">
        <f>-FL37+FM37</f>
        <v>0</v>
      </c>
      <c r="FO37" s="246"/>
      <c r="FP37" s="246"/>
      <c r="FQ37" s="246"/>
      <c r="FR37" s="285">
        <f>-FP37+FQ37</f>
        <v>0</v>
      </c>
      <c r="FS37" s="246"/>
      <c r="FT37" s="246"/>
      <c r="FU37" s="246"/>
      <c r="FV37" s="285">
        <f>-FT37+FU37</f>
        <v>0</v>
      </c>
      <c r="FW37" s="246"/>
      <c r="FX37" s="246"/>
      <c r="FY37" s="246"/>
      <c r="FZ37" s="285">
        <f>-FX37+FY37</f>
        <v>0</v>
      </c>
      <c r="GA37" s="246"/>
      <c r="GB37" s="246"/>
      <c r="GC37" s="246"/>
      <c r="GD37" s="285">
        <f>-GB37+GC37</f>
        <v>0</v>
      </c>
      <c r="GE37" s="246"/>
      <c r="GF37" s="246"/>
      <c r="GG37" s="246"/>
      <c r="GH37" s="285">
        <f>-GF37+GG37</f>
        <v>0</v>
      </c>
      <c r="GI37" s="246"/>
      <c r="GJ37" s="246"/>
      <c r="GK37" s="246"/>
      <c r="GL37" s="285">
        <f>-GJ37+GK37</f>
        <v>0</v>
      </c>
      <c r="GM37" s="246"/>
      <c r="GN37" s="246"/>
      <c r="GO37" s="246"/>
      <c r="GP37" s="285">
        <f>-GN37+GO37</f>
        <v>0</v>
      </c>
      <c r="GQ37" s="246"/>
      <c r="GR37" s="246"/>
      <c r="GS37" s="246"/>
      <c r="GT37" s="285">
        <f>-GR37+GS37</f>
        <v>0</v>
      </c>
      <c r="GU37" s="246"/>
      <c r="GV37" s="246"/>
      <c r="GW37" s="246"/>
      <c r="GX37" s="285">
        <f>-GV37+GW37</f>
        <v>0</v>
      </c>
      <c r="GY37" s="246"/>
      <c r="GZ37" s="246"/>
      <c r="HA37" s="246"/>
      <c r="HB37" s="285">
        <f>-GZ37+HA37</f>
        <v>0</v>
      </c>
      <c r="HC37" s="246"/>
      <c r="HD37" s="246"/>
      <c r="HE37" s="246"/>
      <c r="HF37" s="285">
        <f>-HD37+HE37</f>
        <v>0</v>
      </c>
      <c r="HG37" s="246"/>
      <c r="HH37" s="246"/>
      <c r="HI37" s="246"/>
      <c r="HJ37" s="285">
        <f>-HH37+HI37</f>
        <v>0</v>
      </c>
      <c r="HK37" s="246"/>
      <c r="HL37" s="246"/>
      <c r="HM37" s="246"/>
      <c r="HN37" s="285">
        <f>-HL37+HM37</f>
        <v>0</v>
      </c>
      <c r="HO37" s="246"/>
      <c r="HP37" s="246"/>
      <c r="HQ37" s="246"/>
      <c r="HR37" s="285">
        <f>-HP37+HQ37</f>
        <v>0</v>
      </c>
      <c r="HS37" s="246"/>
      <c r="HT37" s="246"/>
      <c r="HU37" s="246"/>
      <c r="HV37" s="285">
        <f>-HT37+HU37</f>
        <v>0</v>
      </c>
      <c r="HW37" s="246"/>
      <c r="HX37" s="246"/>
      <c r="HY37" s="246"/>
      <c r="HZ37" s="285">
        <f>-HX37+HY37</f>
        <v>0</v>
      </c>
      <c r="IA37" s="246"/>
      <c r="IB37" s="246"/>
      <c r="IC37" s="246"/>
      <c r="ID37" s="285">
        <f>-IB37+IC37</f>
        <v>0</v>
      </c>
      <c r="IE37" s="246"/>
      <c r="IF37" s="246"/>
      <c r="IG37" s="246"/>
      <c r="IH37" s="285">
        <f>-IF37+IG37</f>
        <v>0</v>
      </c>
      <c r="II37" s="246"/>
      <c r="IJ37" s="246"/>
      <c r="IK37" s="246"/>
      <c r="IL37" s="285">
        <f>-IJ37+IK37</f>
        <v>0</v>
      </c>
      <c r="IM37" s="246"/>
      <c r="IN37" s="246"/>
      <c r="IO37" s="246"/>
      <c r="IP37" s="285">
        <f>-IN37+IO37</f>
        <v>0</v>
      </c>
      <c r="IQ37" s="254">
        <f t="shared" si="132"/>
        <v>0</v>
      </c>
      <c r="IR37" s="254">
        <f t="shared" si="132"/>
        <v>0</v>
      </c>
      <c r="IS37" s="254">
        <f t="shared" si="132"/>
        <v>0</v>
      </c>
      <c r="IT37" s="254">
        <f t="shared" si="132"/>
        <v>0</v>
      </c>
    </row>
    <row r="38" spans="1:254" ht="21.95" customHeight="1">
      <c r="A38" s="277">
        <v>370000</v>
      </c>
      <c r="B38" s="245" t="s">
        <v>194</v>
      </c>
      <c r="C38" s="246"/>
      <c r="D38" s="246"/>
      <c r="E38" s="246"/>
      <c r="F38" s="285">
        <f>-D38+E38</f>
        <v>0</v>
      </c>
      <c r="G38" s="246"/>
      <c r="H38" s="246"/>
      <c r="I38" s="246"/>
      <c r="J38" s="285">
        <f>-H38+I38</f>
        <v>0</v>
      </c>
      <c r="K38" s="246"/>
      <c r="L38" s="246"/>
      <c r="M38" s="246"/>
      <c r="N38" s="285">
        <f>-L38+M38</f>
        <v>0</v>
      </c>
      <c r="O38" s="246"/>
      <c r="P38" s="246"/>
      <c r="Q38" s="246"/>
      <c r="R38" s="285">
        <f>-P38+Q38</f>
        <v>0</v>
      </c>
      <c r="S38" s="246"/>
      <c r="T38" s="246"/>
      <c r="U38" s="246"/>
      <c r="V38" s="285">
        <f>-T38+U38</f>
        <v>0</v>
      </c>
      <c r="W38" s="246"/>
      <c r="X38" s="246"/>
      <c r="Y38" s="246"/>
      <c r="Z38" s="285">
        <f>-X38+Y38</f>
        <v>0</v>
      </c>
      <c r="AA38" s="246"/>
      <c r="AB38" s="246"/>
      <c r="AC38" s="246"/>
      <c r="AD38" s="285">
        <f>-AB38+AC38</f>
        <v>0</v>
      </c>
      <c r="AE38" s="246"/>
      <c r="AF38" s="246"/>
      <c r="AG38" s="246"/>
      <c r="AH38" s="285">
        <f>-AF38+AG38</f>
        <v>0</v>
      </c>
      <c r="AI38" s="246"/>
      <c r="AJ38" s="246"/>
      <c r="AK38" s="246"/>
      <c r="AL38" s="285">
        <f>-AJ38+AK38</f>
        <v>0</v>
      </c>
      <c r="AM38" s="246"/>
      <c r="AN38" s="246"/>
      <c r="AO38" s="246"/>
      <c r="AP38" s="285">
        <f>-AN38+AO38</f>
        <v>0</v>
      </c>
      <c r="AQ38" s="246"/>
      <c r="AR38" s="246"/>
      <c r="AS38" s="246"/>
      <c r="AT38" s="285">
        <f>-AR38+AS38</f>
        <v>0</v>
      </c>
      <c r="AU38" s="246"/>
      <c r="AV38" s="246"/>
      <c r="AW38" s="246"/>
      <c r="AX38" s="285">
        <f>-AV38+AW38</f>
        <v>0</v>
      </c>
      <c r="AY38" s="246"/>
      <c r="AZ38" s="246"/>
      <c r="BA38" s="246"/>
      <c r="BB38" s="285">
        <f>-AZ38+BA38</f>
        <v>0</v>
      </c>
      <c r="BC38" s="246"/>
      <c r="BD38" s="246"/>
      <c r="BE38" s="246"/>
      <c r="BF38" s="285">
        <f>-BD38+BE38</f>
        <v>0</v>
      </c>
      <c r="BG38" s="246"/>
      <c r="BH38" s="246"/>
      <c r="BI38" s="246"/>
      <c r="BJ38" s="285">
        <f>-BH38+BI38</f>
        <v>0</v>
      </c>
      <c r="BK38" s="246"/>
      <c r="BL38" s="246"/>
      <c r="BM38" s="246"/>
      <c r="BN38" s="285">
        <f>-BL38+BM38</f>
        <v>0</v>
      </c>
      <c r="BO38" s="246"/>
      <c r="BP38" s="246"/>
      <c r="BQ38" s="246"/>
      <c r="BR38" s="285">
        <f>-BP38+BQ38</f>
        <v>0</v>
      </c>
      <c r="BS38" s="246"/>
      <c r="BT38" s="246"/>
      <c r="BU38" s="246"/>
      <c r="BV38" s="285">
        <f>-BT38+BU38</f>
        <v>0</v>
      </c>
      <c r="BW38" s="246"/>
      <c r="BX38" s="246"/>
      <c r="BY38" s="246"/>
      <c r="BZ38" s="285">
        <f>-BX38+BY38</f>
        <v>0</v>
      </c>
      <c r="CA38" s="246"/>
      <c r="CB38" s="246"/>
      <c r="CC38" s="246"/>
      <c r="CD38" s="285">
        <f>-CB38+CC38</f>
        <v>0</v>
      </c>
      <c r="CE38" s="246"/>
      <c r="CF38" s="246"/>
      <c r="CG38" s="246"/>
      <c r="CH38" s="285">
        <f>-CF38+CG38</f>
        <v>0</v>
      </c>
      <c r="CI38" s="246"/>
      <c r="CJ38" s="246"/>
      <c r="CK38" s="246"/>
      <c r="CL38" s="285">
        <f>-CJ38+CK38</f>
        <v>0</v>
      </c>
      <c r="CM38" s="246"/>
      <c r="CN38" s="246"/>
      <c r="CO38" s="246"/>
      <c r="CP38" s="285">
        <f>-CN38+CO38</f>
        <v>0</v>
      </c>
      <c r="CQ38" s="246"/>
      <c r="CR38" s="246"/>
      <c r="CS38" s="246"/>
      <c r="CT38" s="285">
        <f>-CR38+CS38</f>
        <v>0</v>
      </c>
      <c r="CU38" s="246"/>
      <c r="CV38" s="246"/>
      <c r="CW38" s="246"/>
      <c r="CX38" s="285">
        <f>-CV38+CW38</f>
        <v>0</v>
      </c>
      <c r="CY38" s="246"/>
      <c r="CZ38" s="246"/>
      <c r="DA38" s="246"/>
      <c r="DB38" s="285">
        <f>-CZ38+DA38</f>
        <v>0</v>
      </c>
      <c r="DC38" s="246"/>
      <c r="DD38" s="246"/>
      <c r="DE38" s="246"/>
      <c r="DF38" s="285">
        <f>-DD38+DE38</f>
        <v>0</v>
      </c>
      <c r="DG38" s="246"/>
      <c r="DH38" s="246"/>
      <c r="DI38" s="246"/>
      <c r="DJ38" s="285">
        <f>-DH38+DI38</f>
        <v>0</v>
      </c>
      <c r="DK38" s="246"/>
      <c r="DL38" s="246"/>
      <c r="DM38" s="246"/>
      <c r="DN38" s="285">
        <f>-DL38+DM38</f>
        <v>0</v>
      </c>
      <c r="DO38" s="246"/>
      <c r="DP38" s="246"/>
      <c r="DQ38" s="246"/>
      <c r="DR38" s="285">
        <f>-DP38+DQ38</f>
        <v>0</v>
      </c>
      <c r="DS38" s="246"/>
      <c r="DT38" s="246"/>
      <c r="DU38" s="246"/>
      <c r="DV38" s="285">
        <f>-DT38+DU38</f>
        <v>0</v>
      </c>
      <c r="DW38" s="246"/>
      <c r="DX38" s="246"/>
      <c r="DY38" s="246"/>
      <c r="DZ38" s="285">
        <f>-DX38+DY38</f>
        <v>0</v>
      </c>
      <c r="EA38" s="246"/>
      <c r="EB38" s="246"/>
      <c r="EC38" s="246"/>
      <c r="ED38" s="285">
        <f>-EB38+EC38</f>
        <v>0</v>
      </c>
      <c r="EE38" s="246"/>
      <c r="EF38" s="246"/>
      <c r="EG38" s="246"/>
      <c r="EH38" s="285">
        <f>-EF38+EG38</f>
        <v>0</v>
      </c>
      <c r="EI38" s="246"/>
      <c r="EJ38" s="246"/>
      <c r="EK38" s="246"/>
      <c r="EL38" s="285">
        <f>-EJ38+EK38</f>
        <v>0</v>
      </c>
      <c r="EM38" s="246"/>
      <c r="EN38" s="246"/>
      <c r="EO38" s="246"/>
      <c r="EP38" s="285">
        <f>-EN38+EO38</f>
        <v>0</v>
      </c>
      <c r="EQ38" s="246"/>
      <c r="ER38" s="246"/>
      <c r="ES38" s="246"/>
      <c r="ET38" s="285">
        <f>-ER38+ES38</f>
        <v>0</v>
      </c>
      <c r="EU38" s="246"/>
      <c r="EV38" s="246"/>
      <c r="EW38" s="246"/>
      <c r="EX38" s="285">
        <f>-EV38+EW38</f>
        <v>0</v>
      </c>
      <c r="EY38" s="246"/>
      <c r="EZ38" s="246"/>
      <c r="FA38" s="246"/>
      <c r="FB38" s="285">
        <f>-EZ38+FA38</f>
        <v>0</v>
      </c>
      <c r="FC38" s="246"/>
      <c r="FD38" s="246"/>
      <c r="FE38" s="246"/>
      <c r="FF38" s="285">
        <f>-FD38+FE38</f>
        <v>0</v>
      </c>
      <c r="FG38" s="246"/>
      <c r="FH38" s="246"/>
      <c r="FI38" s="246"/>
      <c r="FJ38" s="285">
        <f>-FH38+FI38</f>
        <v>0</v>
      </c>
      <c r="FK38" s="246"/>
      <c r="FL38" s="246"/>
      <c r="FM38" s="246"/>
      <c r="FN38" s="285">
        <f>-FL38+FM38</f>
        <v>0</v>
      </c>
      <c r="FO38" s="246"/>
      <c r="FP38" s="246"/>
      <c r="FQ38" s="246"/>
      <c r="FR38" s="285">
        <f>-FP38+FQ38</f>
        <v>0</v>
      </c>
      <c r="FS38" s="246"/>
      <c r="FT38" s="246"/>
      <c r="FU38" s="246"/>
      <c r="FV38" s="285">
        <f>-FT38+FU38</f>
        <v>0</v>
      </c>
      <c r="FW38" s="246"/>
      <c r="FX38" s="246"/>
      <c r="FY38" s="246"/>
      <c r="FZ38" s="285">
        <f>-FX38+FY38</f>
        <v>0</v>
      </c>
      <c r="GA38" s="246"/>
      <c r="GB38" s="246"/>
      <c r="GC38" s="246"/>
      <c r="GD38" s="285">
        <f>-GB38+GC38</f>
        <v>0</v>
      </c>
      <c r="GE38" s="246"/>
      <c r="GF38" s="246"/>
      <c r="GG38" s="246"/>
      <c r="GH38" s="285">
        <f>-GF38+GG38</f>
        <v>0</v>
      </c>
      <c r="GI38" s="246"/>
      <c r="GJ38" s="246"/>
      <c r="GK38" s="246"/>
      <c r="GL38" s="285">
        <f>-GJ38+GK38</f>
        <v>0</v>
      </c>
      <c r="GM38" s="246"/>
      <c r="GN38" s="246"/>
      <c r="GO38" s="246"/>
      <c r="GP38" s="285">
        <f>-GN38+GO38</f>
        <v>0</v>
      </c>
      <c r="GQ38" s="246"/>
      <c r="GR38" s="246"/>
      <c r="GS38" s="246"/>
      <c r="GT38" s="285">
        <f>-GR38+GS38</f>
        <v>0</v>
      </c>
      <c r="GU38" s="246"/>
      <c r="GV38" s="246"/>
      <c r="GW38" s="246"/>
      <c r="GX38" s="285">
        <f>-GV38+GW38</f>
        <v>0</v>
      </c>
      <c r="GY38" s="246"/>
      <c r="GZ38" s="246"/>
      <c r="HA38" s="246"/>
      <c r="HB38" s="285">
        <f>-GZ38+HA38</f>
        <v>0</v>
      </c>
      <c r="HC38" s="246"/>
      <c r="HD38" s="246"/>
      <c r="HE38" s="246"/>
      <c r="HF38" s="285">
        <f>-HD38+HE38</f>
        <v>0</v>
      </c>
      <c r="HG38" s="246"/>
      <c r="HH38" s="246"/>
      <c r="HI38" s="246"/>
      <c r="HJ38" s="285">
        <f>-HH38+HI38</f>
        <v>0</v>
      </c>
      <c r="HK38" s="246"/>
      <c r="HL38" s="246"/>
      <c r="HM38" s="246"/>
      <c r="HN38" s="285">
        <f>-HL38+HM38</f>
        <v>0</v>
      </c>
      <c r="HO38" s="246"/>
      <c r="HP38" s="246"/>
      <c r="HQ38" s="246"/>
      <c r="HR38" s="285">
        <f>-HP38+HQ38</f>
        <v>0</v>
      </c>
      <c r="HS38" s="246"/>
      <c r="HT38" s="246"/>
      <c r="HU38" s="246"/>
      <c r="HV38" s="285">
        <f>-HT38+HU38</f>
        <v>0</v>
      </c>
      <c r="HW38" s="246"/>
      <c r="HX38" s="246"/>
      <c r="HY38" s="246"/>
      <c r="HZ38" s="285">
        <f>-HX38+HY38</f>
        <v>0</v>
      </c>
      <c r="IA38" s="246"/>
      <c r="IB38" s="246"/>
      <c r="IC38" s="246"/>
      <c r="ID38" s="285">
        <f>-IB38+IC38</f>
        <v>0</v>
      </c>
      <c r="IE38" s="246"/>
      <c r="IF38" s="246"/>
      <c r="IG38" s="246"/>
      <c r="IH38" s="285">
        <f>-IF38+IG38</f>
        <v>0</v>
      </c>
      <c r="II38" s="246"/>
      <c r="IJ38" s="246"/>
      <c r="IK38" s="246"/>
      <c r="IL38" s="285">
        <f>-IJ38+IK38</f>
        <v>0</v>
      </c>
      <c r="IM38" s="246"/>
      <c r="IN38" s="246"/>
      <c r="IO38" s="246"/>
      <c r="IP38" s="285">
        <f>-IN38+IO38</f>
        <v>0</v>
      </c>
      <c r="IQ38" s="254">
        <f t="shared" si="132"/>
        <v>0</v>
      </c>
      <c r="IR38" s="254">
        <f t="shared" si="132"/>
        <v>0</v>
      </c>
      <c r="IS38" s="254">
        <f t="shared" si="132"/>
        <v>0</v>
      </c>
      <c r="IT38" s="254">
        <f t="shared" si="132"/>
        <v>0</v>
      </c>
    </row>
    <row r="39" spans="1:254" ht="21.95" customHeight="1" thickBot="1">
      <c r="A39" s="343"/>
      <c r="B39" s="6"/>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c r="CX39" s="255"/>
      <c r="CY39" s="255"/>
      <c r="CZ39" s="255"/>
      <c r="DA39" s="255"/>
      <c r="DB39" s="255"/>
      <c r="DC39" s="255"/>
      <c r="DD39" s="255"/>
      <c r="DE39" s="255"/>
      <c r="DF39" s="255"/>
      <c r="DG39" s="255"/>
      <c r="DH39" s="255"/>
      <c r="DI39" s="255"/>
      <c r="DJ39" s="255"/>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c r="FS39" s="255"/>
      <c r="FT39" s="255"/>
      <c r="FU39" s="255"/>
      <c r="FV39" s="255"/>
      <c r="FW39" s="255"/>
      <c r="FX39" s="255"/>
      <c r="FY39" s="255"/>
      <c r="FZ39" s="255"/>
      <c r="GA39" s="255"/>
      <c r="GB39" s="255"/>
      <c r="GC39" s="255"/>
      <c r="GD39" s="255"/>
      <c r="GE39" s="255"/>
      <c r="GF39" s="255"/>
      <c r="GG39" s="255"/>
      <c r="GH39" s="255"/>
      <c r="GI39" s="255"/>
      <c r="GJ39" s="255"/>
      <c r="GK39" s="255"/>
      <c r="GL39" s="255"/>
      <c r="GM39" s="255"/>
      <c r="GN39" s="255"/>
      <c r="GO39" s="255"/>
      <c r="GP39" s="255"/>
      <c r="GQ39" s="255"/>
      <c r="GR39" s="255"/>
      <c r="GS39" s="255"/>
      <c r="GT39" s="255"/>
      <c r="GU39" s="255"/>
      <c r="GV39" s="255"/>
      <c r="GW39" s="255"/>
      <c r="GX39" s="255"/>
      <c r="GY39" s="255"/>
      <c r="GZ39" s="255"/>
      <c r="HA39" s="255"/>
      <c r="HB39" s="255"/>
      <c r="HC39" s="255"/>
      <c r="HD39" s="255"/>
      <c r="HE39" s="255"/>
      <c r="HF39" s="255"/>
      <c r="HG39" s="255"/>
      <c r="HH39" s="255"/>
      <c r="HI39" s="255"/>
      <c r="HJ39" s="255"/>
      <c r="HK39" s="255"/>
      <c r="HL39" s="255"/>
      <c r="HM39" s="255"/>
      <c r="HN39" s="255"/>
      <c r="HO39" s="255"/>
      <c r="HP39" s="255"/>
      <c r="HQ39" s="255"/>
      <c r="HR39" s="255"/>
      <c r="HS39" s="255"/>
      <c r="HT39" s="255"/>
      <c r="HU39" s="255"/>
      <c r="HV39" s="255"/>
      <c r="HW39" s="255"/>
      <c r="HX39" s="255"/>
      <c r="HY39" s="255"/>
      <c r="HZ39" s="255"/>
      <c r="IA39" s="255"/>
      <c r="IB39" s="255"/>
      <c r="IC39" s="255"/>
      <c r="ID39" s="255"/>
      <c r="IE39" s="255"/>
      <c r="IF39" s="255"/>
      <c r="IG39" s="255"/>
      <c r="IH39" s="255"/>
      <c r="II39" s="255"/>
      <c r="IJ39" s="255"/>
      <c r="IK39" s="255"/>
      <c r="IL39" s="255"/>
      <c r="IM39" s="255"/>
      <c r="IN39" s="255"/>
      <c r="IO39" s="255"/>
      <c r="IP39" s="255"/>
      <c r="IQ39" s="255"/>
      <c r="IR39" s="255"/>
      <c r="IS39" s="255"/>
      <c r="IT39" s="255"/>
    </row>
    <row r="40" spans="1:254" ht="21.95" customHeight="1">
      <c r="A40" s="343"/>
      <c r="B40" s="9" t="s">
        <v>117</v>
      </c>
      <c r="C40" s="254">
        <f t="shared" ref="C40:AH40" si="133">SUM(C9:C39)</f>
        <v>0</v>
      </c>
      <c r="D40" s="254">
        <f t="shared" si="133"/>
        <v>0</v>
      </c>
      <c r="E40" s="254">
        <f t="shared" si="133"/>
        <v>0</v>
      </c>
      <c r="F40" s="254">
        <f t="shared" si="133"/>
        <v>0</v>
      </c>
      <c r="G40" s="254">
        <f t="shared" si="133"/>
        <v>0</v>
      </c>
      <c r="H40" s="254">
        <f t="shared" si="133"/>
        <v>0</v>
      </c>
      <c r="I40" s="254">
        <f t="shared" si="133"/>
        <v>0</v>
      </c>
      <c r="J40" s="254">
        <f t="shared" si="133"/>
        <v>0</v>
      </c>
      <c r="K40" s="254">
        <f t="shared" si="133"/>
        <v>0</v>
      </c>
      <c r="L40" s="254">
        <f t="shared" si="133"/>
        <v>0</v>
      </c>
      <c r="M40" s="254">
        <f t="shared" si="133"/>
        <v>0</v>
      </c>
      <c r="N40" s="254">
        <f t="shared" si="133"/>
        <v>0</v>
      </c>
      <c r="O40" s="254">
        <f t="shared" si="133"/>
        <v>0</v>
      </c>
      <c r="P40" s="254">
        <f t="shared" si="133"/>
        <v>0</v>
      </c>
      <c r="Q40" s="254">
        <f t="shared" si="133"/>
        <v>0</v>
      </c>
      <c r="R40" s="254">
        <f t="shared" si="133"/>
        <v>0</v>
      </c>
      <c r="S40" s="254">
        <f t="shared" si="133"/>
        <v>0</v>
      </c>
      <c r="T40" s="254">
        <f t="shared" si="133"/>
        <v>0</v>
      </c>
      <c r="U40" s="254">
        <f t="shared" si="133"/>
        <v>0</v>
      </c>
      <c r="V40" s="254">
        <f t="shared" si="133"/>
        <v>0</v>
      </c>
      <c r="W40" s="254">
        <f t="shared" si="133"/>
        <v>0</v>
      </c>
      <c r="X40" s="254">
        <f t="shared" si="133"/>
        <v>0</v>
      </c>
      <c r="Y40" s="254">
        <f t="shared" si="133"/>
        <v>0</v>
      </c>
      <c r="Z40" s="254">
        <f t="shared" si="133"/>
        <v>0</v>
      </c>
      <c r="AA40" s="254">
        <f t="shared" si="133"/>
        <v>0</v>
      </c>
      <c r="AB40" s="254">
        <f t="shared" si="133"/>
        <v>0</v>
      </c>
      <c r="AC40" s="254">
        <f t="shared" si="133"/>
        <v>0</v>
      </c>
      <c r="AD40" s="254">
        <f t="shared" si="133"/>
        <v>0</v>
      </c>
      <c r="AE40" s="254">
        <f t="shared" si="133"/>
        <v>0</v>
      </c>
      <c r="AF40" s="254">
        <f t="shared" si="133"/>
        <v>0</v>
      </c>
      <c r="AG40" s="254">
        <f t="shared" si="133"/>
        <v>0</v>
      </c>
      <c r="AH40" s="254">
        <f t="shared" si="133"/>
        <v>0</v>
      </c>
      <c r="AI40" s="254">
        <f t="shared" ref="AI40:BN40" si="134">SUM(AI9:AI39)</f>
        <v>0</v>
      </c>
      <c r="AJ40" s="254">
        <f t="shared" si="134"/>
        <v>0</v>
      </c>
      <c r="AK40" s="254">
        <f t="shared" si="134"/>
        <v>0</v>
      </c>
      <c r="AL40" s="254">
        <f t="shared" si="134"/>
        <v>0</v>
      </c>
      <c r="AM40" s="254">
        <f t="shared" si="134"/>
        <v>0</v>
      </c>
      <c r="AN40" s="254">
        <f t="shared" si="134"/>
        <v>0</v>
      </c>
      <c r="AO40" s="254">
        <f t="shared" si="134"/>
        <v>0</v>
      </c>
      <c r="AP40" s="254">
        <f t="shared" si="134"/>
        <v>0</v>
      </c>
      <c r="AQ40" s="254">
        <f t="shared" si="134"/>
        <v>0</v>
      </c>
      <c r="AR40" s="254">
        <f t="shared" si="134"/>
        <v>0</v>
      </c>
      <c r="AS40" s="254">
        <f t="shared" si="134"/>
        <v>0</v>
      </c>
      <c r="AT40" s="254">
        <f t="shared" si="134"/>
        <v>0</v>
      </c>
      <c r="AU40" s="254">
        <f t="shared" si="134"/>
        <v>0</v>
      </c>
      <c r="AV40" s="254">
        <f t="shared" si="134"/>
        <v>0</v>
      </c>
      <c r="AW40" s="254">
        <f t="shared" si="134"/>
        <v>0</v>
      </c>
      <c r="AX40" s="254">
        <f t="shared" si="134"/>
        <v>0</v>
      </c>
      <c r="AY40" s="254">
        <f t="shared" si="134"/>
        <v>0</v>
      </c>
      <c r="AZ40" s="254">
        <f t="shared" si="134"/>
        <v>0</v>
      </c>
      <c r="BA40" s="254">
        <f t="shared" si="134"/>
        <v>0</v>
      </c>
      <c r="BB40" s="254">
        <f t="shared" si="134"/>
        <v>0</v>
      </c>
      <c r="BC40" s="254">
        <f t="shared" si="134"/>
        <v>0</v>
      </c>
      <c r="BD40" s="254">
        <f t="shared" si="134"/>
        <v>0</v>
      </c>
      <c r="BE40" s="254">
        <f t="shared" si="134"/>
        <v>0</v>
      </c>
      <c r="BF40" s="254">
        <f t="shared" si="134"/>
        <v>0</v>
      </c>
      <c r="BG40" s="254">
        <f t="shared" si="134"/>
        <v>0</v>
      </c>
      <c r="BH40" s="254">
        <f t="shared" si="134"/>
        <v>0</v>
      </c>
      <c r="BI40" s="254">
        <f t="shared" si="134"/>
        <v>0</v>
      </c>
      <c r="BJ40" s="254">
        <f t="shared" si="134"/>
        <v>0</v>
      </c>
      <c r="BK40" s="254">
        <f t="shared" si="134"/>
        <v>0</v>
      </c>
      <c r="BL40" s="254">
        <f t="shared" si="134"/>
        <v>0</v>
      </c>
      <c r="BM40" s="254">
        <f t="shared" si="134"/>
        <v>0</v>
      </c>
      <c r="BN40" s="254">
        <f t="shared" si="134"/>
        <v>0</v>
      </c>
      <c r="BO40" s="254">
        <f t="shared" ref="BO40:CT40" si="135">SUM(BO9:BO39)</f>
        <v>0</v>
      </c>
      <c r="BP40" s="254">
        <f t="shared" si="135"/>
        <v>0</v>
      </c>
      <c r="BQ40" s="254">
        <f t="shared" si="135"/>
        <v>0</v>
      </c>
      <c r="BR40" s="254">
        <f t="shared" si="135"/>
        <v>0</v>
      </c>
      <c r="BS40" s="254">
        <f t="shared" si="135"/>
        <v>0</v>
      </c>
      <c r="BT40" s="254">
        <f t="shared" si="135"/>
        <v>0</v>
      </c>
      <c r="BU40" s="254">
        <f t="shared" si="135"/>
        <v>0</v>
      </c>
      <c r="BV40" s="254">
        <f t="shared" si="135"/>
        <v>0</v>
      </c>
      <c r="BW40" s="254">
        <f t="shared" si="135"/>
        <v>0</v>
      </c>
      <c r="BX40" s="254">
        <f t="shared" si="135"/>
        <v>0</v>
      </c>
      <c r="BY40" s="254">
        <f t="shared" si="135"/>
        <v>0</v>
      </c>
      <c r="BZ40" s="254">
        <f t="shared" si="135"/>
        <v>0</v>
      </c>
      <c r="CA40" s="254">
        <f t="shared" si="135"/>
        <v>0</v>
      </c>
      <c r="CB40" s="254">
        <f t="shared" si="135"/>
        <v>0</v>
      </c>
      <c r="CC40" s="254">
        <f t="shared" si="135"/>
        <v>0</v>
      </c>
      <c r="CD40" s="254">
        <f t="shared" si="135"/>
        <v>0</v>
      </c>
      <c r="CE40" s="254">
        <f t="shared" si="135"/>
        <v>0</v>
      </c>
      <c r="CF40" s="254">
        <f t="shared" si="135"/>
        <v>0</v>
      </c>
      <c r="CG40" s="254">
        <f t="shared" si="135"/>
        <v>0</v>
      </c>
      <c r="CH40" s="254">
        <f t="shared" si="135"/>
        <v>0</v>
      </c>
      <c r="CI40" s="254">
        <f t="shared" si="135"/>
        <v>0</v>
      </c>
      <c r="CJ40" s="254">
        <f t="shared" si="135"/>
        <v>0</v>
      </c>
      <c r="CK40" s="254">
        <f t="shared" si="135"/>
        <v>0</v>
      </c>
      <c r="CL40" s="254">
        <f t="shared" si="135"/>
        <v>0</v>
      </c>
      <c r="CM40" s="254">
        <f t="shared" si="135"/>
        <v>0</v>
      </c>
      <c r="CN40" s="254">
        <f t="shared" si="135"/>
        <v>0</v>
      </c>
      <c r="CO40" s="254">
        <f t="shared" si="135"/>
        <v>0</v>
      </c>
      <c r="CP40" s="254">
        <f t="shared" si="135"/>
        <v>0</v>
      </c>
      <c r="CQ40" s="254">
        <f t="shared" si="135"/>
        <v>0</v>
      </c>
      <c r="CR40" s="254">
        <f t="shared" si="135"/>
        <v>0</v>
      </c>
      <c r="CS40" s="254">
        <f t="shared" si="135"/>
        <v>0</v>
      </c>
      <c r="CT40" s="254">
        <f t="shared" si="135"/>
        <v>0</v>
      </c>
      <c r="CU40" s="254">
        <f t="shared" ref="CU40:DZ40" si="136">SUM(CU9:CU39)</f>
        <v>0</v>
      </c>
      <c r="CV40" s="254">
        <f t="shared" si="136"/>
        <v>0</v>
      </c>
      <c r="CW40" s="254">
        <f t="shared" si="136"/>
        <v>0</v>
      </c>
      <c r="CX40" s="254">
        <f t="shared" si="136"/>
        <v>0</v>
      </c>
      <c r="CY40" s="254">
        <f t="shared" si="136"/>
        <v>0</v>
      </c>
      <c r="CZ40" s="254">
        <f t="shared" si="136"/>
        <v>0</v>
      </c>
      <c r="DA40" s="254">
        <f t="shared" si="136"/>
        <v>0</v>
      </c>
      <c r="DB40" s="254">
        <f t="shared" si="136"/>
        <v>0</v>
      </c>
      <c r="DC40" s="254">
        <f t="shared" si="136"/>
        <v>0</v>
      </c>
      <c r="DD40" s="254">
        <f t="shared" si="136"/>
        <v>0</v>
      </c>
      <c r="DE40" s="254">
        <f t="shared" si="136"/>
        <v>0</v>
      </c>
      <c r="DF40" s="254">
        <f t="shared" si="136"/>
        <v>0</v>
      </c>
      <c r="DG40" s="254">
        <f t="shared" si="136"/>
        <v>0</v>
      </c>
      <c r="DH40" s="254">
        <f t="shared" si="136"/>
        <v>0</v>
      </c>
      <c r="DI40" s="254">
        <f t="shared" si="136"/>
        <v>0</v>
      </c>
      <c r="DJ40" s="254">
        <f t="shared" si="136"/>
        <v>0</v>
      </c>
      <c r="DK40" s="254">
        <f t="shared" si="136"/>
        <v>0</v>
      </c>
      <c r="DL40" s="254">
        <f t="shared" si="136"/>
        <v>0</v>
      </c>
      <c r="DM40" s="254">
        <f t="shared" si="136"/>
        <v>0</v>
      </c>
      <c r="DN40" s="254">
        <f t="shared" si="136"/>
        <v>0</v>
      </c>
      <c r="DO40" s="254">
        <f t="shared" si="136"/>
        <v>0</v>
      </c>
      <c r="DP40" s="254">
        <f t="shared" si="136"/>
        <v>0</v>
      </c>
      <c r="DQ40" s="254">
        <f t="shared" si="136"/>
        <v>0</v>
      </c>
      <c r="DR40" s="254">
        <f t="shared" si="136"/>
        <v>0</v>
      </c>
      <c r="DS40" s="254">
        <f t="shared" si="136"/>
        <v>0</v>
      </c>
      <c r="DT40" s="254">
        <f t="shared" si="136"/>
        <v>0</v>
      </c>
      <c r="DU40" s="254">
        <f t="shared" si="136"/>
        <v>0</v>
      </c>
      <c r="DV40" s="254">
        <f t="shared" si="136"/>
        <v>0</v>
      </c>
      <c r="DW40" s="254">
        <f t="shared" si="136"/>
        <v>0</v>
      </c>
      <c r="DX40" s="254">
        <f t="shared" si="136"/>
        <v>0</v>
      </c>
      <c r="DY40" s="254">
        <f t="shared" si="136"/>
        <v>0</v>
      </c>
      <c r="DZ40" s="254">
        <f t="shared" si="136"/>
        <v>0</v>
      </c>
      <c r="EA40" s="254">
        <f t="shared" ref="EA40:FF40" si="137">SUM(EA9:EA39)</f>
        <v>0</v>
      </c>
      <c r="EB40" s="254">
        <f t="shared" si="137"/>
        <v>0</v>
      </c>
      <c r="EC40" s="254">
        <f t="shared" si="137"/>
        <v>0</v>
      </c>
      <c r="ED40" s="254">
        <f t="shared" si="137"/>
        <v>0</v>
      </c>
      <c r="EE40" s="254">
        <f t="shared" si="137"/>
        <v>0</v>
      </c>
      <c r="EF40" s="254">
        <f t="shared" si="137"/>
        <v>0</v>
      </c>
      <c r="EG40" s="254">
        <f t="shared" si="137"/>
        <v>0</v>
      </c>
      <c r="EH40" s="254">
        <f t="shared" si="137"/>
        <v>0</v>
      </c>
      <c r="EI40" s="254">
        <f t="shared" si="137"/>
        <v>0</v>
      </c>
      <c r="EJ40" s="254">
        <f t="shared" si="137"/>
        <v>0</v>
      </c>
      <c r="EK40" s="254">
        <f t="shared" si="137"/>
        <v>0</v>
      </c>
      <c r="EL40" s="254">
        <f t="shared" si="137"/>
        <v>0</v>
      </c>
      <c r="EM40" s="254">
        <f t="shared" si="137"/>
        <v>0</v>
      </c>
      <c r="EN40" s="254">
        <f t="shared" si="137"/>
        <v>0</v>
      </c>
      <c r="EO40" s="254">
        <f t="shared" si="137"/>
        <v>0</v>
      </c>
      <c r="EP40" s="254">
        <f t="shared" si="137"/>
        <v>0</v>
      </c>
      <c r="EQ40" s="254">
        <f t="shared" si="137"/>
        <v>0</v>
      </c>
      <c r="ER40" s="254">
        <f t="shared" si="137"/>
        <v>0</v>
      </c>
      <c r="ES40" s="254">
        <f t="shared" si="137"/>
        <v>0</v>
      </c>
      <c r="ET40" s="254">
        <f t="shared" si="137"/>
        <v>0</v>
      </c>
      <c r="EU40" s="254">
        <f t="shared" si="137"/>
        <v>0</v>
      </c>
      <c r="EV40" s="254">
        <f t="shared" si="137"/>
        <v>0</v>
      </c>
      <c r="EW40" s="254">
        <f t="shared" si="137"/>
        <v>0</v>
      </c>
      <c r="EX40" s="254">
        <f t="shared" si="137"/>
        <v>0</v>
      </c>
      <c r="EY40" s="254">
        <f t="shared" si="137"/>
        <v>0</v>
      </c>
      <c r="EZ40" s="254">
        <f t="shared" si="137"/>
        <v>0</v>
      </c>
      <c r="FA40" s="254">
        <f t="shared" si="137"/>
        <v>0</v>
      </c>
      <c r="FB40" s="254">
        <f t="shared" si="137"/>
        <v>0</v>
      </c>
      <c r="FC40" s="254">
        <f t="shared" si="137"/>
        <v>0</v>
      </c>
      <c r="FD40" s="254">
        <f t="shared" si="137"/>
        <v>0</v>
      </c>
      <c r="FE40" s="254">
        <f t="shared" si="137"/>
        <v>0</v>
      </c>
      <c r="FF40" s="254">
        <f t="shared" si="137"/>
        <v>0</v>
      </c>
      <c r="FG40" s="254">
        <f t="shared" ref="FG40:GL40" si="138">SUM(FG9:FG39)</f>
        <v>0</v>
      </c>
      <c r="FH40" s="254">
        <f t="shared" si="138"/>
        <v>0</v>
      </c>
      <c r="FI40" s="254">
        <f t="shared" si="138"/>
        <v>0</v>
      </c>
      <c r="FJ40" s="254">
        <f t="shared" si="138"/>
        <v>0</v>
      </c>
      <c r="FK40" s="254">
        <f t="shared" si="138"/>
        <v>0</v>
      </c>
      <c r="FL40" s="254">
        <f t="shared" si="138"/>
        <v>0</v>
      </c>
      <c r="FM40" s="254">
        <f t="shared" si="138"/>
        <v>0</v>
      </c>
      <c r="FN40" s="254">
        <f t="shared" si="138"/>
        <v>0</v>
      </c>
      <c r="FO40" s="254">
        <f t="shared" si="138"/>
        <v>0</v>
      </c>
      <c r="FP40" s="254">
        <f t="shared" si="138"/>
        <v>0</v>
      </c>
      <c r="FQ40" s="254">
        <f t="shared" si="138"/>
        <v>0</v>
      </c>
      <c r="FR40" s="254">
        <f t="shared" si="138"/>
        <v>0</v>
      </c>
      <c r="FS40" s="254">
        <f t="shared" si="138"/>
        <v>0</v>
      </c>
      <c r="FT40" s="254">
        <f t="shared" si="138"/>
        <v>0</v>
      </c>
      <c r="FU40" s="254">
        <f t="shared" si="138"/>
        <v>0</v>
      </c>
      <c r="FV40" s="254">
        <f t="shared" si="138"/>
        <v>0</v>
      </c>
      <c r="FW40" s="254">
        <f t="shared" si="138"/>
        <v>0</v>
      </c>
      <c r="FX40" s="254">
        <f t="shared" si="138"/>
        <v>0</v>
      </c>
      <c r="FY40" s="254">
        <f t="shared" si="138"/>
        <v>0</v>
      </c>
      <c r="FZ40" s="254">
        <f t="shared" si="138"/>
        <v>0</v>
      </c>
      <c r="GA40" s="254">
        <f t="shared" si="138"/>
        <v>0</v>
      </c>
      <c r="GB40" s="254">
        <f t="shared" si="138"/>
        <v>0</v>
      </c>
      <c r="GC40" s="254">
        <f t="shared" si="138"/>
        <v>0</v>
      </c>
      <c r="GD40" s="254">
        <f t="shared" si="138"/>
        <v>0</v>
      </c>
      <c r="GE40" s="254">
        <f t="shared" si="138"/>
        <v>0</v>
      </c>
      <c r="GF40" s="254">
        <f t="shared" si="138"/>
        <v>0</v>
      </c>
      <c r="GG40" s="254">
        <f t="shared" si="138"/>
        <v>0</v>
      </c>
      <c r="GH40" s="254">
        <f t="shared" si="138"/>
        <v>0</v>
      </c>
      <c r="GI40" s="254">
        <f t="shared" si="138"/>
        <v>0</v>
      </c>
      <c r="GJ40" s="254">
        <f t="shared" si="138"/>
        <v>0</v>
      </c>
      <c r="GK40" s="254">
        <f t="shared" si="138"/>
        <v>0</v>
      </c>
      <c r="GL40" s="254">
        <f t="shared" si="138"/>
        <v>0</v>
      </c>
      <c r="GM40" s="254">
        <f t="shared" ref="GM40:HR40" si="139">SUM(GM9:GM39)</f>
        <v>0</v>
      </c>
      <c r="GN40" s="254">
        <f t="shared" si="139"/>
        <v>0</v>
      </c>
      <c r="GO40" s="254">
        <f t="shared" si="139"/>
        <v>0</v>
      </c>
      <c r="GP40" s="254">
        <f t="shared" si="139"/>
        <v>0</v>
      </c>
      <c r="GQ40" s="254">
        <f t="shared" si="139"/>
        <v>0</v>
      </c>
      <c r="GR40" s="254">
        <f t="shared" si="139"/>
        <v>0</v>
      </c>
      <c r="GS40" s="254">
        <f t="shared" si="139"/>
        <v>0</v>
      </c>
      <c r="GT40" s="254">
        <f t="shared" si="139"/>
        <v>0</v>
      </c>
      <c r="GU40" s="254">
        <f t="shared" si="139"/>
        <v>0</v>
      </c>
      <c r="GV40" s="254">
        <f t="shared" si="139"/>
        <v>0</v>
      </c>
      <c r="GW40" s="254">
        <f t="shared" si="139"/>
        <v>0</v>
      </c>
      <c r="GX40" s="254">
        <f t="shared" si="139"/>
        <v>0</v>
      </c>
      <c r="GY40" s="254">
        <f t="shared" si="139"/>
        <v>0</v>
      </c>
      <c r="GZ40" s="254">
        <f t="shared" si="139"/>
        <v>0</v>
      </c>
      <c r="HA40" s="254">
        <f t="shared" si="139"/>
        <v>0</v>
      </c>
      <c r="HB40" s="254">
        <f t="shared" si="139"/>
        <v>0</v>
      </c>
      <c r="HC40" s="254">
        <f t="shared" si="139"/>
        <v>0</v>
      </c>
      <c r="HD40" s="254">
        <f t="shared" si="139"/>
        <v>0</v>
      </c>
      <c r="HE40" s="254">
        <f t="shared" si="139"/>
        <v>0</v>
      </c>
      <c r="HF40" s="254">
        <f t="shared" si="139"/>
        <v>0</v>
      </c>
      <c r="HG40" s="254">
        <f t="shared" si="139"/>
        <v>0</v>
      </c>
      <c r="HH40" s="254">
        <f t="shared" si="139"/>
        <v>0</v>
      </c>
      <c r="HI40" s="254">
        <f t="shared" si="139"/>
        <v>0</v>
      </c>
      <c r="HJ40" s="254">
        <f t="shared" si="139"/>
        <v>0</v>
      </c>
      <c r="HK40" s="254">
        <f t="shared" si="139"/>
        <v>0</v>
      </c>
      <c r="HL40" s="254">
        <f t="shared" si="139"/>
        <v>0</v>
      </c>
      <c r="HM40" s="254">
        <f t="shared" si="139"/>
        <v>0</v>
      </c>
      <c r="HN40" s="254">
        <f t="shared" si="139"/>
        <v>0</v>
      </c>
      <c r="HO40" s="254">
        <f t="shared" si="139"/>
        <v>0</v>
      </c>
      <c r="HP40" s="254">
        <f t="shared" si="139"/>
        <v>0</v>
      </c>
      <c r="HQ40" s="254">
        <f t="shared" si="139"/>
        <v>0</v>
      </c>
      <c r="HR40" s="254">
        <f t="shared" si="139"/>
        <v>0</v>
      </c>
      <c r="HS40" s="254">
        <f t="shared" ref="HS40:IP40" si="140">SUM(HS9:HS39)</f>
        <v>0</v>
      </c>
      <c r="HT40" s="254">
        <f t="shared" si="140"/>
        <v>0</v>
      </c>
      <c r="HU40" s="254">
        <f t="shared" si="140"/>
        <v>0</v>
      </c>
      <c r="HV40" s="254">
        <f t="shared" si="140"/>
        <v>0</v>
      </c>
      <c r="HW40" s="254">
        <f t="shared" si="140"/>
        <v>0</v>
      </c>
      <c r="HX40" s="254">
        <f t="shared" si="140"/>
        <v>0</v>
      </c>
      <c r="HY40" s="254">
        <f t="shared" si="140"/>
        <v>0</v>
      </c>
      <c r="HZ40" s="254">
        <f t="shared" si="140"/>
        <v>0</v>
      </c>
      <c r="IA40" s="254">
        <f t="shared" si="140"/>
        <v>0</v>
      </c>
      <c r="IB40" s="254">
        <f t="shared" si="140"/>
        <v>0</v>
      </c>
      <c r="IC40" s="254">
        <f t="shared" si="140"/>
        <v>0</v>
      </c>
      <c r="ID40" s="254">
        <f t="shared" si="140"/>
        <v>0</v>
      </c>
      <c r="IE40" s="254">
        <f t="shared" si="140"/>
        <v>0</v>
      </c>
      <c r="IF40" s="254">
        <f t="shared" si="140"/>
        <v>0</v>
      </c>
      <c r="IG40" s="254">
        <f t="shared" si="140"/>
        <v>0</v>
      </c>
      <c r="IH40" s="254">
        <f t="shared" si="140"/>
        <v>0</v>
      </c>
      <c r="II40" s="254">
        <f t="shared" si="140"/>
        <v>0</v>
      </c>
      <c r="IJ40" s="254">
        <f t="shared" si="140"/>
        <v>0</v>
      </c>
      <c r="IK40" s="254">
        <f t="shared" si="140"/>
        <v>0</v>
      </c>
      <c r="IL40" s="254">
        <f t="shared" si="140"/>
        <v>0</v>
      </c>
      <c r="IM40" s="254">
        <f t="shared" si="140"/>
        <v>0</v>
      </c>
      <c r="IN40" s="254">
        <f t="shared" si="140"/>
        <v>0</v>
      </c>
      <c r="IO40" s="254">
        <f t="shared" si="140"/>
        <v>0</v>
      </c>
      <c r="IP40" s="254">
        <f t="shared" si="140"/>
        <v>0</v>
      </c>
      <c r="IQ40" s="254">
        <f>+C40+G40+K40+O40+S40+W40+AA40+AE40+AI40+AM40+AQ40+AU40+AY40+BC40+BG40+BK40+BO40+BS40+BW40+CA40+CE40+CI40+CM40+CQ40+CU40+CY40+DC40+DG40+DK40+DO40+DS40+DW40+EA40+EE40+EI40+EM40+EQ40+EU40+EY40+FC40+FG40+FK40+FO40+FS40+FW40+GA40+GE40+GI40+GM40+GQ40+GU40+GY40+HC40+HG40+HK40+HO40+HS40+HW40+IA40+IE40+II40+IM40</f>
        <v>0</v>
      </c>
      <c r="IR40" s="254">
        <f>+D40+H40+L40+P40+T40+X40+AB40+AF40+AJ40+AN40+AR40+AV40+AZ40+BD40+BH40+BL40+BP40+BT40+BX40+CB40+CF40+CJ40+CN40+CR40+CV40+CZ40+DD40+DH40+DL40+DP40+DT40+DX40+EB40+EF40+EJ40+EN40+ER40+EV40+EZ40+FD40+FH40+FL40+FP40+FT40+FX40+GB40+GF40+GJ40+GN40+GR40+GV40+GZ40+HD40+HH40+HL40+HP40+HT40+HX40+IB40+IF40+IJ40+IN40</f>
        <v>0</v>
      </c>
      <c r="IS40" s="254">
        <f>+E40+I40+M40+Q40+U40+Y40+AC40+AG40+AK40+AO40+AS40+AW40+BA40+BE40+BI40+BM40+BQ40+BU40+BY40+CC40+CG40+CK40+CO40+CS40+CW40+DA40+DE40+DI40+DM40+DQ40+DU40+DY40+EC40+EG40+EK40+EO40+ES40+EW40+FA40+FE40+FI40+FM40+FQ40+FU40+FY40+GC40+GG40+GK40+GO40+GS40+GW40+HA40+HE40+HI40+HM40+HQ40+HU40+HY40+IC40+IG40+IK40+IO40</f>
        <v>0</v>
      </c>
      <c r="IT40" s="254">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c r="A41" s="276"/>
      <c r="B41" s="240"/>
      <c r="C41" s="336" t="s">
        <v>1130</v>
      </c>
      <c r="D41" s="341"/>
      <c r="E41" s="341"/>
      <c r="F41" s="341"/>
      <c r="G41" s="336" t="s">
        <v>1130</v>
      </c>
      <c r="H41" s="341"/>
      <c r="I41" s="341"/>
      <c r="J41" s="341"/>
      <c r="K41" s="336" t="s">
        <v>1130</v>
      </c>
      <c r="L41" s="341"/>
      <c r="M41" s="341"/>
      <c r="N41" s="341"/>
      <c r="O41" s="336" t="s">
        <v>1130</v>
      </c>
      <c r="P41" s="341"/>
      <c r="Q41" s="341"/>
      <c r="R41" s="341"/>
      <c r="S41" s="336" t="s">
        <v>1130</v>
      </c>
      <c r="T41" s="341"/>
      <c r="U41" s="341"/>
      <c r="V41" s="341"/>
      <c r="W41" s="336" t="s">
        <v>1130</v>
      </c>
      <c r="X41" s="341"/>
      <c r="Y41" s="341"/>
      <c r="Z41" s="341"/>
      <c r="AA41" s="336" t="s">
        <v>1130</v>
      </c>
      <c r="AB41" s="341"/>
      <c r="AC41" s="341"/>
      <c r="AD41" s="341"/>
      <c r="AE41" s="336" t="s">
        <v>1130</v>
      </c>
      <c r="AF41" s="341"/>
      <c r="AG41" s="341"/>
      <c r="AH41" s="341"/>
      <c r="AI41" s="336" t="s">
        <v>1130</v>
      </c>
      <c r="AJ41" s="341"/>
      <c r="AK41" s="341"/>
      <c r="AL41" s="341"/>
      <c r="AM41" s="336" t="s">
        <v>1130</v>
      </c>
      <c r="AN41" s="341"/>
      <c r="AO41" s="341"/>
      <c r="AP41" s="341"/>
      <c r="AQ41" s="336" t="s">
        <v>1130</v>
      </c>
      <c r="AR41" s="341"/>
      <c r="AS41" s="341"/>
      <c r="AT41" s="341"/>
      <c r="AU41" s="336" t="s">
        <v>1130</v>
      </c>
      <c r="AV41" s="341"/>
      <c r="AW41" s="341"/>
      <c r="AX41" s="341"/>
      <c r="AY41" s="336" t="s">
        <v>1130</v>
      </c>
      <c r="AZ41" s="341"/>
      <c r="BA41" s="341"/>
      <c r="BB41" s="341"/>
      <c r="BC41" s="336" t="s">
        <v>1130</v>
      </c>
      <c r="BD41" s="341"/>
      <c r="BE41" s="341"/>
      <c r="BF41" s="341"/>
      <c r="BG41" s="336" t="s">
        <v>1130</v>
      </c>
      <c r="BH41" s="341"/>
      <c r="BI41" s="341"/>
      <c r="BJ41" s="341"/>
      <c r="BK41" s="336" t="s">
        <v>1130</v>
      </c>
      <c r="BL41" s="341"/>
      <c r="BM41" s="341"/>
      <c r="BN41" s="341"/>
      <c r="BO41" s="336" t="s">
        <v>1130</v>
      </c>
      <c r="BP41" s="341"/>
      <c r="BQ41" s="341"/>
      <c r="BR41" s="341"/>
      <c r="BS41" s="336" t="s">
        <v>1130</v>
      </c>
      <c r="BT41" s="341"/>
      <c r="BU41" s="341"/>
      <c r="BV41" s="341"/>
      <c r="BW41" s="336" t="s">
        <v>1130</v>
      </c>
      <c r="BX41" s="341"/>
      <c r="BY41" s="341"/>
      <c r="BZ41" s="341"/>
      <c r="CA41" s="336" t="s">
        <v>1130</v>
      </c>
      <c r="CB41" s="341"/>
      <c r="CC41" s="341"/>
      <c r="CD41" s="341"/>
      <c r="CE41" s="336" t="s">
        <v>1130</v>
      </c>
      <c r="CF41" s="341"/>
      <c r="CG41" s="341"/>
      <c r="CH41" s="341"/>
      <c r="CI41" s="336" t="s">
        <v>1130</v>
      </c>
      <c r="CJ41" s="341"/>
      <c r="CK41" s="341"/>
      <c r="CL41" s="341"/>
      <c r="CM41" s="336" t="s">
        <v>1130</v>
      </c>
      <c r="CN41" s="341"/>
      <c r="CO41" s="341"/>
      <c r="CP41" s="341"/>
      <c r="CQ41" s="336" t="s">
        <v>1130</v>
      </c>
      <c r="CR41" s="341"/>
      <c r="CS41" s="341"/>
      <c r="CT41" s="341"/>
      <c r="CU41" s="336" t="s">
        <v>1130</v>
      </c>
      <c r="CV41" s="341"/>
      <c r="CW41" s="341"/>
      <c r="CX41" s="341"/>
      <c r="CY41" s="336" t="s">
        <v>1130</v>
      </c>
      <c r="CZ41" s="341"/>
      <c r="DA41" s="341"/>
      <c r="DB41" s="341"/>
      <c r="DC41" s="336" t="s">
        <v>1130</v>
      </c>
      <c r="DD41" s="341"/>
      <c r="DE41" s="341"/>
      <c r="DF41" s="341"/>
      <c r="DG41" s="336" t="s">
        <v>1130</v>
      </c>
      <c r="DH41" s="341"/>
      <c r="DI41" s="341"/>
      <c r="DJ41" s="341"/>
      <c r="DK41" s="336" t="s">
        <v>1130</v>
      </c>
      <c r="DL41" s="341"/>
      <c r="DM41" s="341"/>
      <c r="DN41" s="341"/>
      <c r="DO41" s="336" t="s">
        <v>1130</v>
      </c>
      <c r="DP41" s="341"/>
      <c r="DQ41" s="341"/>
      <c r="DR41" s="341"/>
      <c r="DS41" s="336" t="s">
        <v>1130</v>
      </c>
      <c r="DT41" s="341"/>
      <c r="DU41" s="341"/>
      <c r="DV41" s="341"/>
      <c r="DW41" s="336" t="s">
        <v>1130</v>
      </c>
      <c r="DX41" s="341"/>
      <c r="DY41" s="341"/>
      <c r="DZ41" s="341"/>
      <c r="EA41" s="336" t="s">
        <v>1130</v>
      </c>
      <c r="EB41" s="341"/>
      <c r="EC41" s="341"/>
      <c r="ED41" s="341"/>
      <c r="EE41" s="336" t="s">
        <v>1130</v>
      </c>
      <c r="EF41" s="341"/>
      <c r="EG41" s="341"/>
      <c r="EH41" s="341"/>
      <c r="EI41" s="336" t="s">
        <v>1130</v>
      </c>
      <c r="EJ41" s="341"/>
      <c r="EK41" s="341"/>
      <c r="EL41" s="341"/>
      <c r="EM41" s="336" t="s">
        <v>1130</v>
      </c>
      <c r="EN41" s="341"/>
      <c r="EO41" s="341"/>
      <c r="EP41" s="341"/>
      <c r="EQ41" s="336" t="s">
        <v>1130</v>
      </c>
      <c r="ER41" s="341"/>
      <c r="ES41" s="341"/>
      <c r="ET41" s="341"/>
      <c r="EU41" s="336" t="s">
        <v>1130</v>
      </c>
      <c r="EV41" s="341"/>
      <c r="EW41" s="341"/>
      <c r="EX41" s="341"/>
      <c r="EY41" s="336" t="s">
        <v>1130</v>
      </c>
      <c r="EZ41" s="341"/>
      <c r="FA41" s="341"/>
      <c r="FB41" s="341"/>
      <c r="FC41" s="336" t="s">
        <v>1130</v>
      </c>
      <c r="FD41" s="341"/>
      <c r="FE41" s="341"/>
      <c r="FF41" s="341"/>
      <c r="FG41" s="336" t="s">
        <v>1130</v>
      </c>
      <c r="FH41" s="341"/>
      <c r="FI41" s="341"/>
      <c r="FJ41" s="341"/>
      <c r="FK41" s="336" t="s">
        <v>1130</v>
      </c>
      <c r="FL41" s="341"/>
      <c r="FM41" s="341"/>
      <c r="FN41" s="341"/>
      <c r="FO41" s="336" t="s">
        <v>1130</v>
      </c>
      <c r="FP41" s="341"/>
      <c r="FQ41" s="341"/>
      <c r="FR41" s="341"/>
      <c r="FS41" s="336" t="s">
        <v>1130</v>
      </c>
      <c r="FT41" s="341"/>
      <c r="FU41" s="341"/>
      <c r="FV41" s="341"/>
      <c r="FW41" s="336" t="s">
        <v>1130</v>
      </c>
      <c r="FX41" s="341"/>
      <c r="FY41" s="341"/>
      <c r="FZ41" s="341"/>
      <c r="GA41" s="336" t="s">
        <v>1130</v>
      </c>
      <c r="GB41" s="341"/>
      <c r="GC41" s="341"/>
      <c r="GD41" s="341"/>
      <c r="GE41" s="336" t="s">
        <v>1130</v>
      </c>
      <c r="GF41" s="341"/>
      <c r="GG41" s="341"/>
      <c r="GH41" s="341"/>
      <c r="GI41" s="336" t="s">
        <v>1130</v>
      </c>
      <c r="GJ41" s="341"/>
      <c r="GK41" s="341"/>
      <c r="GL41" s="341"/>
      <c r="GM41" s="336" t="s">
        <v>1130</v>
      </c>
      <c r="GN41" s="341"/>
      <c r="GO41" s="341"/>
      <c r="GP41" s="341"/>
      <c r="GQ41" s="336" t="s">
        <v>1130</v>
      </c>
      <c r="GR41" s="341"/>
      <c r="GS41" s="341"/>
      <c r="GT41" s="341"/>
      <c r="GU41" s="336" t="s">
        <v>1130</v>
      </c>
      <c r="GV41" s="341"/>
      <c r="GW41" s="341"/>
      <c r="GX41" s="341"/>
      <c r="GY41" s="336" t="s">
        <v>1130</v>
      </c>
      <c r="GZ41" s="341"/>
      <c r="HA41" s="341"/>
      <c r="HB41" s="341"/>
      <c r="HC41" s="336" t="s">
        <v>1130</v>
      </c>
      <c r="HD41" s="341"/>
      <c r="HE41" s="341"/>
      <c r="HF41" s="341"/>
      <c r="HG41" s="336" t="s">
        <v>1130</v>
      </c>
      <c r="HH41" s="341"/>
      <c r="HI41" s="341"/>
      <c r="HJ41" s="341"/>
      <c r="HK41" s="336" t="s">
        <v>1130</v>
      </c>
      <c r="HL41" s="341"/>
      <c r="HM41" s="341"/>
      <c r="HN41" s="341"/>
      <c r="HO41" s="336" t="s">
        <v>1130</v>
      </c>
      <c r="HP41" s="341"/>
      <c r="HQ41" s="341"/>
      <c r="HR41" s="341"/>
      <c r="HS41" s="336" t="s">
        <v>1130</v>
      </c>
      <c r="HT41" s="341"/>
      <c r="HU41" s="341"/>
      <c r="HV41" s="341"/>
      <c r="HW41" s="336" t="s">
        <v>1130</v>
      </c>
      <c r="HX41" s="341"/>
      <c r="HY41" s="341"/>
      <c r="HZ41" s="341"/>
      <c r="IA41" s="336" t="s">
        <v>1130</v>
      </c>
      <c r="IB41" s="341"/>
      <c r="IC41" s="341"/>
      <c r="ID41" s="341"/>
      <c r="IE41" s="336" t="s">
        <v>1130</v>
      </c>
      <c r="IF41" s="341"/>
      <c r="IG41" s="341"/>
      <c r="IH41" s="341"/>
      <c r="II41" s="336" t="s">
        <v>1130</v>
      </c>
      <c r="IJ41" s="341"/>
      <c r="IK41" s="341"/>
      <c r="IL41" s="341"/>
      <c r="IM41" s="336" t="s">
        <v>1130</v>
      </c>
      <c r="IN41" s="341"/>
      <c r="IO41" s="341"/>
      <c r="IP41" s="341"/>
      <c r="IQ41" s="336" t="s">
        <v>2452</v>
      </c>
    </row>
    <row r="42" spans="1:254" ht="15">
      <c r="A42" s="276"/>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row>
    <row r="43" spans="1:254" ht="15">
      <c r="A43" s="276"/>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row>
    <row r="44" spans="1:254" ht="15">
      <c r="A44" s="27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row>
    <row r="45" spans="1:254" ht="15">
      <c r="A45" s="276"/>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row>
    <row r="46" spans="1:254" ht="15">
      <c r="A46" s="276"/>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row>
    <row r="47" spans="1:254" ht="15">
      <c r="A47" s="276"/>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row>
    <row r="48" spans="1:254" ht="15">
      <c r="A48" s="276"/>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row>
    <row r="49" spans="1:88" ht="15">
      <c r="A49" s="276"/>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row>
    <row r="50" spans="1:88" ht="15">
      <c r="A50" s="276"/>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row>
    <row r="51" spans="1:88" ht="15">
      <c r="A51" s="276"/>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row>
    <row r="52" spans="1:88" ht="15">
      <c r="A52" s="276"/>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row>
    <row r="53" spans="1:88" ht="15">
      <c r="A53" s="27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row>
    <row r="54" spans="1:88" ht="15">
      <c r="A54" s="276"/>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row>
    <row r="55" spans="1:88" ht="15">
      <c r="A55" s="276"/>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row>
    <row r="56" spans="1:88" ht="15">
      <c r="A56" s="27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row>
    <row r="57" spans="1:88" ht="15">
      <c r="A57" s="27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row>
    <row r="58" spans="1:88" ht="15">
      <c r="A58" s="276"/>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row>
    <row r="59" spans="1:88" ht="15">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row>
    <row r="60" spans="1:88" ht="15">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row>
    <row r="61" spans="1:88" ht="15">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row>
    <row r="62" spans="1:88"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row>
    <row r="63" spans="1:88"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row>
    <row r="64" spans="1:88"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row>
    <row r="65" spans="1:88"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row>
    <row r="66" spans="1:88"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row>
    <row r="67" spans="1:88"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row>
    <row r="68" spans="1:88"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row>
    <row r="69" spans="1:88"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row>
    <row r="70" spans="1:88"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row>
    <row r="71" spans="1:88"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row>
    <row r="72" spans="1:88"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row>
    <row r="73" spans="1:88"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row>
    <row r="74" spans="1:88"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row>
    <row r="75" spans="1:88"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row>
    <row r="76" spans="1:88"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row>
    <row r="77" spans="1:88"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row>
    <row r="78" spans="1:88"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row>
    <row r="79" spans="1:88"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row>
    <row r="80" spans="1:88"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row>
    <row r="81" spans="1:88"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row>
    <row r="82" spans="1:88"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row>
    <row r="83" spans="1:88"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row>
    <row r="84" spans="1:88"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row>
    <row r="85" spans="1:88"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row>
    <row r="86" spans="1:88"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row>
    <row r="87" spans="1:88"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row>
    <row r="88" spans="1:88"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row>
    <row r="89" spans="1:88"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row>
    <row r="90" spans="1:88"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row>
    <row r="91" spans="1:88"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row>
    <row r="92" spans="1:88"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row>
    <row r="93" spans="1:88"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row>
    <row r="94" spans="1:88"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row>
    <row r="95" spans="1:88"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row>
    <row r="96" spans="1:88"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row>
    <row r="97" spans="1:88"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row>
    <row r="98" spans="1:88"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row>
    <row r="99" spans="1:88"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row>
    <row r="100" spans="1:88"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row>
    <row r="101" spans="1:88"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row>
    <row r="102" spans="1:88"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row>
    <row r="103" spans="1:88"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row>
    <row r="104" spans="1:88"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row>
    <row r="105" spans="1:88"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row>
    <row r="106" spans="1:88"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row>
    <row r="107" spans="1:88"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row>
    <row r="108" spans="1:88"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row>
    <row r="109" spans="1:88"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row>
    <row r="110" spans="1:88"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row>
    <row r="111" spans="1:88"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row>
    <row r="112" spans="1:88"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row>
    <row r="113" spans="1:88"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row>
    <row r="114" spans="1:88"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row>
    <row r="115" spans="1:88"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row>
    <row r="116" spans="1:88"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row>
    <row r="117" spans="1:88"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row>
    <row r="118" spans="1:88"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row>
    <row r="119" spans="1:88"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row>
    <row r="120" spans="1:88"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row>
    <row r="121" spans="1:88"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row>
    <row r="122" spans="1:88"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row>
    <row r="123" spans="1:88" ht="1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c r="BT123" s="240"/>
      <c r="BU123" s="240"/>
      <c r="BV123" s="240"/>
      <c r="BW123" s="240"/>
      <c r="BX123" s="240"/>
      <c r="BY123" s="240"/>
      <c r="BZ123" s="240"/>
      <c r="CA123" s="240"/>
      <c r="CB123" s="240"/>
      <c r="CC123" s="240"/>
      <c r="CD123" s="240"/>
      <c r="CE123" s="240"/>
      <c r="CF123" s="240"/>
      <c r="CG123" s="240"/>
      <c r="CH123" s="240"/>
      <c r="CI123" s="240"/>
      <c r="CJ123" s="240"/>
    </row>
    <row r="124" spans="1:88" ht="1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row>
    <row r="125" spans="1:88" ht="1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row>
    <row r="126" spans="1:88" ht="1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0"/>
      <c r="CE126" s="240"/>
      <c r="CF126" s="240"/>
      <c r="CG126" s="240"/>
      <c r="CH126" s="240"/>
      <c r="CI126" s="240"/>
      <c r="CJ126" s="240"/>
    </row>
    <row r="127" spans="1:88" ht="1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0"/>
      <c r="BU127" s="240"/>
      <c r="BV127" s="240"/>
      <c r="BW127" s="240"/>
      <c r="BX127" s="240"/>
      <c r="BY127" s="240"/>
      <c r="BZ127" s="240"/>
      <c r="CA127" s="240"/>
      <c r="CB127" s="240"/>
      <c r="CC127" s="240"/>
      <c r="CD127" s="240"/>
      <c r="CE127" s="240"/>
      <c r="CF127" s="240"/>
      <c r="CG127" s="240"/>
      <c r="CH127" s="240"/>
      <c r="CI127" s="240"/>
      <c r="CJ127" s="240"/>
    </row>
    <row r="128" spans="1:88" ht="1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0"/>
      <c r="CE128" s="240"/>
      <c r="CF128" s="240"/>
      <c r="CG128" s="240"/>
      <c r="CH128" s="240"/>
      <c r="CI128" s="240"/>
      <c r="CJ128" s="240"/>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 ref="GI2:GL2"/>
    <mergeCell ref="GM2:GP2"/>
    <mergeCell ref="FC2:FF2"/>
    <mergeCell ref="FG2:FJ2"/>
    <mergeCell ref="FK2:FN2"/>
    <mergeCell ref="FO2:FR2"/>
    <mergeCell ref="FS2:FV2"/>
    <mergeCell ref="FW2:FZ2"/>
    <mergeCell ref="GA2:GD2"/>
    <mergeCell ref="IA2:ID2"/>
    <mergeCell ref="IE2:IH2"/>
    <mergeCell ref="II2:IL2"/>
    <mergeCell ref="IM2:IP2"/>
    <mergeCell ref="HK2:HN2"/>
    <mergeCell ref="HO2:HR2"/>
    <mergeCell ref="HS2:HV2"/>
    <mergeCell ref="HW2:HZ2"/>
    <mergeCell ref="GU2:GX2"/>
    <mergeCell ref="GY2:HB2"/>
    <mergeCell ref="HC2:HF2"/>
    <mergeCell ref="HG2:HJ2"/>
    <mergeCell ref="GQ2:GT2"/>
    <mergeCell ref="AE3:AH3"/>
    <mergeCell ref="AI3:AL3"/>
    <mergeCell ref="AM3:AP3"/>
    <mergeCell ref="AQ3:AT3"/>
    <mergeCell ref="AU3:AX3"/>
    <mergeCell ref="AY3:BB3"/>
    <mergeCell ref="BC3:BF3"/>
    <mergeCell ref="BG3:BJ3"/>
    <mergeCell ref="BK3:BN3"/>
    <mergeCell ref="BO3:BR3"/>
    <mergeCell ref="BS3:BV3"/>
    <mergeCell ref="BW3:BZ3"/>
    <mergeCell ref="CA3:CD3"/>
    <mergeCell ref="CE3:CH3"/>
    <mergeCell ref="CI3:CL3"/>
    <mergeCell ref="CM3:CP3"/>
    <mergeCell ref="CQ3:CT3"/>
    <mergeCell ref="CU3:CX3"/>
    <mergeCell ref="CY3:DB3"/>
    <mergeCell ref="DC3:DF3"/>
    <mergeCell ref="DG3:DJ3"/>
    <mergeCell ref="DK3:DN3"/>
    <mergeCell ref="DO3:DR3"/>
    <mergeCell ref="DS3:DV3"/>
    <mergeCell ref="DW3:DZ3"/>
    <mergeCell ref="EA3:ED3"/>
    <mergeCell ref="EE3:EH3"/>
    <mergeCell ref="EI3:EL3"/>
    <mergeCell ref="EM3:EP3"/>
    <mergeCell ref="EQ3:ET3"/>
    <mergeCell ref="EU3:EX3"/>
    <mergeCell ref="EY3:FB3"/>
    <mergeCell ref="FC3:FF3"/>
    <mergeCell ref="FG3:FJ3"/>
    <mergeCell ref="FK3:FN3"/>
    <mergeCell ref="FO3:FR3"/>
    <mergeCell ref="FS3:FV3"/>
    <mergeCell ref="FW3:FZ3"/>
    <mergeCell ref="GA3:GD3"/>
    <mergeCell ref="GE3:GH3"/>
    <mergeCell ref="GI3:GL3"/>
    <mergeCell ref="GM3:GP3"/>
    <mergeCell ref="GQ3:GT3"/>
    <mergeCell ref="GU3:GX3"/>
    <mergeCell ref="GY3:HB3"/>
    <mergeCell ref="HC3:HF3"/>
    <mergeCell ref="HG3:HJ3"/>
    <mergeCell ref="HK3:HN3"/>
    <mergeCell ref="HO3:HR3"/>
    <mergeCell ref="HS3:HV3"/>
    <mergeCell ref="HW3:HZ3"/>
    <mergeCell ref="IA3:ID3"/>
    <mergeCell ref="IE3:IH3"/>
    <mergeCell ref="II3:IL3"/>
    <mergeCell ref="IM3:IP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2021</oddHeader>
  </headerFooter>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2"/>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13.7109375" style="238" customWidth="1"/>
    <col min="2" max="2" width="50.7109375" style="238" customWidth="1"/>
    <col min="3" max="254" width="16.7109375" style="238" customWidth="1"/>
    <col min="255" max="16384" width="8.85546875" style="238"/>
  </cols>
  <sheetData>
    <row r="1" spans="1:254" ht="15.75" customHeight="1">
      <c r="C1" s="1605" t="str">
        <f>'OPER.-NONMAJOR SP. REVENUE(65)'!C2</f>
        <v>FUND#</v>
      </c>
      <c r="D1" s="1605"/>
      <c r="E1" s="1605"/>
      <c r="F1" s="1605"/>
      <c r="G1" s="551" t="str">
        <f>'OPER.-NONMAJOR SP. REVENUE(65)'!G2</f>
        <v>FUND#</v>
      </c>
      <c r="H1" s="10"/>
      <c r="I1" s="10"/>
      <c r="J1" s="10"/>
      <c r="K1" s="551" t="str">
        <f>'OPER.-NONMAJOR SP. REVENUE(65)'!K2</f>
        <v>FUND#</v>
      </c>
      <c r="L1" s="10"/>
      <c r="M1" s="10"/>
      <c r="N1" s="10"/>
      <c r="O1" s="551" t="str">
        <f>'OPER.-NONMAJOR SP. REVENUE(65)'!O2</f>
        <v>FUND#</v>
      </c>
      <c r="P1" s="10"/>
      <c r="Q1" s="10"/>
      <c r="R1" s="10"/>
      <c r="S1" s="551" t="str">
        <f>'OPER.-NONMAJOR SP. REVENUE(65)'!S2</f>
        <v>FUND#</v>
      </c>
      <c r="T1" s="10"/>
      <c r="U1" s="10"/>
      <c r="V1" s="10"/>
      <c r="W1" s="551" t="str">
        <f>'OPER.-NONMAJOR SP. REVENUE(65)'!W2</f>
        <v>FUND#</v>
      </c>
      <c r="X1" s="10"/>
      <c r="Y1" s="10"/>
      <c r="Z1" s="10"/>
      <c r="AA1" s="551" t="str">
        <f>'OPER.-NONMAJOR SP. REVENUE(65)'!AA2</f>
        <v>FUND#</v>
      </c>
      <c r="AB1" s="10"/>
      <c r="AC1" s="10"/>
      <c r="AD1" s="10"/>
      <c r="AE1" s="551" t="str">
        <f>'OPER.-NONMAJOR SP. REVENUE(65)'!AE2</f>
        <v>FUND#</v>
      </c>
      <c r="AF1" s="10"/>
      <c r="AG1" s="10"/>
      <c r="AH1" s="10"/>
      <c r="AI1" s="551" t="str">
        <f>'OPER.-NONMAJOR SP. REVENUE(65)'!AI2</f>
        <v>FUND#</v>
      </c>
      <c r="AJ1" s="10"/>
      <c r="AK1" s="10"/>
      <c r="AL1" s="10"/>
      <c r="AM1" s="551" t="str">
        <f>'OPER.-NONMAJOR SP. REVENUE(65)'!AM2</f>
        <v>FUND#</v>
      </c>
      <c r="AN1" s="10"/>
      <c r="AO1" s="10"/>
      <c r="AP1" s="10"/>
      <c r="AQ1" s="551" t="str">
        <f>'OPER.-NONMAJOR SP. REVENUE(65)'!AQ2</f>
        <v>FUND#</v>
      </c>
      <c r="AR1" s="10"/>
      <c r="AS1" s="10"/>
      <c r="AT1" s="10"/>
      <c r="AU1" s="551" t="str">
        <f>'OPER.-NONMAJOR SP. REVENUE(65)'!AU2</f>
        <v>FUND#</v>
      </c>
      <c r="AV1" s="10"/>
      <c r="AW1" s="10"/>
      <c r="AX1" s="10"/>
      <c r="AY1" s="551" t="str">
        <f>'OPER.-NONMAJOR SP. REVENUE(65)'!AY2</f>
        <v>FUND#</v>
      </c>
      <c r="AZ1" s="10"/>
      <c r="BA1" s="10"/>
      <c r="BB1" s="10"/>
      <c r="BC1" s="551" t="str">
        <f>'OPER.-NONMAJOR SP. REVENUE(65)'!BC2</f>
        <v>FUND#</v>
      </c>
      <c r="BD1" s="10"/>
      <c r="BE1" s="10"/>
      <c r="BF1" s="10"/>
      <c r="BG1" s="551" t="str">
        <f>'OPER.-NONMAJOR SP. REVENUE(65)'!BG2</f>
        <v>FUND#</v>
      </c>
      <c r="BH1" s="10"/>
      <c r="BI1" s="10"/>
      <c r="BJ1" s="10"/>
      <c r="BK1" s="551" t="str">
        <f>'OPER.-NONMAJOR SP. REVENUE(65)'!BK2</f>
        <v>FUND#</v>
      </c>
      <c r="BL1" s="10"/>
      <c r="BM1" s="10"/>
      <c r="BN1" s="10"/>
      <c r="BO1" s="551" t="str">
        <f>'OPER.-NONMAJOR SP. REVENUE(65)'!BO2</f>
        <v>FUND#</v>
      </c>
      <c r="BP1" s="10"/>
      <c r="BQ1" s="10"/>
      <c r="BR1" s="10"/>
      <c r="BS1" s="551" t="str">
        <f>'OPER.-NONMAJOR SP. REVENUE(65)'!BS2</f>
        <v>FUND#</v>
      </c>
      <c r="BT1" s="10"/>
      <c r="BU1" s="10"/>
      <c r="BV1" s="10"/>
      <c r="BW1" s="551" t="str">
        <f>'OPER.-NONMAJOR SP. REVENUE(65)'!BW2</f>
        <v>FUND#</v>
      </c>
      <c r="BX1" s="10"/>
      <c r="BY1" s="10"/>
      <c r="BZ1" s="10"/>
      <c r="CA1" s="551" t="str">
        <f>'OPER.-NONMAJOR SP. REVENUE(65)'!CA2</f>
        <v>FUND#</v>
      </c>
      <c r="CB1" s="10"/>
      <c r="CC1" s="10"/>
      <c r="CD1" s="10"/>
      <c r="CE1" s="551" t="str">
        <f>'OPER.-NONMAJOR SP. REVENUE(65)'!CE2</f>
        <v>FUND#</v>
      </c>
      <c r="CF1" s="10"/>
      <c r="CG1" s="10"/>
      <c r="CH1" s="10"/>
      <c r="CI1" s="551" t="str">
        <f>'OPER.-NONMAJOR SP. REVENUE(65)'!CI2</f>
        <v>FUND#</v>
      </c>
      <c r="CJ1" s="10"/>
      <c r="CK1" s="10"/>
      <c r="CL1" s="10"/>
      <c r="CM1" s="551" t="str">
        <f>'OPER.-NONMAJOR SP. REVENUE(65)'!CM2</f>
        <v>FUND#</v>
      </c>
      <c r="CN1" s="10"/>
      <c r="CO1" s="10"/>
      <c r="CP1" s="10"/>
      <c r="CQ1" s="551" t="str">
        <f>'OPER.-NONMAJOR SP. REVENUE(65)'!CQ2</f>
        <v>FUND#</v>
      </c>
      <c r="CR1" s="10"/>
      <c r="CS1" s="10"/>
      <c r="CT1" s="10"/>
      <c r="CU1" s="551" t="str">
        <f>'OPER.-NONMAJOR SP. REVENUE(65)'!CU2</f>
        <v>FUND#</v>
      </c>
      <c r="CV1" s="10"/>
      <c r="CW1" s="10"/>
      <c r="CX1" s="10"/>
      <c r="CY1" s="551" t="str">
        <f>'OPER.-NONMAJOR SP. REVENUE(65)'!CY2</f>
        <v>FUND#</v>
      </c>
      <c r="CZ1" s="10"/>
      <c r="DA1" s="10"/>
      <c r="DB1" s="10"/>
      <c r="DC1" s="551" t="str">
        <f>'OPER.-NONMAJOR SP. REVENUE(65)'!DC2</f>
        <v>FUND#</v>
      </c>
      <c r="DD1" s="10"/>
      <c r="DE1" s="10"/>
      <c r="DF1" s="10"/>
      <c r="DG1" s="551" t="str">
        <f>'OPER.-NONMAJOR SP. REVENUE(65)'!DG2</f>
        <v>FUND#</v>
      </c>
      <c r="DH1" s="10"/>
      <c r="DI1" s="10"/>
      <c r="DJ1" s="10"/>
      <c r="DK1" s="551" t="str">
        <f>'OPER.-NONMAJOR SP. REVENUE(65)'!DK2</f>
        <v>FUND#</v>
      </c>
      <c r="DL1" s="10"/>
      <c r="DM1" s="10"/>
      <c r="DN1" s="10"/>
      <c r="DO1" s="551" t="str">
        <f>'OPER.-NONMAJOR SP. REVENUE(65)'!DO2</f>
        <v>FUND#</v>
      </c>
      <c r="DP1" s="10"/>
      <c r="DQ1" s="10"/>
      <c r="DR1" s="10"/>
      <c r="DS1" s="551" t="str">
        <f>'OPER.-NONMAJOR SP. REVENUE(65)'!DS2</f>
        <v>FUND#</v>
      </c>
      <c r="DT1" s="10"/>
      <c r="DU1" s="10"/>
      <c r="DV1" s="10"/>
      <c r="DW1" s="551" t="str">
        <f>'OPER.-NONMAJOR SP. REVENUE(65)'!DW2</f>
        <v>FUND#</v>
      </c>
      <c r="DX1" s="10"/>
      <c r="DY1" s="10"/>
      <c r="DZ1" s="10"/>
      <c r="EA1" s="551" t="str">
        <f>'OPER.-NONMAJOR SP. REVENUE(65)'!EA2</f>
        <v>FUND#</v>
      </c>
      <c r="EB1" s="10"/>
      <c r="EC1" s="10"/>
      <c r="ED1" s="10"/>
      <c r="EE1" s="1605" t="str">
        <f>'OPER.-NONMAJOR SP. REVENUE(65)'!EE2:EH2</f>
        <v>FUND#</v>
      </c>
      <c r="EF1" s="1533"/>
      <c r="EG1" s="1533"/>
      <c r="EH1" s="1533"/>
      <c r="EI1" s="1605" t="str">
        <f>'OPER.-NONMAJOR SP. REVENUE(65)'!EI2:EL2</f>
        <v>FUND#</v>
      </c>
      <c r="EJ1" s="1533"/>
      <c r="EK1" s="1533"/>
      <c r="EL1" s="1533"/>
      <c r="EM1" s="1605" t="str">
        <f>'OPER.-NONMAJOR SP. REVENUE(65)'!EM2:EP2</f>
        <v>FUND#</v>
      </c>
      <c r="EN1" s="1533"/>
      <c r="EO1" s="1533"/>
      <c r="EP1" s="1533"/>
      <c r="EQ1" s="1605" t="str">
        <f>'OPER.-NONMAJOR SP. REVENUE(65)'!EQ2:ET2</f>
        <v>FUND#</v>
      </c>
      <c r="ER1" s="1533"/>
      <c r="ES1" s="1533"/>
      <c r="ET1" s="1533"/>
      <c r="EU1" s="1605" t="str">
        <f>'OPER.-NONMAJOR SP. REVENUE(65)'!EU2:EX2</f>
        <v>FUND#</v>
      </c>
      <c r="EV1" s="1533"/>
      <c r="EW1" s="1533"/>
      <c r="EX1" s="1533"/>
      <c r="EY1" s="1605" t="str">
        <f>'OPER.-NONMAJOR SP. REVENUE(65)'!EY2:FB2</f>
        <v>FUND#</v>
      </c>
      <c r="EZ1" s="1533"/>
      <c r="FA1" s="1533"/>
      <c r="FB1" s="1533"/>
      <c r="FC1" s="1605" t="str">
        <f>'OPER.-NONMAJOR SP. REVENUE(65)'!FC2:FF2</f>
        <v>FUND#</v>
      </c>
      <c r="FD1" s="1533"/>
      <c r="FE1" s="1533"/>
      <c r="FF1" s="1533"/>
      <c r="FG1" s="1605" t="str">
        <f>'OPER.-NONMAJOR SP. REVENUE(65)'!FG2:FJ2</f>
        <v>FUND#</v>
      </c>
      <c r="FH1" s="1533"/>
      <c r="FI1" s="1533"/>
      <c r="FJ1" s="1533"/>
      <c r="FK1" s="1605" t="str">
        <f>'OPER.-NONMAJOR SP. REVENUE(65)'!FK2:FN2</f>
        <v>FUND#</v>
      </c>
      <c r="FL1" s="1533"/>
      <c r="FM1" s="1533"/>
      <c r="FN1" s="1533"/>
      <c r="FO1" s="1605" t="str">
        <f>'OPER.-NONMAJOR SP. REVENUE(65)'!FO2:FR2</f>
        <v>FUND#</v>
      </c>
      <c r="FP1" s="1533"/>
      <c r="FQ1" s="1533"/>
      <c r="FR1" s="1533"/>
      <c r="FS1" s="1605" t="str">
        <f>'OPER.-NONMAJOR SP. REVENUE(65)'!FS2:FV2</f>
        <v>FUND#</v>
      </c>
      <c r="FT1" s="1533"/>
      <c r="FU1" s="1533"/>
      <c r="FV1" s="1533"/>
      <c r="FW1" s="1605" t="str">
        <f>'OPER.-NONMAJOR SP. REVENUE(65)'!FW2:FZ2</f>
        <v>FUND#</v>
      </c>
      <c r="FX1" s="1533"/>
      <c r="FY1" s="1533"/>
      <c r="FZ1" s="1533"/>
      <c r="GA1" s="1605" t="str">
        <f>'OPER.-NONMAJOR SP. REVENUE(65)'!GA2:GD2</f>
        <v>FUND#</v>
      </c>
      <c r="GB1" s="1533"/>
      <c r="GC1" s="1533"/>
      <c r="GD1" s="1533"/>
      <c r="GE1" s="1605" t="str">
        <f>'OPER.-NONMAJOR SP. REVENUE(65)'!GE2:GH2</f>
        <v>FUND#</v>
      </c>
      <c r="GF1" s="1533"/>
      <c r="GG1" s="1533"/>
      <c r="GH1" s="1533"/>
      <c r="GI1" s="1605" t="str">
        <f>'OPER.-NONMAJOR SP. REVENUE(65)'!GI2:GL2</f>
        <v>FUND#</v>
      </c>
      <c r="GJ1" s="1533"/>
      <c r="GK1" s="1533"/>
      <c r="GL1" s="1533"/>
      <c r="GM1" s="1605" t="str">
        <f>'OPER.-NONMAJOR SP. REVENUE(65)'!GM2:GP2</f>
        <v>FUND#</v>
      </c>
      <c r="GN1" s="1533"/>
      <c r="GO1" s="1533"/>
      <c r="GP1" s="1533"/>
      <c r="GQ1" s="1605" t="str">
        <f>'OPER.-NONMAJOR SP. REVENUE(65)'!GQ2:GT2</f>
        <v>FUND#</v>
      </c>
      <c r="GR1" s="1533"/>
      <c r="GS1" s="1533"/>
      <c r="GT1" s="1533"/>
      <c r="GU1" s="1605" t="str">
        <f>'OPER.-NONMAJOR SP. REVENUE(65)'!GU2:GX2</f>
        <v>FUND#</v>
      </c>
      <c r="GV1" s="1533"/>
      <c r="GW1" s="1533"/>
      <c r="GX1" s="1533"/>
      <c r="GY1" s="1605" t="str">
        <f>'OPER.-NONMAJOR SP. REVENUE(65)'!GY2:HB2</f>
        <v>FUND#</v>
      </c>
      <c r="GZ1" s="1533"/>
      <c r="HA1" s="1533"/>
      <c r="HB1" s="1533"/>
      <c r="HC1" s="1605" t="str">
        <f>'OPER.-NONMAJOR SP. REVENUE(65)'!HC2:HF2</f>
        <v>FUND#</v>
      </c>
      <c r="HD1" s="1533"/>
      <c r="HE1" s="1533"/>
      <c r="HF1" s="1533"/>
      <c r="HG1" s="1605" t="str">
        <f>'OPER.-NONMAJOR SP. REVENUE(65)'!HG2:HJ2</f>
        <v>FUND#</v>
      </c>
      <c r="HH1" s="1533"/>
      <c r="HI1" s="1533"/>
      <c r="HJ1" s="1533"/>
      <c r="HK1" s="1605" t="str">
        <f>'OPER.-NONMAJOR SP. REVENUE(65)'!HK2:HN2</f>
        <v>FUND#</v>
      </c>
      <c r="HL1" s="1533"/>
      <c r="HM1" s="1533"/>
      <c r="HN1" s="1533"/>
      <c r="HO1" s="1605" t="str">
        <f>'OPER.-NONMAJOR SP. REVENUE(65)'!HO2:HR2</f>
        <v>FUND#</v>
      </c>
      <c r="HP1" s="1533"/>
      <c r="HQ1" s="1533"/>
      <c r="HR1" s="1533"/>
      <c r="HS1" s="1605" t="str">
        <f>'OPER.-NONMAJOR SP. REVENUE(65)'!HS2:HV2</f>
        <v>FUND#</v>
      </c>
      <c r="HT1" s="1533"/>
      <c r="HU1" s="1533"/>
      <c r="HV1" s="1533"/>
      <c r="HW1" s="1605" t="str">
        <f>'OPER.-NONMAJOR SP. REVENUE(65)'!HW2:HZ2</f>
        <v>FUND#</v>
      </c>
      <c r="HX1" s="1533"/>
      <c r="HY1" s="1533"/>
      <c r="HZ1" s="1533"/>
      <c r="IA1" s="1605" t="str">
        <f>'OPER.-NONMAJOR SP. REVENUE(65)'!IA2:ID2</f>
        <v>FUND#</v>
      </c>
      <c r="IB1" s="1533"/>
      <c r="IC1" s="1533"/>
      <c r="ID1" s="1533"/>
      <c r="IE1" s="1605" t="str">
        <f>'OPER.-NONMAJOR SP. REVENUE(65)'!IE2:IH2</f>
        <v>FUND#</v>
      </c>
      <c r="IF1" s="1533"/>
      <c r="IG1" s="1533"/>
      <c r="IH1" s="1533"/>
      <c r="II1" s="1605" t="str">
        <f>'OPER.-NONMAJOR SP. REVENUE(65)'!II2:IL2</f>
        <v>FUND#</v>
      </c>
      <c r="IJ1" s="1533"/>
      <c r="IK1" s="1533"/>
      <c r="IL1" s="1533"/>
      <c r="IM1" s="1605" t="str">
        <f>'OPER.-NONMAJOR SP. REVENUE(65)'!IM2:IP2</f>
        <v>FUND#</v>
      </c>
      <c r="IN1" s="1533"/>
      <c r="IO1" s="1533"/>
      <c r="IP1" s="1533"/>
      <c r="IQ1" s="10" t="s">
        <v>113</v>
      </c>
      <c r="IR1" s="10"/>
      <c r="IS1" s="10"/>
      <c r="IT1" s="10"/>
    </row>
    <row r="2" spans="1:254" ht="15.75" customHeight="1">
      <c r="C2" s="1685" t="str">
        <f>'OPER.-NONMAJOR SP. REVENUE(65)'!C3:F3</f>
        <v>NAME</v>
      </c>
      <c r="D2" s="1533"/>
      <c r="E2" s="1533"/>
      <c r="F2" s="1533"/>
      <c r="G2" s="1605" t="str">
        <f>'OPER.-NONMAJOR SP. REVENUE(65)'!G3:J3</f>
        <v>NAME</v>
      </c>
      <c r="H2" s="1533"/>
      <c r="I2" s="1533"/>
      <c r="J2" s="1533"/>
      <c r="K2" s="1605" t="str">
        <f>'OPER.-NONMAJOR SP. REVENUE(65)'!K3:N3</f>
        <v>NAME</v>
      </c>
      <c r="L2" s="1533"/>
      <c r="M2" s="1533"/>
      <c r="N2" s="1533"/>
      <c r="O2" s="1605" t="str">
        <f>'OPER.-NONMAJOR SP. REVENUE(65)'!O3:R3</f>
        <v>NAME</v>
      </c>
      <c r="P2" s="1533"/>
      <c r="Q2" s="1533"/>
      <c r="R2" s="1533"/>
      <c r="S2" s="1605" t="str">
        <f>'OPER.-NONMAJOR SP. REVENUE(65)'!S3:V3</f>
        <v>NAME</v>
      </c>
      <c r="T2" s="1533"/>
      <c r="U2" s="1533"/>
      <c r="V2" s="1533"/>
      <c r="W2" s="1605" t="str">
        <f>'OPER.-NONMAJOR SP. REVENUE(65)'!W3:Z3</f>
        <v>NAME</v>
      </c>
      <c r="X2" s="1533"/>
      <c r="Y2" s="1533"/>
      <c r="Z2" s="1533"/>
      <c r="AA2" s="1605" t="str">
        <f>'OPER.-NONMAJOR SP. REVENUE(65)'!AA3:AD3</f>
        <v>NAME</v>
      </c>
      <c r="AB2" s="1533"/>
      <c r="AC2" s="1533"/>
      <c r="AD2" s="1533"/>
      <c r="AE2" s="1605" t="str">
        <f>'OPER.-NONMAJOR SP. REVENUE(65)'!AE3:AH3</f>
        <v>NAME</v>
      </c>
      <c r="AF2" s="1533"/>
      <c r="AG2" s="1533"/>
      <c r="AH2" s="1533"/>
      <c r="AI2" s="1605" t="str">
        <f>'OPER.-NONMAJOR SP. REVENUE(65)'!AI3:AL3</f>
        <v>NAME</v>
      </c>
      <c r="AJ2" s="1533"/>
      <c r="AK2" s="1533"/>
      <c r="AL2" s="1533"/>
      <c r="AM2" s="1605" t="str">
        <f>'OPER.-NONMAJOR SP. REVENUE(65)'!AM3:AP3</f>
        <v>NAME</v>
      </c>
      <c r="AN2" s="1533"/>
      <c r="AO2" s="1533"/>
      <c r="AP2" s="1533"/>
      <c r="AQ2" s="1605" t="str">
        <f>'OPER.-NONMAJOR SP. REVENUE(65)'!AQ3:AT3</f>
        <v>NAME</v>
      </c>
      <c r="AR2" s="1533"/>
      <c r="AS2" s="1533"/>
      <c r="AT2" s="1533"/>
      <c r="AU2" s="1605" t="str">
        <f>'OPER.-NONMAJOR SP. REVENUE(65)'!AU3:AX3</f>
        <v>NAME</v>
      </c>
      <c r="AV2" s="1533"/>
      <c r="AW2" s="1533"/>
      <c r="AX2" s="1533"/>
      <c r="AY2" s="1605" t="str">
        <f>'OPER.-NONMAJOR SP. REVENUE(65)'!AY3:BB3</f>
        <v>NAME</v>
      </c>
      <c r="AZ2" s="1533"/>
      <c r="BA2" s="1533"/>
      <c r="BB2" s="1533"/>
      <c r="BC2" s="1605" t="str">
        <f>'OPER.-NONMAJOR SP. REVENUE(65)'!BC3:BF3</f>
        <v>NAME</v>
      </c>
      <c r="BD2" s="1533"/>
      <c r="BE2" s="1533"/>
      <c r="BF2" s="1533"/>
      <c r="BG2" s="1605" t="str">
        <f>'OPER.-NONMAJOR SP. REVENUE(65)'!BG3:BJ3</f>
        <v>NAME</v>
      </c>
      <c r="BH2" s="1533"/>
      <c r="BI2" s="1533"/>
      <c r="BJ2" s="1533"/>
      <c r="BK2" s="1605" t="str">
        <f>'OPER.-NONMAJOR SP. REVENUE(65)'!BK3:BN3</f>
        <v>NAME</v>
      </c>
      <c r="BL2" s="1533"/>
      <c r="BM2" s="1533"/>
      <c r="BN2" s="1533"/>
      <c r="BO2" s="1605" t="str">
        <f>'OPER.-NONMAJOR SP. REVENUE(65)'!BO3:BR3</f>
        <v>NAME</v>
      </c>
      <c r="BP2" s="1533"/>
      <c r="BQ2" s="1533"/>
      <c r="BR2" s="1533"/>
      <c r="BS2" s="1605" t="str">
        <f>'OPER.-NONMAJOR SP. REVENUE(65)'!BS3:BV3</f>
        <v>NAME</v>
      </c>
      <c r="BT2" s="1533"/>
      <c r="BU2" s="1533"/>
      <c r="BV2" s="1533"/>
      <c r="BW2" s="1605" t="str">
        <f>'OPER.-NONMAJOR SP. REVENUE(65)'!BW3:BZ3</f>
        <v>NAME</v>
      </c>
      <c r="BX2" s="1533"/>
      <c r="BY2" s="1533"/>
      <c r="BZ2" s="1533"/>
      <c r="CA2" s="1605" t="str">
        <f>'OPER.-NONMAJOR SP. REVENUE(65)'!CA3:CD3</f>
        <v>NAME</v>
      </c>
      <c r="CB2" s="1533"/>
      <c r="CC2" s="1533"/>
      <c r="CD2" s="1533"/>
      <c r="CE2" s="1605" t="str">
        <f>'OPER.-NONMAJOR SP. REVENUE(65)'!CE3:CH3</f>
        <v>NAME</v>
      </c>
      <c r="CF2" s="1533"/>
      <c r="CG2" s="1533"/>
      <c r="CH2" s="1533"/>
      <c r="CI2" s="1605" t="str">
        <f>'OPER.-NONMAJOR SP. REVENUE(65)'!CI3:CL3</f>
        <v>NAME</v>
      </c>
      <c r="CJ2" s="1533"/>
      <c r="CK2" s="1533"/>
      <c r="CL2" s="1533"/>
      <c r="CM2" s="1605" t="str">
        <f>'OPER.-NONMAJOR SP. REVENUE(65)'!CM3:CP3</f>
        <v>NAME</v>
      </c>
      <c r="CN2" s="1533"/>
      <c r="CO2" s="1533"/>
      <c r="CP2" s="1533"/>
      <c r="CQ2" s="1605" t="str">
        <f>'OPER.-NONMAJOR SP. REVENUE(65)'!CQ3:CT3</f>
        <v>NAME</v>
      </c>
      <c r="CR2" s="1533"/>
      <c r="CS2" s="1533"/>
      <c r="CT2" s="1533"/>
      <c r="CU2" s="1605" t="str">
        <f>'OPER.-NONMAJOR SP. REVENUE(65)'!CU3:CX3</f>
        <v>NAME</v>
      </c>
      <c r="CV2" s="1533"/>
      <c r="CW2" s="1533"/>
      <c r="CX2" s="1533"/>
      <c r="CY2" s="1605" t="str">
        <f>'OPER.-NONMAJOR SP. REVENUE(65)'!CY3:DB3</f>
        <v>NAME</v>
      </c>
      <c r="CZ2" s="1533"/>
      <c r="DA2" s="1533"/>
      <c r="DB2" s="1533"/>
      <c r="DC2" s="1605" t="str">
        <f>'OPER.-NONMAJOR SP. REVENUE(65)'!DC3:DF3</f>
        <v>NAME</v>
      </c>
      <c r="DD2" s="1533"/>
      <c r="DE2" s="1533"/>
      <c r="DF2" s="1533"/>
      <c r="DG2" s="1605" t="str">
        <f>'OPER.-NONMAJOR SP. REVENUE(65)'!DG3:DJ3</f>
        <v>NAME</v>
      </c>
      <c r="DH2" s="1533"/>
      <c r="DI2" s="1533"/>
      <c r="DJ2" s="1533"/>
      <c r="DK2" s="1605" t="str">
        <f>'OPER.-NONMAJOR SP. REVENUE(65)'!DK3:DN3</f>
        <v>NAME</v>
      </c>
      <c r="DL2" s="1533"/>
      <c r="DM2" s="1533"/>
      <c r="DN2" s="1533"/>
      <c r="DO2" s="1605" t="str">
        <f>'OPER.-NONMAJOR SP. REVENUE(65)'!DO3:DR3</f>
        <v>NAME</v>
      </c>
      <c r="DP2" s="1533"/>
      <c r="DQ2" s="1533"/>
      <c r="DR2" s="1533"/>
      <c r="DS2" s="1605" t="str">
        <f>'OPER.-NONMAJOR SP. REVENUE(65)'!DS3:DV3</f>
        <v>NAME</v>
      </c>
      <c r="DT2" s="1533"/>
      <c r="DU2" s="1533"/>
      <c r="DV2" s="1533"/>
      <c r="DW2" s="1605" t="str">
        <f>'OPER.-NONMAJOR SP. REVENUE(65)'!DW3:DZ3</f>
        <v>NAME</v>
      </c>
      <c r="DX2" s="1533"/>
      <c r="DY2" s="1533"/>
      <c r="DZ2" s="1533"/>
      <c r="EA2" s="1605" t="str">
        <f>'OPER.-NONMAJOR SP. REVENUE(65)'!EA3:ED3</f>
        <v>NAME</v>
      </c>
      <c r="EB2" s="1533"/>
      <c r="EC2" s="1533"/>
      <c r="ED2" s="1533"/>
      <c r="EE2" s="1605" t="str">
        <f>'OPER.-NONMAJOR SP. REVENUE(65)'!EE3:EH3</f>
        <v>NAME</v>
      </c>
      <c r="EF2" s="1533"/>
      <c r="EG2" s="1533"/>
      <c r="EH2" s="1533"/>
      <c r="EI2" s="1605" t="str">
        <f>'OPER.-NONMAJOR SP. REVENUE(65)'!EI3:EL3</f>
        <v>NAME</v>
      </c>
      <c r="EJ2" s="1533"/>
      <c r="EK2" s="1533"/>
      <c r="EL2" s="1533"/>
      <c r="EM2" s="1605" t="str">
        <f>'OPER.-NONMAJOR SP. REVENUE(65)'!EM3:EP3</f>
        <v>NAME</v>
      </c>
      <c r="EN2" s="1533"/>
      <c r="EO2" s="1533"/>
      <c r="EP2" s="1533"/>
      <c r="EQ2" s="1605" t="str">
        <f>'OPER.-NONMAJOR SP. REVENUE(65)'!EQ3:ET3</f>
        <v>NAME</v>
      </c>
      <c r="ER2" s="1533"/>
      <c r="ES2" s="1533"/>
      <c r="ET2" s="1533"/>
      <c r="EU2" s="1605" t="str">
        <f>'OPER.-NONMAJOR SP. REVENUE(65)'!EU3:EX3</f>
        <v>NAME</v>
      </c>
      <c r="EV2" s="1533"/>
      <c r="EW2" s="1533"/>
      <c r="EX2" s="1533"/>
      <c r="EY2" s="1605" t="str">
        <f>'OPER.-NONMAJOR SP. REVENUE(65)'!EY3:FB3</f>
        <v>NAME</v>
      </c>
      <c r="EZ2" s="1533"/>
      <c r="FA2" s="1533"/>
      <c r="FB2" s="1533"/>
      <c r="FC2" s="1605" t="str">
        <f>'OPER.-NONMAJOR SP. REVENUE(65)'!FC3:FF3</f>
        <v>NAME</v>
      </c>
      <c r="FD2" s="1533"/>
      <c r="FE2" s="1533"/>
      <c r="FF2" s="1533"/>
      <c r="FG2" s="1605" t="str">
        <f>'OPER.-NONMAJOR SP. REVENUE(65)'!FG3:FJ3</f>
        <v>NAME</v>
      </c>
      <c r="FH2" s="1533"/>
      <c r="FI2" s="1533"/>
      <c r="FJ2" s="1533"/>
      <c r="FK2" s="1605" t="str">
        <f>'OPER.-NONMAJOR SP. REVENUE(65)'!FK3:FN3</f>
        <v>NAME</v>
      </c>
      <c r="FL2" s="1533"/>
      <c r="FM2" s="1533"/>
      <c r="FN2" s="1533"/>
      <c r="FO2" s="1605" t="str">
        <f>'OPER.-NONMAJOR SP. REVENUE(65)'!FO3:FR3</f>
        <v>NAME</v>
      </c>
      <c r="FP2" s="1533"/>
      <c r="FQ2" s="1533"/>
      <c r="FR2" s="1533"/>
      <c r="FS2" s="1605" t="str">
        <f>'OPER.-NONMAJOR SP. REVENUE(65)'!FS3:FV3</f>
        <v>NAME</v>
      </c>
      <c r="FT2" s="1533"/>
      <c r="FU2" s="1533"/>
      <c r="FV2" s="1533"/>
      <c r="FW2" s="1605" t="str">
        <f>'OPER.-NONMAJOR SP. REVENUE(65)'!FW3:FZ3</f>
        <v>NAME</v>
      </c>
      <c r="FX2" s="1533"/>
      <c r="FY2" s="1533"/>
      <c r="FZ2" s="1533"/>
      <c r="GA2" s="1605" t="str">
        <f>'OPER.-NONMAJOR SP. REVENUE(65)'!GA3:GD3</f>
        <v>NAME</v>
      </c>
      <c r="GB2" s="1533"/>
      <c r="GC2" s="1533"/>
      <c r="GD2" s="1533"/>
      <c r="GE2" s="1605" t="str">
        <f>'OPER.-NONMAJOR SP. REVENUE(65)'!GE3:GH3</f>
        <v>NAME</v>
      </c>
      <c r="GF2" s="1533"/>
      <c r="GG2" s="1533"/>
      <c r="GH2" s="1533"/>
      <c r="GI2" s="1605" t="str">
        <f>'OPER.-NONMAJOR SP. REVENUE(65)'!GI3:GL3</f>
        <v>NAME</v>
      </c>
      <c r="GJ2" s="1533"/>
      <c r="GK2" s="1533"/>
      <c r="GL2" s="1533"/>
      <c r="GM2" s="1605" t="str">
        <f>'OPER.-NONMAJOR SP. REVENUE(65)'!GM3:GP3</f>
        <v>NAME</v>
      </c>
      <c r="GN2" s="1533"/>
      <c r="GO2" s="1533"/>
      <c r="GP2" s="1533"/>
      <c r="GQ2" s="1605" t="str">
        <f>'OPER.-NONMAJOR SP. REVENUE(65)'!GQ3:GT3</f>
        <v>NAME</v>
      </c>
      <c r="GR2" s="1533"/>
      <c r="GS2" s="1533"/>
      <c r="GT2" s="1533"/>
      <c r="GU2" s="1605" t="str">
        <f>'OPER.-NONMAJOR SP. REVENUE(65)'!GU3:GX3</f>
        <v>NAME</v>
      </c>
      <c r="GV2" s="1533"/>
      <c r="GW2" s="1533"/>
      <c r="GX2" s="1533"/>
      <c r="GY2" s="1605" t="str">
        <f>'OPER.-NONMAJOR SP. REVENUE(65)'!GY3:HB3</f>
        <v>NAME</v>
      </c>
      <c r="GZ2" s="1533"/>
      <c r="HA2" s="1533"/>
      <c r="HB2" s="1533"/>
      <c r="HC2" s="1605" t="str">
        <f>'OPER.-NONMAJOR SP. REVENUE(65)'!HC3:HF3</f>
        <v>NAME</v>
      </c>
      <c r="HD2" s="1533"/>
      <c r="HE2" s="1533"/>
      <c r="HF2" s="1533"/>
      <c r="HG2" s="1605" t="str">
        <f>'OPER.-NONMAJOR SP. REVENUE(65)'!HG3:HJ3</f>
        <v>NAME</v>
      </c>
      <c r="HH2" s="1533"/>
      <c r="HI2" s="1533"/>
      <c r="HJ2" s="1533"/>
      <c r="HK2" s="1605" t="str">
        <f>'OPER.-NONMAJOR SP. REVENUE(65)'!HK3:HN3</f>
        <v>NAME</v>
      </c>
      <c r="HL2" s="1533"/>
      <c r="HM2" s="1533"/>
      <c r="HN2" s="1533"/>
      <c r="HO2" s="1605" t="str">
        <f>'OPER.-NONMAJOR SP. REVENUE(65)'!HO3:HR3</f>
        <v>NAME</v>
      </c>
      <c r="HP2" s="1533"/>
      <c r="HQ2" s="1533"/>
      <c r="HR2" s="1533"/>
      <c r="HS2" s="1605" t="str">
        <f>'OPER.-NONMAJOR SP. REVENUE(65)'!HS3:HV3</f>
        <v>NAME</v>
      </c>
      <c r="HT2" s="1533"/>
      <c r="HU2" s="1533"/>
      <c r="HV2" s="1533"/>
      <c r="HW2" s="1605" t="str">
        <f>'OPER.-NONMAJOR SP. REVENUE(65)'!HW3:HZ3</f>
        <v>NAME</v>
      </c>
      <c r="HX2" s="1533"/>
      <c r="HY2" s="1533"/>
      <c r="HZ2" s="1533"/>
      <c r="IA2" s="1605" t="str">
        <f>'OPER.-NONMAJOR SP. REVENUE(65)'!IA3:ID3</f>
        <v>NAME</v>
      </c>
      <c r="IB2" s="1533"/>
      <c r="IC2" s="1533"/>
      <c r="ID2" s="1533"/>
      <c r="IE2" s="1605" t="str">
        <f>'OPER.-NONMAJOR SP. REVENUE(65)'!IE3:IH3</f>
        <v>NAME</v>
      </c>
      <c r="IF2" s="1533"/>
      <c r="IG2" s="1533"/>
      <c r="IH2" s="1533"/>
      <c r="II2" s="1605" t="str">
        <f>'OPER.-NONMAJOR SP. REVENUE(65)'!II3:IL3</f>
        <v>NAME</v>
      </c>
      <c r="IJ2" s="1533"/>
      <c r="IK2" s="1533"/>
      <c r="IL2" s="1533"/>
      <c r="IM2" s="1605" t="str">
        <f>'OPER.-NONMAJOR SP. REVENUE(65)'!IM3:IP3</f>
        <v>NAME</v>
      </c>
      <c r="IN2" s="1533"/>
      <c r="IO2" s="1533"/>
      <c r="IP2" s="1533"/>
      <c r="IQ2" s="8"/>
      <c r="IR2" s="8"/>
      <c r="IS2" s="8"/>
      <c r="IT2" s="8"/>
    </row>
    <row r="3" spans="1:254" ht="15.75">
      <c r="A3" s="339"/>
      <c r="B3" s="253"/>
      <c r="C3" s="551"/>
      <c r="D3" s="10"/>
      <c r="E3" s="10"/>
      <c r="F3" s="552" t="s">
        <v>872</v>
      </c>
      <c r="G3" s="551"/>
      <c r="H3" s="10"/>
      <c r="I3" s="10"/>
      <c r="J3" s="552" t="s">
        <v>872</v>
      </c>
      <c r="K3" s="551"/>
      <c r="L3" s="10"/>
      <c r="M3" s="10"/>
      <c r="N3" s="552" t="s">
        <v>872</v>
      </c>
      <c r="O3" s="551"/>
      <c r="P3" s="10"/>
      <c r="Q3" s="10"/>
      <c r="R3" s="552" t="s">
        <v>872</v>
      </c>
      <c r="S3" s="551"/>
      <c r="T3" s="10"/>
      <c r="U3" s="10"/>
      <c r="V3" s="552" t="s">
        <v>872</v>
      </c>
      <c r="W3" s="551"/>
      <c r="X3" s="10"/>
      <c r="Y3" s="10"/>
      <c r="Z3" s="552" t="s">
        <v>872</v>
      </c>
      <c r="AA3" s="551"/>
      <c r="AB3" s="10"/>
      <c r="AC3" s="10"/>
      <c r="AD3" s="552" t="s">
        <v>872</v>
      </c>
      <c r="AE3" s="551"/>
      <c r="AF3" s="10"/>
      <c r="AG3" s="10"/>
      <c r="AH3" s="552" t="s">
        <v>872</v>
      </c>
      <c r="AI3" s="551"/>
      <c r="AJ3" s="10"/>
      <c r="AK3" s="10"/>
      <c r="AL3" s="552" t="s">
        <v>872</v>
      </c>
      <c r="AM3" s="551"/>
      <c r="AN3" s="10"/>
      <c r="AO3" s="10"/>
      <c r="AP3" s="552" t="s">
        <v>872</v>
      </c>
      <c r="AQ3" s="551"/>
      <c r="AR3" s="10"/>
      <c r="AS3" s="10"/>
      <c r="AT3" s="552" t="s">
        <v>872</v>
      </c>
      <c r="AU3" s="551"/>
      <c r="AV3" s="10"/>
      <c r="AW3" s="10"/>
      <c r="AX3" s="552" t="s">
        <v>872</v>
      </c>
      <c r="AY3" s="551"/>
      <c r="AZ3" s="10"/>
      <c r="BA3" s="10"/>
      <c r="BB3" s="552" t="s">
        <v>872</v>
      </c>
      <c r="BC3" s="551"/>
      <c r="BD3" s="10"/>
      <c r="BE3" s="10"/>
      <c r="BF3" s="552" t="s">
        <v>872</v>
      </c>
      <c r="BG3" s="551"/>
      <c r="BH3" s="10"/>
      <c r="BI3" s="10"/>
      <c r="BJ3" s="552" t="s">
        <v>872</v>
      </c>
      <c r="BK3" s="551"/>
      <c r="BL3" s="10"/>
      <c r="BM3" s="10"/>
      <c r="BN3" s="552" t="s">
        <v>872</v>
      </c>
      <c r="BO3" s="551"/>
      <c r="BP3" s="10"/>
      <c r="BQ3" s="10"/>
      <c r="BR3" s="552" t="s">
        <v>872</v>
      </c>
      <c r="BS3" s="551"/>
      <c r="BT3" s="10"/>
      <c r="BU3" s="10"/>
      <c r="BV3" s="552" t="s">
        <v>872</v>
      </c>
      <c r="BW3" s="551"/>
      <c r="BX3" s="10"/>
      <c r="BY3" s="10"/>
      <c r="BZ3" s="552" t="s">
        <v>872</v>
      </c>
      <c r="CA3" s="551"/>
      <c r="CB3" s="10"/>
      <c r="CC3" s="10"/>
      <c r="CD3" s="552" t="s">
        <v>872</v>
      </c>
      <c r="CE3" s="551"/>
      <c r="CF3" s="10"/>
      <c r="CG3" s="10"/>
      <c r="CH3" s="552" t="s">
        <v>872</v>
      </c>
      <c r="CI3" s="551"/>
      <c r="CJ3" s="10"/>
      <c r="CK3" s="10"/>
      <c r="CL3" s="552" t="s">
        <v>872</v>
      </c>
      <c r="CM3" s="551"/>
      <c r="CN3" s="10"/>
      <c r="CO3" s="10"/>
      <c r="CP3" s="552" t="s">
        <v>872</v>
      </c>
      <c r="CQ3" s="551"/>
      <c r="CR3" s="10"/>
      <c r="CS3" s="10"/>
      <c r="CT3" s="552" t="s">
        <v>872</v>
      </c>
      <c r="CU3" s="551"/>
      <c r="CV3" s="10"/>
      <c r="CW3" s="10"/>
      <c r="CX3" s="552" t="s">
        <v>872</v>
      </c>
      <c r="CY3" s="551"/>
      <c r="CZ3" s="10"/>
      <c r="DA3" s="10"/>
      <c r="DB3" s="552" t="s">
        <v>872</v>
      </c>
      <c r="DC3" s="551"/>
      <c r="DD3" s="10"/>
      <c r="DE3" s="10"/>
      <c r="DF3" s="552" t="s">
        <v>872</v>
      </c>
      <c r="DG3" s="551"/>
      <c r="DH3" s="10"/>
      <c r="DI3" s="10"/>
      <c r="DJ3" s="552" t="s">
        <v>872</v>
      </c>
      <c r="DK3" s="551"/>
      <c r="DL3" s="10"/>
      <c r="DM3" s="10"/>
      <c r="DN3" s="552" t="s">
        <v>872</v>
      </c>
      <c r="DO3" s="551"/>
      <c r="DP3" s="10"/>
      <c r="DQ3" s="10"/>
      <c r="DR3" s="552" t="s">
        <v>872</v>
      </c>
      <c r="DS3" s="551"/>
      <c r="DT3" s="10"/>
      <c r="DU3" s="10"/>
      <c r="DV3" s="552" t="s">
        <v>872</v>
      </c>
      <c r="DW3" s="551"/>
      <c r="DX3" s="10"/>
      <c r="DY3" s="10"/>
      <c r="DZ3" s="552" t="s">
        <v>872</v>
      </c>
      <c r="EA3" s="551"/>
      <c r="EB3" s="10"/>
      <c r="EC3" s="10"/>
      <c r="ED3" s="552" t="s">
        <v>872</v>
      </c>
      <c r="EE3" s="551"/>
      <c r="EF3" s="10"/>
      <c r="EG3" s="10"/>
      <c r="EH3" s="552" t="s">
        <v>872</v>
      </c>
      <c r="EI3" s="551"/>
      <c r="EJ3" s="10"/>
      <c r="EK3" s="10"/>
      <c r="EL3" s="552" t="s">
        <v>872</v>
      </c>
      <c r="EM3" s="551"/>
      <c r="EN3" s="10"/>
      <c r="EO3" s="10"/>
      <c r="EP3" s="552" t="s">
        <v>872</v>
      </c>
      <c r="EQ3" s="551"/>
      <c r="ER3" s="10"/>
      <c r="ES3" s="10"/>
      <c r="ET3" s="552" t="s">
        <v>872</v>
      </c>
      <c r="EU3" s="551"/>
      <c r="EV3" s="10"/>
      <c r="EW3" s="10"/>
      <c r="EX3" s="552" t="s">
        <v>872</v>
      </c>
      <c r="EY3" s="551"/>
      <c r="EZ3" s="10"/>
      <c r="FA3" s="10"/>
      <c r="FB3" s="552" t="s">
        <v>872</v>
      </c>
      <c r="FC3" s="551"/>
      <c r="FD3" s="10"/>
      <c r="FE3" s="10"/>
      <c r="FF3" s="552" t="s">
        <v>872</v>
      </c>
      <c r="FG3" s="551"/>
      <c r="FH3" s="10"/>
      <c r="FI3" s="10"/>
      <c r="FJ3" s="552" t="s">
        <v>872</v>
      </c>
      <c r="FK3" s="551"/>
      <c r="FL3" s="10"/>
      <c r="FM3" s="10"/>
      <c r="FN3" s="552" t="s">
        <v>872</v>
      </c>
      <c r="FO3" s="551"/>
      <c r="FP3" s="10"/>
      <c r="FQ3" s="10"/>
      <c r="FR3" s="552" t="s">
        <v>872</v>
      </c>
      <c r="FS3" s="551"/>
      <c r="FT3" s="10"/>
      <c r="FU3" s="10"/>
      <c r="FV3" s="552" t="s">
        <v>872</v>
      </c>
      <c r="FW3" s="551"/>
      <c r="FX3" s="10"/>
      <c r="FY3" s="10"/>
      <c r="FZ3" s="552" t="s">
        <v>872</v>
      </c>
      <c r="GA3" s="551"/>
      <c r="GB3" s="10"/>
      <c r="GC3" s="10"/>
      <c r="GD3" s="552" t="s">
        <v>872</v>
      </c>
      <c r="GE3" s="551"/>
      <c r="GF3" s="10"/>
      <c r="GG3" s="10"/>
      <c r="GH3" s="552" t="s">
        <v>872</v>
      </c>
      <c r="GI3" s="551"/>
      <c r="GJ3" s="10"/>
      <c r="GK3" s="10"/>
      <c r="GL3" s="552" t="s">
        <v>872</v>
      </c>
      <c r="GM3" s="551"/>
      <c r="GN3" s="10"/>
      <c r="GO3" s="10"/>
      <c r="GP3" s="552" t="s">
        <v>872</v>
      </c>
      <c r="GQ3" s="551"/>
      <c r="GR3" s="10"/>
      <c r="GS3" s="10"/>
      <c r="GT3" s="552" t="s">
        <v>872</v>
      </c>
      <c r="GU3" s="551"/>
      <c r="GV3" s="10"/>
      <c r="GW3" s="10"/>
      <c r="GX3" s="552" t="s">
        <v>872</v>
      </c>
      <c r="GY3" s="551"/>
      <c r="GZ3" s="10"/>
      <c r="HA3" s="10"/>
      <c r="HB3" s="552" t="s">
        <v>872</v>
      </c>
      <c r="HC3" s="551"/>
      <c r="HD3" s="10"/>
      <c r="HE3" s="10"/>
      <c r="HF3" s="552" t="s">
        <v>872</v>
      </c>
      <c r="HG3" s="551"/>
      <c r="HH3" s="10"/>
      <c r="HI3" s="10"/>
      <c r="HJ3" s="552" t="s">
        <v>872</v>
      </c>
      <c r="HK3" s="551"/>
      <c r="HL3" s="10"/>
      <c r="HM3" s="10"/>
      <c r="HN3" s="552" t="s">
        <v>872</v>
      </c>
      <c r="HO3" s="551"/>
      <c r="HP3" s="10"/>
      <c r="HQ3" s="10"/>
      <c r="HR3" s="552" t="s">
        <v>872</v>
      </c>
      <c r="HS3" s="551"/>
      <c r="HT3" s="10"/>
      <c r="HU3" s="10"/>
      <c r="HV3" s="552" t="s">
        <v>872</v>
      </c>
      <c r="HW3" s="551"/>
      <c r="HX3" s="10"/>
      <c r="HY3" s="10"/>
      <c r="HZ3" s="552" t="s">
        <v>872</v>
      </c>
      <c r="IA3" s="551"/>
      <c r="IB3" s="10"/>
      <c r="IC3" s="10"/>
      <c r="ID3" s="552" t="s">
        <v>872</v>
      </c>
      <c r="IE3" s="551"/>
      <c r="IF3" s="10"/>
      <c r="IG3" s="10"/>
      <c r="IH3" s="552" t="s">
        <v>872</v>
      </c>
      <c r="II3" s="551"/>
      <c r="IJ3" s="10"/>
      <c r="IK3" s="10"/>
      <c r="IL3" s="552" t="s">
        <v>872</v>
      </c>
      <c r="IM3" s="551"/>
      <c r="IN3" s="10"/>
      <c r="IO3" s="10"/>
      <c r="IP3" s="552" t="s">
        <v>872</v>
      </c>
      <c r="IQ3" s="551"/>
      <c r="IR3" s="10"/>
      <c r="IS3" s="10"/>
      <c r="IT3" s="552" t="s">
        <v>872</v>
      </c>
    </row>
    <row r="4" spans="1:254" ht="15.75" customHeight="1">
      <c r="A4" s="259"/>
      <c r="B4" s="259"/>
      <c r="C4" s="9"/>
      <c r="D4" s="9"/>
      <c r="E4" s="9"/>
      <c r="F4" s="9" t="s">
        <v>873</v>
      </c>
      <c r="G4" s="9"/>
      <c r="H4" s="9"/>
      <c r="I4" s="9"/>
      <c r="J4" s="9" t="s">
        <v>873</v>
      </c>
      <c r="K4" s="9"/>
      <c r="L4" s="9"/>
      <c r="M4" s="9"/>
      <c r="N4" s="9" t="s">
        <v>873</v>
      </c>
      <c r="O4" s="9"/>
      <c r="P4" s="9"/>
      <c r="Q4" s="9"/>
      <c r="R4" s="9" t="s">
        <v>873</v>
      </c>
      <c r="S4" s="9"/>
      <c r="T4" s="9"/>
      <c r="U4" s="9"/>
      <c r="V4" s="9" t="s">
        <v>873</v>
      </c>
      <c r="W4" s="9"/>
      <c r="X4" s="9"/>
      <c r="Y4" s="9"/>
      <c r="Z4" s="9" t="s">
        <v>873</v>
      </c>
      <c r="AA4" s="9"/>
      <c r="AB4" s="9"/>
      <c r="AC4" s="9"/>
      <c r="AD4" s="9" t="s">
        <v>873</v>
      </c>
      <c r="AE4" s="9"/>
      <c r="AF4" s="9"/>
      <c r="AG4" s="9"/>
      <c r="AH4" s="9" t="s">
        <v>873</v>
      </c>
      <c r="AI4" s="9"/>
      <c r="AJ4" s="9"/>
      <c r="AK4" s="9"/>
      <c r="AL4" s="9" t="s">
        <v>873</v>
      </c>
      <c r="AM4" s="9"/>
      <c r="AN4" s="9"/>
      <c r="AO4" s="9"/>
      <c r="AP4" s="9" t="s">
        <v>873</v>
      </c>
      <c r="AQ4" s="9"/>
      <c r="AR4" s="9"/>
      <c r="AS4" s="9"/>
      <c r="AT4" s="9" t="s">
        <v>873</v>
      </c>
      <c r="AU4" s="9"/>
      <c r="AV4" s="9"/>
      <c r="AW4" s="9"/>
      <c r="AX4" s="9" t="s">
        <v>873</v>
      </c>
      <c r="AY4" s="9"/>
      <c r="AZ4" s="9"/>
      <c r="BA4" s="9"/>
      <c r="BB4" s="9" t="s">
        <v>873</v>
      </c>
      <c r="BC4" s="9"/>
      <c r="BD4" s="9"/>
      <c r="BE4" s="9"/>
      <c r="BF4" s="9" t="s">
        <v>873</v>
      </c>
      <c r="BG4" s="9"/>
      <c r="BH4" s="9"/>
      <c r="BI4" s="9"/>
      <c r="BJ4" s="9" t="s">
        <v>873</v>
      </c>
      <c r="BK4" s="9"/>
      <c r="BL4" s="9"/>
      <c r="BM4" s="9"/>
      <c r="BN4" s="9" t="s">
        <v>873</v>
      </c>
      <c r="BO4" s="9"/>
      <c r="BP4" s="9"/>
      <c r="BQ4" s="9"/>
      <c r="BR4" s="9" t="s">
        <v>873</v>
      </c>
      <c r="BS4" s="9"/>
      <c r="BT4" s="9"/>
      <c r="BU4" s="9"/>
      <c r="BV4" s="9" t="s">
        <v>873</v>
      </c>
      <c r="BW4" s="9"/>
      <c r="BX4" s="9"/>
      <c r="BY4" s="9"/>
      <c r="BZ4" s="9" t="s">
        <v>873</v>
      </c>
      <c r="CA4" s="9"/>
      <c r="CB4" s="9"/>
      <c r="CC4" s="9"/>
      <c r="CD4" s="9" t="s">
        <v>873</v>
      </c>
      <c r="CE4" s="9"/>
      <c r="CF4" s="9"/>
      <c r="CG4" s="9"/>
      <c r="CH4" s="9" t="s">
        <v>873</v>
      </c>
      <c r="CI4" s="9"/>
      <c r="CJ4" s="9"/>
      <c r="CK4" s="9"/>
      <c r="CL4" s="9" t="s">
        <v>873</v>
      </c>
      <c r="CM4" s="9"/>
      <c r="CN4" s="9"/>
      <c r="CO4" s="9"/>
      <c r="CP4" s="9" t="s">
        <v>873</v>
      </c>
      <c r="CQ4" s="9"/>
      <c r="CR4" s="9"/>
      <c r="CS4" s="9"/>
      <c r="CT4" s="9" t="s">
        <v>873</v>
      </c>
      <c r="CU4" s="9"/>
      <c r="CV4" s="9"/>
      <c r="CW4" s="9"/>
      <c r="CX4" s="9" t="s">
        <v>873</v>
      </c>
      <c r="CY4" s="9"/>
      <c r="CZ4" s="9"/>
      <c r="DA4" s="9"/>
      <c r="DB4" s="9" t="s">
        <v>873</v>
      </c>
      <c r="DC4" s="9"/>
      <c r="DD4" s="9"/>
      <c r="DE4" s="9"/>
      <c r="DF4" s="9" t="s">
        <v>873</v>
      </c>
      <c r="DG4" s="9"/>
      <c r="DH4" s="9"/>
      <c r="DI4" s="9"/>
      <c r="DJ4" s="9" t="s">
        <v>873</v>
      </c>
      <c r="DK4" s="9"/>
      <c r="DL4" s="9"/>
      <c r="DM4" s="9"/>
      <c r="DN4" s="9" t="s">
        <v>873</v>
      </c>
      <c r="DO4" s="9"/>
      <c r="DP4" s="9"/>
      <c r="DQ4" s="9"/>
      <c r="DR4" s="9" t="s">
        <v>873</v>
      </c>
      <c r="DS4" s="9" t="s">
        <v>1212</v>
      </c>
      <c r="DT4" s="9"/>
      <c r="DU4" s="9"/>
      <c r="DV4" s="9" t="s">
        <v>873</v>
      </c>
      <c r="DW4" s="9"/>
      <c r="DX4" s="9"/>
      <c r="DY4" s="9"/>
      <c r="DZ4" s="9" t="s">
        <v>873</v>
      </c>
      <c r="EA4" s="9"/>
      <c r="EB4" s="9"/>
      <c r="EC4" s="9"/>
      <c r="ED4" s="9" t="s">
        <v>873</v>
      </c>
      <c r="EE4" s="9"/>
      <c r="EF4" s="9"/>
      <c r="EG4" s="9"/>
      <c r="EH4" s="9" t="s">
        <v>873</v>
      </c>
      <c r="EI4" s="9"/>
      <c r="EJ4" s="9"/>
      <c r="EK4" s="9"/>
      <c r="EL4" s="9" t="s">
        <v>873</v>
      </c>
      <c r="EM4" s="9"/>
      <c r="EN4" s="9"/>
      <c r="EO4" s="9"/>
      <c r="EP4" s="9" t="s">
        <v>873</v>
      </c>
      <c r="EQ4" s="9"/>
      <c r="ER4" s="9"/>
      <c r="ES4" s="9"/>
      <c r="ET4" s="9" t="s">
        <v>873</v>
      </c>
      <c r="EU4" s="9"/>
      <c r="EV4" s="9"/>
      <c r="EW4" s="9"/>
      <c r="EX4" s="9" t="s">
        <v>873</v>
      </c>
      <c r="EY4" s="9"/>
      <c r="EZ4" s="9"/>
      <c r="FA4" s="9"/>
      <c r="FB4" s="9" t="s">
        <v>873</v>
      </c>
      <c r="FC4" s="9"/>
      <c r="FD4" s="9"/>
      <c r="FE4" s="9"/>
      <c r="FF4" s="9" t="s">
        <v>873</v>
      </c>
      <c r="FG4" s="9"/>
      <c r="FH4" s="9"/>
      <c r="FI4" s="9"/>
      <c r="FJ4" s="9" t="s">
        <v>873</v>
      </c>
      <c r="FK4" s="9"/>
      <c r="FL4" s="9"/>
      <c r="FM4" s="9"/>
      <c r="FN4" s="9" t="s">
        <v>873</v>
      </c>
      <c r="FO4" s="9"/>
      <c r="FP4" s="9"/>
      <c r="FQ4" s="9"/>
      <c r="FR4" s="9" t="s">
        <v>873</v>
      </c>
      <c r="FS4" s="9"/>
      <c r="FT4" s="9"/>
      <c r="FU4" s="9"/>
      <c r="FV4" s="9" t="s">
        <v>873</v>
      </c>
      <c r="FW4" s="9"/>
      <c r="FX4" s="9"/>
      <c r="FY4" s="9"/>
      <c r="FZ4" s="9" t="s">
        <v>873</v>
      </c>
      <c r="GA4" s="9"/>
      <c r="GB4" s="9"/>
      <c r="GC4" s="9"/>
      <c r="GD4" s="9" t="s">
        <v>873</v>
      </c>
      <c r="GE4" s="9"/>
      <c r="GF4" s="9"/>
      <c r="GG4" s="9"/>
      <c r="GH4" s="9" t="s">
        <v>873</v>
      </c>
      <c r="GI4" s="9"/>
      <c r="GJ4" s="9"/>
      <c r="GK4" s="9"/>
      <c r="GL4" s="9" t="s">
        <v>873</v>
      </c>
      <c r="GM4" s="9"/>
      <c r="GN4" s="9"/>
      <c r="GO4" s="9"/>
      <c r="GP4" s="9" t="s">
        <v>873</v>
      </c>
      <c r="GQ4" s="9"/>
      <c r="GR4" s="9"/>
      <c r="GS4" s="9"/>
      <c r="GT4" s="9" t="s">
        <v>873</v>
      </c>
      <c r="GU4" s="9"/>
      <c r="GV4" s="9"/>
      <c r="GW4" s="9"/>
      <c r="GX4" s="9" t="s">
        <v>873</v>
      </c>
      <c r="GY4" s="9"/>
      <c r="GZ4" s="9"/>
      <c r="HA4" s="9"/>
      <c r="HB4" s="9" t="s">
        <v>873</v>
      </c>
      <c r="HC4" s="9"/>
      <c r="HD4" s="9"/>
      <c r="HE4" s="9"/>
      <c r="HF4" s="9" t="s">
        <v>873</v>
      </c>
      <c r="HG4" s="9"/>
      <c r="HH4" s="9"/>
      <c r="HI4" s="9"/>
      <c r="HJ4" s="9" t="s">
        <v>873</v>
      </c>
      <c r="HK4" s="9"/>
      <c r="HL4" s="9"/>
      <c r="HM4" s="9"/>
      <c r="HN4" s="9" t="s">
        <v>873</v>
      </c>
      <c r="HO4" s="9"/>
      <c r="HP4" s="9"/>
      <c r="HQ4" s="9"/>
      <c r="HR4" s="9" t="s">
        <v>873</v>
      </c>
      <c r="HS4" s="9"/>
      <c r="HT4" s="9"/>
      <c r="HU4" s="9"/>
      <c r="HV4" s="9" t="s">
        <v>873</v>
      </c>
      <c r="HW4" s="9"/>
      <c r="HX4" s="9"/>
      <c r="HY4" s="9"/>
      <c r="HZ4" s="9" t="s">
        <v>873</v>
      </c>
      <c r="IA4" s="9"/>
      <c r="IB4" s="9"/>
      <c r="IC4" s="9"/>
      <c r="ID4" s="9" t="s">
        <v>873</v>
      </c>
      <c r="IE4" s="9"/>
      <c r="IF4" s="9"/>
      <c r="IG4" s="9"/>
      <c r="IH4" s="9" t="s">
        <v>873</v>
      </c>
      <c r="II4" s="9"/>
      <c r="IJ4" s="9"/>
      <c r="IK4" s="9"/>
      <c r="IL4" s="9" t="s">
        <v>873</v>
      </c>
      <c r="IM4" s="9"/>
      <c r="IN4" s="9"/>
      <c r="IO4" s="9"/>
      <c r="IP4" s="9" t="s">
        <v>873</v>
      </c>
      <c r="IQ4" s="9"/>
      <c r="IR4" s="9"/>
      <c r="IS4" s="9"/>
      <c r="IT4" s="9" t="s">
        <v>873</v>
      </c>
    </row>
    <row r="5" spans="1:254" customFormat="1" ht="16.5" thickBot="1">
      <c r="A5" s="6"/>
      <c r="B5" s="6"/>
      <c r="C5" s="553" t="s">
        <v>865</v>
      </c>
      <c r="D5" s="544"/>
      <c r="E5" s="9"/>
      <c r="F5" s="9" t="s">
        <v>874</v>
      </c>
      <c r="G5" s="553" t="s">
        <v>865</v>
      </c>
      <c r="H5" s="544"/>
      <c r="I5" s="9"/>
      <c r="J5" s="9" t="s">
        <v>874</v>
      </c>
      <c r="K5" s="553" t="s">
        <v>865</v>
      </c>
      <c r="L5" s="544"/>
      <c r="M5" s="9"/>
      <c r="N5" s="9" t="s">
        <v>874</v>
      </c>
      <c r="O5" s="553" t="s">
        <v>865</v>
      </c>
      <c r="P5" s="544"/>
      <c r="Q5" s="9"/>
      <c r="R5" s="9" t="s">
        <v>874</v>
      </c>
      <c r="S5" s="553" t="s">
        <v>865</v>
      </c>
      <c r="T5" s="544"/>
      <c r="U5" s="9"/>
      <c r="V5" s="9" t="s">
        <v>874</v>
      </c>
      <c r="W5" s="553" t="s">
        <v>865</v>
      </c>
      <c r="X5" s="544"/>
      <c r="Y5" s="9"/>
      <c r="Z5" s="9" t="s">
        <v>874</v>
      </c>
      <c r="AA5" s="553" t="s">
        <v>865</v>
      </c>
      <c r="AB5" s="544"/>
      <c r="AC5" s="9"/>
      <c r="AD5" s="9" t="s">
        <v>874</v>
      </c>
      <c r="AE5" s="553" t="s">
        <v>865</v>
      </c>
      <c r="AF5" s="544"/>
      <c r="AG5" s="9"/>
      <c r="AH5" s="9" t="s">
        <v>874</v>
      </c>
      <c r="AI5" s="553" t="s">
        <v>865</v>
      </c>
      <c r="AJ5" s="544"/>
      <c r="AK5" s="9"/>
      <c r="AL5" s="9" t="s">
        <v>874</v>
      </c>
      <c r="AM5" s="553" t="s">
        <v>865</v>
      </c>
      <c r="AN5" s="544"/>
      <c r="AO5" s="9"/>
      <c r="AP5" s="9" t="s">
        <v>874</v>
      </c>
      <c r="AQ5" s="553" t="s">
        <v>865</v>
      </c>
      <c r="AR5" s="544"/>
      <c r="AS5" s="9"/>
      <c r="AT5" s="9" t="s">
        <v>874</v>
      </c>
      <c r="AU5" s="553" t="s">
        <v>865</v>
      </c>
      <c r="AV5" s="544"/>
      <c r="AW5" s="9"/>
      <c r="AX5" s="9" t="s">
        <v>874</v>
      </c>
      <c r="AY5" s="553" t="s">
        <v>865</v>
      </c>
      <c r="AZ5" s="544"/>
      <c r="BA5" s="9"/>
      <c r="BB5" s="9" t="s">
        <v>874</v>
      </c>
      <c r="BC5" s="553" t="s">
        <v>865</v>
      </c>
      <c r="BD5" s="544"/>
      <c r="BE5" s="9"/>
      <c r="BF5" s="9" t="s">
        <v>874</v>
      </c>
      <c r="BG5" s="553" t="s">
        <v>865</v>
      </c>
      <c r="BH5" s="544"/>
      <c r="BI5" s="9"/>
      <c r="BJ5" s="9" t="s">
        <v>874</v>
      </c>
      <c r="BK5" s="553" t="s">
        <v>865</v>
      </c>
      <c r="BL5" s="544"/>
      <c r="BM5" s="9"/>
      <c r="BN5" s="9" t="s">
        <v>874</v>
      </c>
      <c r="BO5" s="553" t="s">
        <v>865</v>
      </c>
      <c r="BP5" s="544"/>
      <c r="BQ5" s="9"/>
      <c r="BR5" s="9" t="s">
        <v>874</v>
      </c>
      <c r="BS5" s="553" t="s">
        <v>865</v>
      </c>
      <c r="BT5" s="544"/>
      <c r="BU5" s="9"/>
      <c r="BV5" s="9" t="s">
        <v>874</v>
      </c>
      <c r="BW5" s="553" t="s">
        <v>865</v>
      </c>
      <c r="BX5" s="544"/>
      <c r="BY5" s="9"/>
      <c r="BZ5" s="9" t="s">
        <v>874</v>
      </c>
      <c r="CA5" s="553" t="s">
        <v>865</v>
      </c>
      <c r="CB5" s="544"/>
      <c r="CC5" s="9"/>
      <c r="CD5" s="9" t="s">
        <v>874</v>
      </c>
      <c r="CE5" s="553" t="s">
        <v>865</v>
      </c>
      <c r="CF5" s="544"/>
      <c r="CG5" s="9"/>
      <c r="CH5" s="9" t="s">
        <v>874</v>
      </c>
      <c r="CI5" s="553" t="s">
        <v>865</v>
      </c>
      <c r="CJ5" s="544"/>
      <c r="CK5" s="9"/>
      <c r="CL5" s="9" t="s">
        <v>874</v>
      </c>
      <c r="CM5" s="553" t="s">
        <v>865</v>
      </c>
      <c r="CN5" s="544"/>
      <c r="CO5" s="9"/>
      <c r="CP5" s="9" t="s">
        <v>874</v>
      </c>
      <c r="CQ5" s="553" t="s">
        <v>865</v>
      </c>
      <c r="CR5" s="544"/>
      <c r="CS5" s="9"/>
      <c r="CT5" s="9" t="s">
        <v>874</v>
      </c>
      <c r="CU5" s="553" t="s">
        <v>865</v>
      </c>
      <c r="CV5" s="544"/>
      <c r="CW5" s="9"/>
      <c r="CX5" s="9" t="s">
        <v>874</v>
      </c>
      <c r="CY5" s="553" t="s">
        <v>865</v>
      </c>
      <c r="CZ5" s="544"/>
      <c r="DA5" s="9"/>
      <c r="DB5" s="9" t="s">
        <v>874</v>
      </c>
      <c r="DC5" s="553" t="s">
        <v>865</v>
      </c>
      <c r="DD5" s="544"/>
      <c r="DE5" s="9"/>
      <c r="DF5" s="9" t="s">
        <v>874</v>
      </c>
      <c r="DG5" s="553" t="s">
        <v>865</v>
      </c>
      <c r="DH5" s="544"/>
      <c r="DI5" s="9"/>
      <c r="DJ5" s="9" t="s">
        <v>874</v>
      </c>
      <c r="DK5" s="553" t="s">
        <v>865</v>
      </c>
      <c r="DL5" s="544"/>
      <c r="DM5" s="9"/>
      <c r="DN5" s="9" t="s">
        <v>874</v>
      </c>
      <c r="DO5" s="553" t="s">
        <v>865</v>
      </c>
      <c r="DP5" s="544"/>
      <c r="DQ5" s="9"/>
      <c r="DR5" s="9" t="s">
        <v>874</v>
      </c>
      <c r="DS5" s="553" t="s">
        <v>865</v>
      </c>
      <c r="DT5" s="544"/>
      <c r="DU5" s="9"/>
      <c r="DV5" s="9" t="s">
        <v>874</v>
      </c>
      <c r="DW5" s="553" t="s">
        <v>865</v>
      </c>
      <c r="DX5" s="544"/>
      <c r="DY5" s="9"/>
      <c r="DZ5" s="9" t="s">
        <v>874</v>
      </c>
      <c r="EA5" s="553" t="s">
        <v>865</v>
      </c>
      <c r="EB5" s="544"/>
      <c r="EC5" s="9"/>
      <c r="ED5" s="9" t="s">
        <v>874</v>
      </c>
      <c r="EE5" s="553" t="s">
        <v>865</v>
      </c>
      <c r="EF5" s="544"/>
      <c r="EG5" s="9"/>
      <c r="EH5" s="9" t="s">
        <v>874</v>
      </c>
      <c r="EI5" s="553" t="s">
        <v>865</v>
      </c>
      <c r="EJ5" s="544"/>
      <c r="EK5" s="9"/>
      <c r="EL5" s="9" t="s">
        <v>874</v>
      </c>
      <c r="EM5" s="553" t="s">
        <v>865</v>
      </c>
      <c r="EN5" s="544"/>
      <c r="EO5" s="9"/>
      <c r="EP5" s="9" t="s">
        <v>874</v>
      </c>
      <c r="EQ5" s="553" t="s">
        <v>865</v>
      </c>
      <c r="ER5" s="544"/>
      <c r="ES5" s="9"/>
      <c r="ET5" s="9" t="s">
        <v>874</v>
      </c>
      <c r="EU5" s="553" t="s">
        <v>865</v>
      </c>
      <c r="EV5" s="544"/>
      <c r="EW5" s="9"/>
      <c r="EX5" s="9" t="s">
        <v>874</v>
      </c>
      <c r="EY5" s="553" t="s">
        <v>865</v>
      </c>
      <c r="EZ5" s="544"/>
      <c r="FA5" s="9"/>
      <c r="FB5" s="9" t="s">
        <v>874</v>
      </c>
      <c r="FC5" s="553" t="s">
        <v>865</v>
      </c>
      <c r="FD5" s="544"/>
      <c r="FE5" s="9"/>
      <c r="FF5" s="9" t="s">
        <v>874</v>
      </c>
      <c r="FG5" s="553" t="s">
        <v>865</v>
      </c>
      <c r="FH5" s="544"/>
      <c r="FI5" s="9"/>
      <c r="FJ5" s="9" t="s">
        <v>874</v>
      </c>
      <c r="FK5" s="553" t="s">
        <v>865</v>
      </c>
      <c r="FL5" s="544"/>
      <c r="FM5" s="9"/>
      <c r="FN5" s="9" t="s">
        <v>874</v>
      </c>
      <c r="FO5" s="553" t="s">
        <v>865</v>
      </c>
      <c r="FP5" s="544"/>
      <c r="FQ5" s="9"/>
      <c r="FR5" s="9" t="s">
        <v>874</v>
      </c>
      <c r="FS5" s="553" t="s">
        <v>865</v>
      </c>
      <c r="FT5" s="544"/>
      <c r="FU5" s="9"/>
      <c r="FV5" s="9" t="s">
        <v>874</v>
      </c>
      <c r="FW5" s="553" t="s">
        <v>865</v>
      </c>
      <c r="FX5" s="544"/>
      <c r="FY5" s="9"/>
      <c r="FZ5" s="9" t="s">
        <v>874</v>
      </c>
      <c r="GA5" s="553" t="s">
        <v>865</v>
      </c>
      <c r="GB5" s="544"/>
      <c r="GC5" s="9"/>
      <c r="GD5" s="9" t="s">
        <v>874</v>
      </c>
      <c r="GE5" s="553" t="s">
        <v>865</v>
      </c>
      <c r="GF5" s="544"/>
      <c r="GG5" s="9"/>
      <c r="GH5" s="9" t="s">
        <v>874</v>
      </c>
      <c r="GI5" s="553" t="s">
        <v>865</v>
      </c>
      <c r="GJ5" s="544"/>
      <c r="GK5" s="9"/>
      <c r="GL5" s="9" t="s">
        <v>874</v>
      </c>
      <c r="GM5" s="553" t="s">
        <v>865</v>
      </c>
      <c r="GN5" s="544"/>
      <c r="GO5" s="9"/>
      <c r="GP5" s="9" t="s">
        <v>874</v>
      </c>
      <c r="GQ5" s="553" t="s">
        <v>865</v>
      </c>
      <c r="GR5" s="544"/>
      <c r="GS5" s="9"/>
      <c r="GT5" s="9" t="s">
        <v>874</v>
      </c>
      <c r="GU5" s="553" t="s">
        <v>865</v>
      </c>
      <c r="GV5" s="544"/>
      <c r="GW5" s="9"/>
      <c r="GX5" s="9" t="s">
        <v>874</v>
      </c>
      <c r="GY5" s="553" t="s">
        <v>865</v>
      </c>
      <c r="GZ5" s="544"/>
      <c r="HA5" s="9"/>
      <c r="HB5" s="9" t="s">
        <v>874</v>
      </c>
      <c r="HC5" s="553" t="s">
        <v>865</v>
      </c>
      <c r="HD5" s="544"/>
      <c r="HE5" s="9"/>
      <c r="HF5" s="9" t="s">
        <v>874</v>
      </c>
      <c r="HG5" s="553" t="s">
        <v>865</v>
      </c>
      <c r="HH5" s="544"/>
      <c r="HI5" s="9"/>
      <c r="HJ5" s="9" t="s">
        <v>874</v>
      </c>
      <c r="HK5" s="553" t="s">
        <v>865</v>
      </c>
      <c r="HL5" s="544"/>
      <c r="HM5" s="9"/>
      <c r="HN5" s="9" t="s">
        <v>874</v>
      </c>
      <c r="HO5" s="553" t="s">
        <v>865</v>
      </c>
      <c r="HP5" s="544"/>
      <c r="HQ5" s="9"/>
      <c r="HR5" s="9" t="s">
        <v>874</v>
      </c>
      <c r="HS5" s="553" t="s">
        <v>865</v>
      </c>
      <c r="HT5" s="544"/>
      <c r="HU5" s="9"/>
      <c r="HV5" s="9" t="s">
        <v>874</v>
      </c>
      <c r="HW5" s="553" t="s">
        <v>865</v>
      </c>
      <c r="HX5" s="544"/>
      <c r="HY5" s="9"/>
      <c r="HZ5" s="9" t="s">
        <v>874</v>
      </c>
      <c r="IA5" s="553" t="s">
        <v>865</v>
      </c>
      <c r="IB5" s="544"/>
      <c r="IC5" s="9"/>
      <c r="ID5" s="9" t="s">
        <v>874</v>
      </c>
      <c r="IE5" s="553" t="s">
        <v>865</v>
      </c>
      <c r="IF5" s="544"/>
      <c r="IG5" s="9"/>
      <c r="IH5" s="9" t="s">
        <v>874</v>
      </c>
      <c r="II5" s="553" t="s">
        <v>865</v>
      </c>
      <c r="IJ5" s="544"/>
      <c r="IK5" s="9"/>
      <c r="IL5" s="9" t="s">
        <v>874</v>
      </c>
      <c r="IM5" s="553" t="s">
        <v>865</v>
      </c>
      <c r="IN5" s="544"/>
      <c r="IO5" s="9"/>
      <c r="IP5" s="9" t="s">
        <v>874</v>
      </c>
      <c r="IQ5" s="553" t="s">
        <v>865</v>
      </c>
      <c r="IR5" s="544"/>
      <c r="IS5" s="9"/>
      <c r="IT5" s="9" t="s">
        <v>874</v>
      </c>
    </row>
    <row r="6" spans="1:254" customFormat="1" ht="15.75">
      <c r="A6" s="9" t="s">
        <v>884</v>
      </c>
      <c r="B6" s="9"/>
      <c r="C6" s="9"/>
      <c r="D6" s="9"/>
      <c r="E6" s="9" t="s">
        <v>870</v>
      </c>
      <c r="F6" s="9" t="s">
        <v>875</v>
      </c>
      <c r="G6" s="9"/>
      <c r="H6" s="9"/>
      <c r="I6" s="9" t="s">
        <v>870</v>
      </c>
      <c r="J6" s="9" t="s">
        <v>875</v>
      </c>
      <c r="K6" s="9"/>
      <c r="L6" s="9"/>
      <c r="M6" s="9" t="s">
        <v>870</v>
      </c>
      <c r="N6" s="9" t="s">
        <v>875</v>
      </c>
      <c r="O6" s="9"/>
      <c r="P6" s="9"/>
      <c r="Q6" s="9" t="s">
        <v>870</v>
      </c>
      <c r="R6" s="9" t="s">
        <v>875</v>
      </c>
      <c r="S6" s="9"/>
      <c r="T6" s="9"/>
      <c r="U6" s="9" t="s">
        <v>870</v>
      </c>
      <c r="V6" s="9" t="s">
        <v>875</v>
      </c>
      <c r="W6" s="9"/>
      <c r="X6" s="9"/>
      <c r="Y6" s="9" t="s">
        <v>870</v>
      </c>
      <c r="Z6" s="9" t="s">
        <v>875</v>
      </c>
      <c r="AA6" s="9"/>
      <c r="AB6" s="9"/>
      <c r="AC6" s="9" t="s">
        <v>870</v>
      </c>
      <c r="AD6" s="9" t="s">
        <v>875</v>
      </c>
      <c r="AE6" s="9"/>
      <c r="AF6" s="9"/>
      <c r="AG6" s="9" t="s">
        <v>870</v>
      </c>
      <c r="AH6" s="9" t="s">
        <v>875</v>
      </c>
      <c r="AI6" s="9"/>
      <c r="AJ6" s="9"/>
      <c r="AK6" s="9" t="s">
        <v>870</v>
      </c>
      <c r="AL6" s="9" t="s">
        <v>875</v>
      </c>
      <c r="AM6" s="9"/>
      <c r="AN6" s="9"/>
      <c r="AO6" s="9" t="s">
        <v>870</v>
      </c>
      <c r="AP6" s="9" t="s">
        <v>875</v>
      </c>
      <c r="AQ6" s="9"/>
      <c r="AR6" s="9"/>
      <c r="AS6" s="9" t="s">
        <v>870</v>
      </c>
      <c r="AT6" s="9" t="s">
        <v>875</v>
      </c>
      <c r="AU6" s="9"/>
      <c r="AV6" s="9"/>
      <c r="AW6" s="9" t="s">
        <v>870</v>
      </c>
      <c r="AX6" s="9" t="s">
        <v>875</v>
      </c>
      <c r="AY6" s="9"/>
      <c r="AZ6" s="9"/>
      <c r="BA6" s="9" t="s">
        <v>870</v>
      </c>
      <c r="BB6" s="9" t="s">
        <v>875</v>
      </c>
      <c r="BC6" s="9"/>
      <c r="BD6" s="9"/>
      <c r="BE6" s="9" t="s">
        <v>870</v>
      </c>
      <c r="BF6" s="9" t="s">
        <v>875</v>
      </c>
      <c r="BG6" s="9"/>
      <c r="BH6" s="9"/>
      <c r="BI6" s="9" t="s">
        <v>870</v>
      </c>
      <c r="BJ6" s="9" t="s">
        <v>875</v>
      </c>
      <c r="BK6" s="9"/>
      <c r="BL6" s="9"/>
      <c r="BM6" s="9" t="s">
        <v>870</v>
      </c>
      <c r="BN6" s="9" t="s">
        <v>875</v>
      </c>
      <c r="BO6" s="9"/>
      <c r="BP6" s="9"/>
      <c r="BQ6" s="9" t="s">
        <v>870</v>
      </c>
      <c r="BR6" s="9" t="s">
        <v>875</v>
      </c>
      <c r="BS6" s="9"/>
      <c r="BT6" s="9"/>
      <c r="BU6" s="9" t="s">
        <v>870</v>
      </c>
      <c r="BV6" s="9" t="s">
        <v>875</v>
      </c>
      <c r="BW6" s="9"/>
      <c r="BX6" s="9"/>
      <c r="BY6" s="9" t="s">
        <v>870</v>
      </c>
      <c r="BZ6" s="9" t="s">
        <v>875</v>
      </c>
      <c r="CA6" s="9"/>
      <c r="CB6" s="9"/>
      <c r="CC6" s="9" t="s">
        <v>870</v>
      </c>
      <c r="CD6" s="9" t="s">
        <v>875</v>
      </c>
      <c r="CE6" s="9"/>
      <c r="CF6" s="9"/>
      <c r="CG6" s="9" t="s">
        <v>870</v>
      </c>
      <c r="CH6" s="9" t="s">
        <v>875</v>
      </c>
      <c r="CI6" s="9"/>
      <c r="CJ6" s="9"/>
      <c r="CK6" s="9" t="s">
        <v>870</v>
      </c>
      <c r="CL6" s="9" t="s">
        <v>875</v>
      </c>
      <c r="CM6" s="9"/>
      <c r="CN6" s="9"/>
      <c r="CO6" s="9" t="s">
        <v>870</v>
      </c>
      <c r="CP6" s="9" t="s">
        <v>875</v>
      </c>
      <c r="CQ6" s="9"/>
      <c r="CR6" s="9"/>
      <c r="CS6" s="9" t="s">
        <v>870</v>
      </c>
      <c r="CT6" s="9" t="s">
        <v>875</v>
      </c>
      <c r="CU6" s="9"/>
      <c r="CV6" s="9"/>
      <c r="CW6" s="9" t="s">
        <v>870</v>
      </c>
      <c r="CX6" s="9" t="s">
        <v>875</v>
      </c>
      <c r="CY6" s="9"/>
      <c r="CZ6" s="9"/>
      <c r="DA6" s="9" t="s">
        <v>870</v>
      </c>
      <c r="DB6" s="9" t="s">
        <v>875</v>
      </c>
      <c r="DC6" s="9"/>
      <c r="DD6" s="9"/>
      <c r="DE6" s="9" t="s">
        <v>870</v>
      </c>
      <c r="DF6" s="9" t="s">
        <v>875</v>
      </c>
      <c r="DG6" s="9"/>
      <c r="DH6" s="9"/>
      <c r="DI6" s="9" t="s">
        <v>870</v>
      </c>
      <c r="DJ6" s="9" t="s">
        <v>875</v>
      </c>
      <c r="DK6" s="9"/>
      <c r="DL6" s="9"/>
      <c r="DM6" s="9" t="s">
        <v>870</v>
      </c>
      <c r="DN6" s="9" t="s">
        <v>875</v>
      </c>
      <c r="DO6" s="9"/>
      <c r="DP6" s="9"/>
      <c r="DQ6" s="9" t="s">
        <v>870</v>
      </c>
      <c r="DR6" s="9" t="s">
        <v>875</v>
      </c>
      <c r="DS6" s="9"/>
      <c r="DT6" s="9"/>
      <c r="DU6" s="9" t="s">
        <v>870</v>
      </c>
      <c r="DV6" s="9" t="s">
        <v>875</v>
      </c>
      <c r="DW6" s="9"/>
      <c r="DX6" s="9"/>
      <c r="DY6" s="9" t="s">
        <v>870</v>
      </c>
      <c r="DZ6" s="9" t="s">
        <v>875</v>
      </c>
      <c r="EA6" s="9"/>
      <c r="EB6" s="9"/>
      <c r="EC6" s="9" t="s">
        <v>870</v>
      </c>
      <c r="ED6" s="9" t="s">
        <v>875</v>
      </c>
      <c r="EE6" s="9"/>
      <c r="EF6" s="9"/>
      <c r="EG6" s="9" t="s">
        <v>870</v>
      </c>
      <c r="EH6" s="9" t="s">
        <v>875</v>
      </c>
      <c r="EI6" s="9"/>
      <c r="EJ6" s="9"/>
      <c r="EK6" s="9" t="s">
        <v>870</v>
      </c>
      <c r="EL6" s="9" t="s">
        <v>875</v>
      </c>
      <c r="EM6" s="9"/>
      <c r="EN6" s="9"/>
      <c r="EO6" s="9" t="s">
        <v>870</v>
      </c>
      <c r="EP6" s="9" t="s">
        <v>875</v>
      </c>
      <c r="EQ6" s="9"/>
      <c r="ER6" s="9"/>
      <c r="ES6" s="9" t="s">
        <v>870</v>
      </c>
      <c r="ET6" s="9" t="s">
        <v>875</v>
      </c>
      <c r="EU6" s="9"/>
      <c r="EV6" s="9"/>
      <c r="EW6" s="9" t="s">
        <v>870</v>
      </c>
      <c r="EX6" s="9" t="s">
        <v>875</v>
      </c>
      <c r="EY6" s="9"/>
      <c r="EZ6" s="9"/>
      <c r="FA6" s="9" t="s">
        <v>870</v>
      </c>
      <c r="FB6" s="9" t="s">
        <v>875</v>
      </c>
      <c r="FC6" s="9"/>
      <c r="FD6" s="9"/>
      <c r="FE6" s="9" t="s">
        <v>870</v>
      </c>
      <c r="FF6" s="9" t="s">
        <v>875</v>
      </c>
      <c r="FG6" s="9"/>
      <c r="FH6" s="9"/>
      <c r="FI6" s="9" t="s">
        <v>870</v>
      </c>
      <c r="FJ6" s="9" t="s">
        <v>875</v>
      </c>
      <c r="FK6" s="9"/>
      <c r="FL6" s="9"/>
      <c r="FM6" s="9" t="s">
        <v>870</v>
      </c>
      <c r="FN6" s="9" t="s">
        <v>875</v>
      </c>
      <c r="FO6" s="9"/>
      <c r="FP6" s="9"/>
      <c r="FQ6" s="9" t="s">
        <v>870</v>
      </c>
      <c r="FR6" s="9" t="s">
        <v>875</v>
      </c>
      <c r="FS6" s="9"/>
      <c r="FT6" s="9"/>
      <c r="FU6" s="9" t="s">
        <v>870</v>
      </c>
      <c r="FV6" s="9" t="s">
        <v>875</v>
      </c>
      <c r="FW6" s="9"/>
      <c r="FX6" s="9"/>
      <c r="FY6" s="9" t="s">
        <v>870</v>
      </c>
      <c r="FZ6" s="9" t="s">
        <v>875</v>
      </c>
      <c r="GA6" s="9"/>
      <c r="GB6" s="9"/>
      <c r="GC6" s="9" t="s">
        <v>870</v>
      </c>
      <c r="GD6" s="9" t="s">
        <v>875</v>
      </c>
      <c r="GE6" s="9"/>
      <c r="GF6" s="9"/>
      <c r="GG6" s="9" t="s">
        <v>870</v>
      </c>
      <c r="GH6" s="9" t="s">
        <v>875</v>
      </c>
      <c r="GI6" s="9"/>
      <c r="GJ6" s="9"/>
      <c r="GK6" s="9" t="s">
        <v>870</v>
      </c>
      <c r="GL6" s="9" t="s">
        <v>875</v>
      </c>
      <c r="GM6" s="9"/>
      <c r="GN6" s="9"/>
      <c r="GO6" s="9" t="s">
        <v>870</v>
      </c>
      <c r="GP6" s="9" t="s">
        <v>875</v>
      </c>
      <c r="GQ6" s="9"/>
      <c r="GR6" s="9"/>
      <c r="GS6" s="9" t="s">
        <v>870</v>
      </c>
      <c r="GT6" s="9" t="s">
        <v>875</v>
      </c>
      <c r="GU6" s="9"/>
      <c r="GV6" s="9"/>
      <c r="GW6" s="9" t="s">
        <v>870</v>
      </c>
      <c r="GX6" s="9" t="s">
        <v>875</v>
      </c>
      <c r="GY6" s="9"/>
      <c r="GZ6" s="9"/>
      <c r="HA6" s="9" t="s">
        <v>870</v>
      </c>
      <c r="HB6" s="9" t="s">
        <v>875</v>
      </c>
      <c r="HC6" s="9"/>
      <c r="HD6" s="9"/>
      <c r="HE6" s="9" t="s">
        <v>870</v>
      </c>
      <c r="HF6" s="9" t="s">
        <v>875</v>
      </c>
      <c r="HG6" s="9"/>
      <c r="HH6" s="9"/>
      <c r="HI6" s="9" t="s">
        <v>870</v>
      </c>
      <c r="HJ6" s="9" t="s">
        <v>875</v>
      </c>
      <c r="HK6" s="9"/>
      <c r="HL6" s="9"/>
      <c r="HM6" s="9" t="s">
        <v>870</v>
      </c>
      <c r="HN6" s="9" t="s">
        <v>875</v>
      </c>
      <c r="HO6" s="9"/>
      <c r="HP6" s="9"/>
      <c r="HQ6" s="9" t="s">
        <v>870</v>
      </c>
      <c r="HR6" s="9" t="s">
        <v>875</v>
      </c>
      <c r="HS6" s="9"/>
      <c r="HT6" s="9"/>
      <c r="HU6" s="9" t="s">
        <v>870</v>
      </c>
      <c r="HV6" s="9" t="s">
        <v>875</v>
      </c>
      <c r="HW6" s="9"/>
      <c r="HX6" s="9"/>
      <c r="HY6" s="9" t="s">
        <v>870</v>
      </c>
      <c r="HZ6" s="9" t="s">
        <v>875</v>
      </c>
      <c r="IA6" s="9"/>
      <c r="IB6" s="9"/>
      <c r="IC6" s="9" t="s">
        <v>870</v>
      </c>
      <c r="ID6" s="9" t="s">
        <v>875</v>
      </c>
      <c r="IE6" s="9"/>
      <c r="IF6" s="9"/>
      <c r="IG6" s="9" t="s">
        <v>870</v>
      </c>
      <c r="IH6" s="9" t="s">
        <v>875</v>
      </c>
      <c r="II6" s="9"/>
      <c r="IJ6" s="9"/>
      <c r="IK6" s="9" t="s">
        <v>870</v>
      </c>
      <c r="IL6" s="9" t="s">
        <v>875</v>
      </c>
      <c r="IM6" s="9"/>
      <c r="IN6" s="9"/>
      <c r="IO6" s="9" t="s">
        <v>870</v>
      </c>
      <c r="IP6" s="9" t="s">
        <v>875</v>
      </c>
      <c r="IQ6" s="9"/>
      <c r="IR6" s="9"/>
      <c r="IS6" s="9" t="s">
        <v>870</v>
      </c>
      <c r="IT6" s="9" t="s">
        <v>875</v>
      </c>
    </row>
    <row r="7" spans="1:254" customFormat="1" ht="16.5" thickBot="1">
      <c r="A7" s="538" t="s">
        <v>885</v>
      </c>
      <c r="B7" s="538" t="s">
        <v>886</v>
      </c>
      <c r="C7" s="538" t="s">
        <v>866</v>
      </c>
      <c r="D7" s="538" t="s">
        <v>867</v>
      </c>
      <c r="E7" s="538" t="s">
        <v>871</v>
      </c>
      <c r="F7" s="538" t="s">
        <v>876</v>
      </c>
      <c r="G7" s="538" t="s">
        <v>866</v>
      </c>
      <c r="H7" s="538" t="s">
        <v>867</v>
      </c>
      <c r="I7" s="538" t="s">
        <v>871</v>
      </c>
      <c r="J7" s="538" t="s">
        <v>876</v>
      </c>
      <c r="K7" s="538" t="s">
        <v>866</v>
      </c>
      <c r="L7" s="538" t="s">
        <v>867</v>
      </c>
      <c r="M7" s="538" t="s">
        <v>871</v>
      </c>
      <c r="N7" s="538" t="s">
        <v>876</v>
      </c>
      <c r="O7" s="538" t="s">
        <v>866</v>
      </c>
      <c r="P7" s="538" t="s">
        <v>867</v>
      </c>
      <c r="Q7" s="538" t="s">
        <v>871</v>
      </c>
      <c r="R7" s="538" t="s">
        <v>876</v>
      </c>
      <c r="S7" s="538" t="s">
        <v>866</v>
      </c>
      <c r="T7" s="538" t="s">
        <v>867</v>
      </c>
      <c r="U7" s="538" t="s">
        <v>871</v>
      </c>
      <c r="V7" s="538" t="s">
        <v>876</v>
      </c>
      <c r="W7" s="538" t="s">
        <v>866</v>
      </c>
      <c r="X7" s="538" t="s">
        <v>867</v>
      </c>
      <c r="Y7" s="538" t="s">
        <v>871</v>
      </c>
      <c r="Z7" s="538" t="s">
        <v>876</v>
      </c>
      <c r="AA7" s="538" t="s">
        <v>866</v>
      </c>
      <c r="AB7" s="538" t="s">
        <v>867</v>
      </c>
      <c r="AC7" s="538" t="s">
        <v>871</v>
      </c>
      <c r="AD7" s="538" t="s">
        <v>876</v>
      </c>
      <c r="AE7" s="538" t="s">
        <v>866</v>
      </c>
      <c r="AF7" s="538" t="s">
        <v>867</v>
      </c>
      <c r="AG7" s="538" t="s">
        <v>871</v>
      </c>
      <c r="AH7" s="538" t="s">
        <v>876</v>
      </c>
      <c r="AI7" s="538" t="s">
        <v>866</v>
      </c>
      <c r="AJ7" s="538" t="s">
        <v>867</v>
      </c>
      <c r="AK7" s="538" t="s">
        <v>871</v>
      </c>
      <c r="AL7" s="538" t="s">
        <v>876</v>
      </c>
      <c r="AM7" s="538" t="s">
        <v>866</v>
      </c>
      <c r="AN7" s="538" t="s">
        <v>867</v>
      </c>
      <c r="AO7" s="538" t="s">
        <v>871</v>
      </c>
      <c r="AP7" s="538" t="s">
        <v>876</v>
      </c>
      <c r="AQ7" s="538" t="s">
        <v>866</v>
      </c>
      <c r="AR7" s="538" t="s">
        <v>867</v>
      </c>
      <c r="AS7" s="538" t="s">
        <v>871</v>
      </c>
      <c r="AT7" s="538" t="s">
        <v>876</v>
      </c>
      <c r="AU7" s="538" t="s">
        <v>866</v>
      </c>
      <c r="AV7" s="538" t="s">
        <v>867</v>
      </c>
      <c r="AW7" s="538" t="s">
        <v>871</v>
      </c>
      <c r="AX7" s="538" t="s">
        <v>876</v>
      </c>
      <c r="AY7" s="538" t="s">
        <v>866</v>
      </c>
      <c r="AZ7" s="538" t="s">
        <v>867</v>
      </c>
      <c r="BA7" s="538" t="s">
        <v>871</v>
      </c>
      <c r="BB7" s="538" t="s">
        <v>876</v>
      </c>
      <c r="BC7" s="538" t="s">
        <v>866</v>
      </c>
      <c r="BD7" s="538" t="s">
        <v>867</v>
      </c>
      <c r="BE7" s="538" t="s">
        <v>871</v>
      </c>
      <c r="BF7" s="538" t="s">
        <v>876</v>
      </c>
      <c r="BG7" s="538" t="s">
        <v>866</v>
      </c>
      <c r="BH7" s="538" t="s">
        <v>867</v>
      </c>
      <c r="BI7" s="538" t="s">
        <v>871</v>
      </c>
      <c r="BJ7" s="538" t="s">
        <v>876</v>
      </c>
      <c r="BK7" s="538" t="s">
        <v>866</v>
      </c>
      <c r="BL7" s="538" t="s">
        <v>867</v>
      </c>
      <c r="BM7" s="538" t="s">
        <v>871</v>
      </c>
      <c r="BN7" s="538" t="s">
        <v>876</v>
      </c>
      <c r="BO7" s="538" t="s">
        <v>866</v>
      </c>
      <c r="BP7" s="538" t="s">
        <v>867</v>
      </c>
      <c r="BQ7" s="538" t="s">
        <v>871</v>
      </c>
      <c r="BR7" s="538" t="s">
        <v>876</v>
      </c>
      <c r="BS7" s="538" t="s">
        <v>866</v>
      </c>
      <c r="BT7" s="538" t="s">
        <v>867</v>
      </c>
      <c r="BU7" s="538" t="s">
        <v>871</v>
      </c>
      <c r="BV7" s="538" t="s">
        <v>876</v>
      </c>
      <c r="BW7" s="538" t="s">
        <v>866</v>
      </c>
      <c r="BX7" s="538" t="s">
        <v>867</v>
      </c>
      <c r="BY7" s="538" t="s">
        <v>871</v>
      </c>
      <c r="BZ7" s="538" t="s">
        <v>876</v>
      </c>
      <c r="CA7" s="538" t="s">
        <v>866</v>
      </c>
      <c r="CB7" s="538" t="s">
        <v>867</v>
      </c>
      <c r="CC7" s="538" t="s">
        <v>871</v>
      </c>
      <c r="CD7" s="538" t="s">
        <v>876</v>
      </c>
      <c r="CE7" s="538" t="s">
        <v>866</v>
      </c>
      <c r="CF7" s="538" t="s">
        <v>867</v>
      </c>
      <c r="CG7" s="538" t="s">
        <v>871</v>
      </c>
      <c r="CH7" s="538" t="s">
        <v>876</v>
      </c>
      <c r="CI7" s="538" t="s">
        <v>866</v>
      </c>
      <c r="CJ7" s="538" t="s">
        <v>867</v>
      </c>
      <c r="CK7" s="538" t="s">
        <v>871</v>
      </c>
      <c r="CL7" s="538" t="s">
        <v>876</v>
      </c>
      <c r="CM7" s="538" t="s">
        <v>866</v>
      </c>
      <c r="CN7" s="538" t="s">
        <v>867</v>
      </c>
      <c r="CO7" s="538" t="s">
        <v>871</v>
      </c>
      <c r="CP7" s="538" t="s">
        <v>876</v>
      </c>
      <c r="CQ7" s="538" t="s">
        <v>866</v>
      </c>
      <c r="CR7" s="538" t="s">
        <v>867</v>
      </c>
      <c r="CS7" s="538" t="s">
        <v>871</v>
      </c>
      <c r="CT7" s="538" t="s">
        <v>876</v>
      </c>
      <c r="CU7" s="538" t="s">
        <v>866</v>
      </c>
      <c r="CV7" s="538" t="s">
        <v>867</v>
      </c>
      <c r="CW7" s="538" t="s">
        <v>871</v>
      </c>
      <c r="CX7" s="538" t="s">
        <v>876</v>
      </c>
      <c r="CY7" s="538" t="s">
        <v>866</v>
      </c>
      <c r="CZ7" s="538" t="s">
        <v>867</v>
      </c>
      <c r="DA7" s="538" t="s">
        <v>871</v>
      </c>
      <c r="DB7" s="538" t="s">
        <v>876</v>
      </c>
      <c r="DC7" s="538" t="s">
        <v>866</v>
      </c>
      <c r="DD7" s="538" t="s">
        <v>867</v>
      </c>
      <c r="DE7" s="538" t="s">
        <v>871</v>
      </c>
      <c r="DF7" s="538" t="s">
        <v>876</v>
      </c>
      <c r="DG7" s="538" t="s">
        <v>866</v>
      </c>
      <c r="DH7" s="538" t="s">
        <v>867</v>
      </c>
      <c r="DI7" s="538" t="s">
        <v>871</v>
      </c>
      <c r="DJ7" s="538" t="s">
        <v>876</v>
      </c>
      <c r="DK7" s="538" t="s">
        <v>866</v>
      </c>
      <c r="DL7" s="538" t="s">
        <v>867</v>
      </c>
      <c r="DM7" s="538" t="s">
        <v>871</v>
      </c>
      <c r="DN7" s="538" t="s">
        <v>876</v>
      </c>
      <c r="DO7" s="538" t="s">
        <v>866</v>
      </c>
      <c r="DP7" s="538" t="s">
        <v>867</v>
      </c>
      <c r="DQ7" s="538" t="s">
        <v>871</v>
      </c>
      <c r="DR7" s="538" t="s">
        <v>876</v>
      </c>
      <c r="DS7" s="538" t="s">
        <v>866</v>
      </c>
      <c r="DT7" s="538" t="s">
        <v>867</v>
      </c>
      <c r="DU7" s="538" t="s">
        <v>871</v>
      </c>
      <c r="DV7" s="538" t="s">
        <v>876</v>
      </c>
      <c r="DW7" s="538" t="s">
        <v>866</v>
      </c>
      <c r="DX7" s="538" t="s">
        <v>867</v>
      </c>
      <c r="DY7" s="538" t="s">
        <v>871</v>
      </c>
      <c r="DZ7" s="538" t="s">
        <v>876</v>
      </c>
      <c r="EA7" s="538" t="s">
        <v>866</v>
      </c>
      <c r="EB7" s="538" t="s">
        <v>867</v>
      </c>
      <c r="EC7" s="538" t="s">
        <v>871</v>
      </c>
      <c r="ED7" s="538" t="s">
        <v>876</v>
      </c>
      <c r="EE7" s="538" t="s">
        <v>866</v>
      </c>
      <c r="EF7" s="538" t="s">
        <v>867</v>
      </c>
      <c r="EG7" s="538" t="s">
        <v>871</v>
      </c>
      <c r="EH7" s="538" t="s">
        <v>876</v>
      </c>
      <c r="EI7" s="538" t="s">
        <v>866</v>
      </c>
      <c r="EJ7" s="538" t="s">
        <v>867</v>
      </c>
      <c r="EK7" s="538" t="s">
        <v>871</v>
      </c>
      <c r="EL7" s="538" t="s">
        <v>876</v>
      </c>
      <c r="EM7" s="538" t="s">
        <v>866</v>
      </c>
      <c r="EN7" s="538" t="s">
        <v>867</v>
      </c>
      <c r="EO7" s="538" t="s">
        <v>871</v>
      </c>
      <c r="EP7" s="538" t="s">
        <v>876</v>
      </c>
      <c r="EQ7" s="538" t="s">
        <v>866</v>
      </c>
      <c r="ER7" s="538" t="s">
        <v>867</v>
      </c>
      <c r="ES7" s="538" t="s">
        <v>871</v>
      </c>
      <c r="ET7" s="538" t="s">
        <v>876</v>
      </c>
      <c r="EU7" s="538" t="s">
        <v>866</v>
      </c>
      <c r="EV7" s="538" t="s">
        <v>867</v>
      </c>
      <c r="EW7" s="538" t="s">
        <v>871</v>
      </c>
      <c r="EX7" s="538" t="s">
        <v>876</v>
      </c>
      <c r="EY7" s="538" t="s">
        <v>866</v>
      </c>
      <c r="EZ7" s="538" t="s">
        <v>867</v>
      </c>
      <c r="FA7" s="538" t="s">
        <v>871</v>
      </c>
      <c r="FB7" s="538" t="s">
        <v>876</v>
      </c>
      <c r="FC7" s="538" t="s">
        <v>866</v>
      </c>
      <c r="FD7" s="538" t="s">
        <v>867</v>
      </c>
      <c r="FE7" s="538" t="s">
        <v>871</v>
      </c>
      <c r="FF7" s="538" t="s">
        <v>876</v>
      </c>
      <c r="FG7" s="538" t="s">
        <v>866</v>
      </c>
      <c r="FH7" s="538" t="s">
        <v>867</v>
      </c>
      <c r="FI7" s="538" t="s">
        <v>871</v>
      </c>
      <c r="FJ7" s="538" t="s">
        <v>876</v>
      </c>
      <c r="FK7" s="538" t="s">
        <v>866</v>
      </c>
      <c r="FL7" s="538" t="s">
        <v>867</v>
      </c>
      <c r="FM7" s="538" t="s">
        <v>871</v>
      </c>
      <c r="FN7" s="538" t="s">
        <v>876</v>
      </c>
      <c r="FO7" s="538" t="s">
        <v>866</v>
      </c>
      <c r="FP7" s="538" t="s">
        <v>867</v>
      </c>
      <c r="FQ7" s="538" t="s">
        <v>871</v>
      </c>
      <c r="FR7" s="538" t="s">
        <v>876</v>
      </c>
      <c r="FS7" s="538" t="s">
        <v>866</v>
      </c>
      <c r="FT7" s="538" t="s">
        <v>867</v>
      </c>
      <c r="FU7" s="538" t="s">
        <v>871</v>
      </c>
      <c r="FV7" s="538" t="s">
        <v>876</v>
      </c>
      <c r="FW7" s="538" t="s">
        <v>866</v>
      </c>
      <c r="FX7" s="538" t="s">
        <v>867</v>
      </c>
      <c r="FY7" s="538" t="s">
        <v>871</v>
      </c>
      <c r="FZ7" s="538" t="s">
        <v>876</v>
      </c>
      <c r="GA7" s="538" t="s">
        <v>866</v>
      </c>
      <c r="GB7" s="538" t="s">
        <v>867</v>
      </c>
      <c r="GC7" s="538" t="s">
        <v>871</v>
      </c>
      <c r="GD7" s="538" t="s">
        <v>876</v>
      </c>
      <c r="GE7" s="538" t="s">
        <v>866</v>
      </c>
      <c r="GF7" s="538" t="s">
        <v>867</v>
      </c>
      <c r="GG7" s="538" t="s">
        <v>871</v>
      </c>
      <c r="GH7" s="538" t="s">
        <v>876</v>
      </c>
      <c r="GI7" s="538" t="s">
        <v>866</v>
      </c>
      <c r="GJ7" s="538" t="s">
        <v>867</v>
      </c>
      <c r="GK7" s="538" t="s">
        <v>871</v>
      </c>
      <c r="GL7" s="538" t="s">
        <v>876</v>
      </c>
      <c r="GM7" s="538" t="s">
        <v>866</v>
      </c>
      <c r="GN7" s="538" t="s">
        <v>867</v>
      </c>
      <c r="GO7" s="538" t="s">
        <v>871</v>
      </c>
      <c r="GP7" s="538" t="s">
        <v>876</v>
      </c>
      <c r="GQ7" s="538" t="s">
        <v>866</v>
      </c>
      <c r="GR7" s="538" t="s">
        <v>867</v>
      </c>
      <c r="GS7" s="538" t="s">
        <v>871</v>
      </c>
      <c r="GT7" s="538" t="s">
        <v>876</v>
      </c>
      <c r="GU7" s="538" t="s">
        <v>866</v>
      </c>
      <c r="GV7" s="538" t="s">
        <v>867</v>
      </c>
      <c r="GW7" s="538" t="s">
        <v>871</v>
      </c>
      <c r="GX7" s="538" t="s">
        <v>876</v>
      </c>
      <c r="GY7" s="538" t="s">
        <v>866</v>
      </c>
      <c r="GZ7" s="538" t="s">
        <v>867</v>
      </c>
      <c r="HA7" s="538" t="s">
        <v>871</v>
      </c>
      <c r="HB7" s="538" t="s">
        <v>876</v>
      </c>
      <c r="HC7" s="538" t="s">
        <v>866</v>
      </c>
      <c r="HD7" s="538" t="s">
        <v>867</v>
      </c>
      <c r="HE7" s="538" t="s">
        <v>871</v>
      </c>
      <c r="HF7" s="538" t="s">
        <v>876</v>
      </c>
      <c r="HG7" s="538" t="s">
        <v>866</v>
      </c>
      <c r="HH7" s="538" t="s">
        <v>867</v>
      </c>
      <c r="HI7" s="538" t="s">
        <v>871</v>
      </c>
      <c r="HJ7" s="538" t="s">
        <v>876</v>
      </c>
      <c r="HK7" s="538" t="s">
        <v>866</v>
      </c>
      <c r="HL7" s="538" t="s">
        <v>867</v>
      </c>
      <c r="HM7" s="538" t="s">
        <v>871</v>
      </c>
      <c r="HN7" s="538" t="s">
        <v>876</v>
      </c>
      <c r="HO7" s="538" t="s">
        <v>866</v>
      </c>
      <c r="HP7" s="538" t="s">
        <v>867</v>
      </c>
      <c r="HQ7" s="538" t="s">
        <v>871</v>
      </c>
      <c r="HR7" s="538" t="s">
        <v>876</v>
      </c>
      <c r="HS7" s="538" t="s">
        <v>866</v>
      </c>
      <c r="HT7" s="538" t="s">
        <v>867</v>
      </c>
      <c r="HU7" s="538" t="s">
        <v>871</v>
      </c>
      <c r="HV7" s="538" t="s">
        <v>876</v>
      </c>
      <c r="HW7" s="538" t="s">
        <v>866</v>
      </c>
      <c r="HX7" s="538" t="s">
        <v>867</v>
      </c>
      <c r="HY7" s="538" t="s">
        <v>871</v>
      </c>
      <c r="HZ7" s="538" t="s">
        <v>876</v>
      </c>
      <c r="IA7" s="538" t="s">
        <v>866</v>
      </c>
      <c r="IB7" s="538" t="s">
        <v>867</v>
      </c>
      <c r="IC7" s="538" t="s">
        <v>871</v>
      </c>
      <c r="ID7" s="538" t="s">
        <v>876</v>
      </c>
      <c r="IE7" s="538" t="s">
        <v>866</v>
      </c>
      <c r="IF7" s="538" t="s">
        <v>867</v>
      </c>
      <c r="IG7" s="538" t="s">
        <v>871</v>
      </c>
      <c r="IH7" s="538" t="s">
        <v>876</v>
      </c>
      <c r="II7" s="538" t="s">
        <v>866</v>
      </c>
      <c r="IJ7" s="538" t="s">
        <v>867</v>
      </c>
      <c r="IK7" s="538" t="s">
        <v>871</v>
      </c>
      <c r="IL7" s="538" t="s">
        <v>876</v>
      </c>
      <c r="IM7" s="538" t="s">
        <v>866</v>
      </c>
      <c r="IN7" s="538" t="s">
        <v>867</v>
      </c>
      <c r="IO7" s="538" t="s">
        <v>871</v>
      </c>
      <c r="IP7" s="538" t="s">
        <v>876</v>
      </c>
      <c r="IQ7" s="538" t="s">
        <v>866</v>
      </c>
      <c r="IR7" s="538" t="s">
        <v>867</v>
      </c>
      <c r="IS7" s="538" t="s">
        <v>871</v>
      </c>
      <c r="IT7" s="538" t="s">
        <v>876</v>
      </c>
    </row>
    <row r="8" spans="1:254" customFormat="1" ht="15" customHeight="1">
      <c r="A8" s="343"/>
      <c r="B8" s="8" t="s">
        <v>196</v>
      </c>
      <c r="C8" s="347"/>
      <c r="D8" s="347"/>
      <c r="E8" s="337"/>
      <c r="F8" s="337"/>
      <c r="G8" s="347"/>
      <c r="H8" s="347"/>
      <c r="I8" s="337"/>
      <c r="J8" s="337"/>
      <c r="K8" s="347"/>
      <c r="L8" s="347"/>
      <c r="M8" s="337"/>
      <c r="N8" s="337"/>
      <c r="O8" s="347"/>
      <c r="P8" s="347"/>
      <c r="Q8" s="337"/>
      <c r="R8" s="337"/>
      <c r="S8" s="347"/>
      <c r="T8" s="347"/>
      <c r="U8" s="337"/>
      <c r="V8" s="337"/>
      <c r="W8" s="347"/>
      <c r="X8" s="347"/>
      <c r="Y8" s="337"/>
      <c r="Z8" s="337"/>
      <c r="AA8" s="347"/>
      <c r="AB8" s="347"/>
      <c r="AC8" s="337"/>
      <c r="AD8" s="337"/>
      <c r="AE8" s="347"/>
      <c r="AF8" s="347"/>
      <c r="AG8" s="337"/>
      <c r="AH8" s="337"/>
      <c r="AI8" s="347"/>
      <c r="AJ8" s="347"/>
      <c r="AK8" s="337"/>
      <c r="AL8" s="337"/>
      <c r="AM8" s="347"/>
      <c r="AN8" s="347"/>
      <c r="AO8" s="337"/>
      <c r="AP8" s="337"/>
      <c r="AQ8" s="347"/>
      <c r="AR8" s="347"/>
      <c r="AS8" s="337"/>
      <c r="AT8" s="337"/>
      <c r="AU8" s="347"/>
      <c r="AV8" s="347"/>
      <c r="AW8" s="337"/>
      <c r="AX8" s="337"/>
      <c r="AY8" s="347"/>
      <c r="AZ8" s="347"/>
      <c r="BA8" s="337"/>
      <c r="BB8" s="337"/>
      <c r="BC8" s="347"/>
      <c r="BD8" s="347"/>
      <c r="BE8" s="337"/>
      <c r="BF8" s="337"/>
      <c r="BG8" s="347"/>
      <c r="BH8" s="347"/>
      <c r="BI8" s="337"/>
      <c r="BJ8" s="337"/>
      <c r="BK8" s="347"/>
      <c r="BL8" s="347"/>
      <c r="BM8" s="337"/>
      <c r="BN8" s="337"/>
      <c r="BO8" s="347"/>
      <c r="BP8" s="347"/>
      <c r="BQ8" s="337"/>
      <c r="BR8" s="337"/>
      <c r="BS8" s="347"/>
      <c r="BT8" s="347"/>
      <c r="BU8" s="337"/>
      <c r="BV8" s="337"/>
      <c r="BW8" s="347"/>
      <c r="BX8" s="347"/>
      <c r="BY8" s="337"/>
      <c r="BZ8" s="337"/>
      <c r="CA8" s="347"/>
      <c r="CB8" s="347"/>
      <c r="CC8" s="337"/>
      <c r="CD8" s="337"/>
      <c r="CE8" s="347"/>
      <c r="CF8" s="347"/>
      <c r="CG8" s="337"/>
      <c r="CH8" s="337"/>
      <c r="CI8" s="347"/>
      <c r="CJ8" s="347"/>
      <c r="CK8" s="337"/>
      <c r="CL8" s="337"/>
      <c r="CM8" s="347"/>
      <c r="CN8" s="347"/>
      <c r="CO8" s="337"/>
      <c r="CP8" s="337"/>
      <c r="CQ8" s="347"/>
      <c r="CR8" s="347"/>
      <c r="CS8" s="337"/>
      <c r="CT8" s="337"/>
      <c r="CU8" s="347"/>
      <c r="CV8" s="347"/>
      <c r="CW8" s="337"/>
      <c r="CX8" s="337"/>
      <c r="CY8" s="347"/>
      <c r="CZ8" s="347"/>
      <c r="DA8" s="337"/>
      <c r="DB8" s="337"/>
      <c r="DC8" s="347"/>
      <c r="DD8" s="347"/>
      <c r="DE8" s="337"/>
      <c r="DF8" s="337"/>
      <c r="DG8" s="347"/>
      <c r="DH8" s="347"/>
      <c r="DI8" s="337"/>
      <c r="DJ8" s="337"/>
      <c r="DK8" s="347"/>
      <c r="DL8" s="347"/>
      <c r="DM8" s="337"/>
      <c r="DN8" s="337"/>
      <c r="DO8" s="347"/>
      <c r="DP8" s="347"/>
      <c r="DQ8" s="337"/>
      <c r="DR8" s="337"/>
      <c r="DS8" s="347"/>
      <c r="DT8" s="347"/>
      <c r="DU8" s="337"/>
      <c r="DV8" s="337"/>
      <c r="DW8" s="347"/>
      <c r="DX8" s="347"/>
      <c r="DY8" s="337"/>
      <c r="DZ8" s="337"/>
      <c r="EA8" s="347"/>
      <c r="EB8" s="347"/>
      <c r="EC8" s="337"/>
      <c r="ED8" s="337"/>
      <c r="EE8" s="347"/>
      <c r="EF8" s="347"/>
      <c r="EG8" s="337"/>
      <c r="EH8" s="337"/>
      <c r="EI8" s="347"/>
      <c r="EJ8" s="347"/>
      <c r="EK8" s="337"/>
      <c r="EL8" s="337"/>
      <c r="EM8" s="347"/>
      <c r="EN8" s="347"/>
      <c r="EO8" s="337"/>
      <c r="EP8" s="337"/>
      <c r="EQ8" s="347"/>
      <c r="ER8" s="347"/>
      <c r="ES8" s="337"/>
      <c r="ET8" s="337"/>
      <c r="EU8" s="347"/>
      <c r="EV8" s="347"/>
      <c r="EW8" s="337"/>
      <c r="EX8" s="337"/>
      <c r="EY8" s="347"/>
      <c r="EZ8" s="347"/>
      <c r="FA8" s="337"/>
      <c r="FB8" s="337"/>
      <c r="FC8" s="347"/>
      <c r="FD8" s="347"/>
      <c r="FE8" s="337"/>
      <c r="FF8" s="337"/>
      <c r="FG8" s="347"/>
      <c r="FH8" s="347"/>
      <c r="FI8" s="337"/>
      <c r="FJ8" s="337"/>
      <c r="FK8" s="347"/>
      <c r="FL8" s="347"/>
      <c r="FM8" s="337"/>
      <c r="FN8" s="337"/>
      <c r="FO8" s="347"/>
      <c r="FP8" s="347"/>
      <c r="FQ8" s="337"/>
      <c r="FR8" s="337"/>
      <c r="FS8" s="347"/>
      <c r="FT8" s="347"/>
      <c r="FU8" s="337"/>
      <c r="FV8" s="337"/>
      <c r="FW8" s="347"/>
      <c r="FX8" s="347"/>
      <c r="FY8" s="337"/>
      <c r="FZ8" s="337"/>
      <c r="GA8" s="347"/>
      <c r="GB8" s="347"/>
      <c r="GC8" s="337"/>
      <c r="GD8" s="337"/>
      <c r="GE8" s="347"/>
      <c r="GF8" s="347"/>
      <c r="GG8" s="337"/>
      <c r="GH8" s="337"/>
      <c r="GI8" s="347"/>
      <c r="GJ8" s="347"/>
      <c r="GK8" s="337"/>
      <c r="GL8" s="337"/>
      <c r="GM8" s="347"/>
      <c r="GN8" s="347"/>
      <c r="GO8" s="337"/>
      <c r="GP8" s="337"/>
      <c r="GQ8" s="347"/>
      <c r="GR8" s="347"/>
      <c r="GS8" s="337"/>
      <c r="GT8" s="337"/>
      <c r="GU8" s="347"/>
      <c r="GV8" s="347"/>
      <c r="GW8" s="337"/>
      <c r="GX8" s="337"/>
      <c r="GY8" s="347"/>
      <c r="GZ8" s="347"/>
      <c r="HA8" s="337"/>
      <c r="HB8" s="337"/>
      <c r="HC8" s="347"/>
      <c r="HD8" s="347"/>
      <c r="HE8" s="337"/>
      <c r="HF8" s="337"/>
      <c r="HG8" s="347"/>
      <c r="HH8" s="347"/>
      <c r="HI8" s="337"/>
      <c r="HJ8" s="337"/>
      <c r="HK8" s="347"/>
      <c r="HL8" s="347"/>
      <c r="HM8" s="337"/>
      <c r="HN8" s="337"/>
      <c r="HO8" s="347"/>
      <c r="HP8" s="347"/>
      <c r="HQ8" s="337"/>
      <c r="HR8" s="337"/>
      <c r="HS8" s="347"/>
      <c r="HT8" s="347"/>
      <c r="HU8" s="337"/>
      <c r="HV8" s="337"/>
      <c r="HW8" s="347"/>
      <c r="HX8" s="347"/>
      <c r="HY8" s="337"/>
      <c r="HZ8" s="337"/>
      <c r="IA8" s="347"/>
      <c r="IB8" s="347"/>
      <c r="IC8" s="337"/>
      <c r="ID8" s="337"/>
      <c r="IE8" s="347"/>
      <c r="IF8" s="347"/>
      <c r="IG8" s="337"/>
      <c r="IH8" s="337"/>
      <c r="II8" s="347"/>
      <c r="IJ8" s="347"/>
      <c r="IK8" s="337"/>
      <c r="IL8" s="337"/>
      <c r="IM8" s="347"/>
      <c r="IN8" s="347"/>
      <c r="IO8" s="337"/>
      <c r="IP8" s="337"/>
      <c r="IQ8" s="297"/>
      <c r="IR8" s="297"/>
      <c r="IS8" s="297"/>
      <c r="IT8" s="297"/>
    </row>
    <row r="9" spans="1:254" customFormat="1" ht="15" customHeight="1">
      <c r="A9" s="343"/>
      <c r="B9" s="8" t="s">
        <v>197</v>
      </c>
      <c r="C9" s="347"/>
      <c r="D9" s="347"/>
      <c r="E9" s="337"/>
      <c r="F9" s="337"/>
      <c r="G9" s="347"/>
      <c r="H9" s="347"/>
      <c r="I9" s="337"/>
      <c r="J9" s="337"/>
      <c r="K9" s="347"/>
      <c r="L9" s="347"/>
      <c r="M9" s="337"/>
      <c r="N9" s="337"/>
      <c r="O9" s="347"/>
      <c r="P9" s="347"/>
      <c r="Q9" s="337"/>
      <c r="R9" s="337"/>
      <c r="S9" s="347"/>
      <c r="T9" s="347"/>
      <c r="U9" s="337"/>
      <c r="V9" s="337"/>
      <c r="W9" s="347"/>
      <c r="X9" s="347"/>
      <c r="Y9" s="337"/>
      <c r="Z9" s="337"/>
      <c r="AA9" s="347"/>
      <c r="AB9" s="347"/>
      <c r="AC9" s="337"/>
      <c r="AD9" s="337"/>
      <c r="AE9" s="347"/>
      <c r="AF9" s="347"/>
      <c r="AG9" s="337"/>
      <c r="AH9" s="337"/>
      <c r="AI9" s="347"/>
      <c r="AJ9" s="347"/>
      <c r="AK9" s="337"/>
      <c r="AL9" s="337"/>
      <c r="AM9" s="347"/>
      <c r="AN9" s="347"/>
      <c r="AO9" s="337"/>
      <c r="AP9" s="337"/>
      <c r="AQ9" s="347"/>
      <c r="AR9" s="347"/>
      <c r="AS9" s="337"/>
      <c r="AT9" s="337"/>
      <c r="AU9" s="347"/>
      <c r="AV9" s="347"/>
      <c r="AW9" s="337"/>
      <c r="AX9" s="337"/>
      <c r="AY9" s="347"/>
      <c r="AZ9" s="347"/>
      <c r="BA9" s="337"/>
      <c r="BB9" s="337"/>
      <c r="BC9" s="347"/>
      <c r="BD9" s="347"/>
      <c r="BE9" s="337"/>
      <c r="BF9" s="337"/>
      <c r="BG9" s="347"/>
      <c r="BH9" s="347"/>
      <c r="BI9" s="337"/>
      <c r="BJ9" s="337"/>
      <c r="BK9" s="347"/>
      <c r="BL9" s="347"/>
      <c r="BM9" s="337"/>
      <c r="BN9" s="337"/>
      <c r="BO9" s="347"/>
      <c r="BP9" s="347"/>
      <c r="BQ9" s="337"/>
      <c r="BR9" s="337"/>
      <c r="BS9" s="347"/>
      <c r="BT9" s="347"/>
      <c r="BU9" s="337"/>
      <c r="BV9" s="337"/>
      <c r="BW9" s="347"/>
      <c r="BX9" s="347"/>
      <c r="BY9" s="337"/>
      <c r="BZ9" s="337"/>
      <c r="CA9" s="347"/>
      <c r="CB9" s="347"/>
      <c r="CC9" s="337"/>
      <c r="CD9" s="337"/>
      <c r="CE9" s="347"/>
      <c r="CF9" s="347"/>
      <c r="CG9" s="337"/>
      <c r="CH9" s="337"/>
      <c r="CI9" s="347"/>
      <c r="CJ9" s="347"/>
      <c r="CK9" s="337"/>
      <c r="CL9" s="337"/>
      <c r="CM9" s="347"/>
      <c r="CN9" s="347"/>
      <c r="CO9" s="337"/>
      <c r="CP9" s="337"/>
      <c r="CQ9" s="347"/>
      <c r="CR9" s="347"/>
      <c r="CS9" s="337"/>
      <c r="CT9" s="337"/>
      <c r="CU9" s="347"/>
      <c r="CV9" s="347"/>
      <c r="CW9" s="337"/>
      <c r="CX9" s="337"/>
      <c r="CY9" s="347"/>
      <c r="CZ9" s="347"/>
      <c r="DA9" s="337"/>
      <c r="DB9" s="337"/>
      <c r="DC9" s="347"/>
      <c r="DD9" s="347"/>
      <c r="DE9" s="337"/>
      <c r="DF9" s="337"/>
      <c r="DG9" s="347"/>
      <c r="DH9" s="347"/>
      <c r="DI9" s="337"/>
      <c r="DJ9" s="337"/>
      <c r="DK9" s="347"/>
      <c r="DL9" s="347"/>
      <c r="DM9" s="337"/>
      <c r="DN9" s="337"/>
      <c r="DO9" s="347"/>
      <c r="DP9" s="347"/>
      <c r="DQ9" s="337"/>
      <c r="DR9" s="337"/>
      <c r="DS9" s="347"/>
      <c r="DT9" s="347"/>
      <c r="DU9" s="337"/>
      <c r="DV9" s="337"/>
      <c r="DW9" s="347"/>
      <c r="DX9" s="347"/>
      <c r="DY9" s="337"/>
      <c r="DZ9" s="337"/>
      <c r="EA9" s="347"/>
      <c r="EB9" s="347"/>
      <c r="EC9" s="337"/>
      <c r="ED9" s="337"/>
      <c r="EE9" s="347"/>
      <c r="EF9" s="347"/>
      <c r="EG9" s="337"/>
      <c r="EH9" s="337"/>
      <c r="EI9" s="347"/>
      <c r="EJ9" s="347"/>
      <c r="EK9" s="337"/>
      <c r="EL9" s="337"/>
      <c r="EM9" s="347"/>
      <c r="EN9" s="347"/>
      <c r="EO9" s="337"/>
      <c r="EP9" s="337"/>
      <c r="EQ9" s="347"/>
      <c r="ER9" s="347"/>
      <c r="ES9" s="337"/>
      <c r="ET9" s="337"/>
      <c r="EU9" s="347"/>
      <c r="EV9" s="347"/>
      <c r="EW9" s="337"/>
      <c r="EX9" s="337"/>
      <c r="EY9" s="347"/>
      <c r="EZ9" s="347"/>
      <c r="FA9" s="337"/>
      <c r="FB9" s="337"/>
      <c r="FC9" s="347"/>
      <c r="FD9" s="347"/>
      <c r="FE9" s="337"/>
      <c r="FF9" s="337"/>
      <c r="FG9" s="347"/>
      <c r="FH9" s="347"/>
      <c r="FI9" s="337"/>
      <c r="FJ9" s="337"/>
      <c r="FK9" s="347"/>
      <c r="FL9" s="347"/>
      <c r="FM9" s="337"/>
      <c r="FN9" s="337"/>
      <c r="FO9" s="347"/>
      <c r="FP9" s="347"/>
      <c r="FQ9" s="337"/>
      <c r="FR9" s="337"/>
      <c r="FS9" s="347"/>
      <c r="FT9" s="347"/>
      <c r="FU9" s="337"/>
      <c r="FV9" s="337"/>
      <c r="FW9" s="347"/>
      <c r="FX9" s="347"/>
      <c r="FY9" s="337"/>
      <c r="FZ9" s="337"/>
      <c r="GA9" s="347"/>
      <c r="GB9" s="347"/>
      <c r="GC9" s="337"/>
      <c r="GD9" s="337"/>
      <c r="GE9" s="347"/>
      <c r="GF9" s="347"/>
      <c r="GG9" s="337"/>
      <c r="GH9" s="337"/>
      <c r="GI9" s="347"/>
      <c r="GJ9" s="347"/>
      <c r="GK9" s="337"/>
      <c r="GL9" s="337"/>
      <c r="GM9" s="347"/>
      <c r="GN9" s="347"/>
      <c r="GO9" s="337"/>
      <c r="GP9" s="337"/>
      <c r="GQ9" s="347"/>
      <c r="GR9" s="347"/>
      <c r="GS9" s="337"/>
      <c r="GT9" s="337"/>
      <c r="GU9" s="347"/>
      <c r="GV9" s="347"/>
      <c r="GW9" s="337"/>
      <c r="GX9" s="337"/>
      <c r="GY9" s="347"/>
      <c r="GZ9" s="347"/>
      <c r="HA9" s="337"/>
      <c r="HB9" s="337"/>
      <c r="HC9" s="347"/>
      <c r="HD9" s="347"/>
      <c r="HE9" s="337"/>
      <c r="HF9" s="337"/>
      <c r="HG9" s="347"/>
      <c r="HH9" s="347"/>
      <c r="HI9" s="337"/>
      <c r="HJ9" s="337"/>
      <c r="HK9" s="347"/>
      <c r="HL9" s="347"/>
      <c r="HM9" s="337"/>
      <c r="HN9" s="337"/>
      <c r="HO9" s="347"/>
      <c r="HP9" s="347"/>
      <c r="HQ9" s="337"/>
      <c r="HR9" s="337"/>
      <c r="HS9" s="347"/>
      <c r="HT9" s="347"/>
      <c r="HU9" s="337"/>
      <c r="HV9" s="337"/>
      <c r="HW9" s="347"/>
      <c r="HX9" s="347"/>
      <c r="HY9" s="337"/>
      <c r="HZ9" s="337"/>
      <c r="IA9" s="347"/>
      <c r="IB9" s="347"/>
      <c r="IC9" s="337"/>
      <c r="ID9" s="337"/>
      <c r="IE9" s="347"/>
      <c r="IF9" s="347"/>
      <c r="IG9" s="337"/>
      <c r="IH9" s="337"/>
      <c r="II9" s="347"/>
      <c r="IJ9" s="347"/>
      <c r="IK9" s="337"/>
      <c r="IL9" s="337"/>
      <c r="IM9" s="347"/>
      <c r="IN9" s="347"/>
      <c r="IO9" s="337"/>
      <c r="IP9" s="337"/>
      <c r="IQ9" s="297"/>
      <c r="IR9" s="297"/>
      <c r="IS9" s="297"/>
      <c r="IT9" s="297"/>
    </row>
    <row r="10" spans="1:254" customFormat="1" ht="15" customHeight="1">
      <c r="A10" s="343">
        <v>410000</v>
      </c>
      <c r="B10" s="8" t="s">
        <v>286</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c r="FM10" s="338"/>
      <c r="FN10" s="338"/>
      <c r="FO10" s="338"/>
      <c r="FP10" s="338"/>
      <c r="FQ10" s="338"/>
      <c r="FR10" s="338"/>
      <c r="FS10" s="338"/>
      <c r="FT10" s="338"/>
      <c r="FU10" s="338"/>
      <c r="FV10" s="338"/>
      <c r="FW10" s="338"/>
      <c r="FX10" s="338"/>
      <c r="FY10" s="338"/>
      <c r="FZ10" s="338"/>
      <c r="GA10" s="338"/>
      <c r="GB10" s="338"/>
      <c r="GC10" s="338"/>
      <c r="GD10" s="338"/>
      <c r="GE10" s="338"/>
      <c r="GF10" s="338"/>
      <c r="GG10" s="338"/>
      <c r="GH10" s="338"/>
      <c r="GI10" s="338"/>
      <c r="GJ10" s="338"/>
      <c r="GK10" s="338"/>
      <c r="GL10" s="338"/>
      <c r="GM10" s="338"/>
      <c r="GN10" s="338"/>
      <c r="GO10" s="338"/>
      <c r="GP10" s="338"/>
      <c r="GQ10" s="338"/>
      <c r="GR10" s="338"/>
      <c r="GS10" s="338"/>
      <c r="GT10" s="338"/>
      <c r="GU10" s="338"/>
      <c r="GV10" s="338"/>
      <c r="GW10" s="338"/>
      <c r="GX10" s="338"/>
      <c r="GY10" s="338"/>
      <c r="GZ10" s="338"/>
      <c r="HA10" s="338"/>
      <c r="HB10" s="338"/>
      <c r="HC10" s="338"/>
      <c r="HD10" s="338"/>
      <c r="HE10" s="338"/>
      <c r="HF10" s="338"/>
      <c r="HG10" s="338"/>
      <c r="HH10" s="338"/>
      <c r="HI10" s="338"/>
      <c r="HJ10" s="338"/>
      <c r="HK10" s="338"/>
      <c r="HL10" s="338"/>
      <c r="HM10" s="338"/>
      <c r="HN10" s="338"/>
      <c r="HO10" s="338"/>
      <c r="HP10" s="338"/>
      <c r="HQ10" s="338"/>
      <c r="HR10" s="338"/>
      <c r="HS10" s="338"/>
      <c r="HT10" s="338"/>
      <c r="HU10" s="338"/>
      <c r="HV10" s="338"/>
      <c r="HW10" s="338"/>
      <c r="HX10" s="338"/>
      <c r="HY10" s="338"/>
      <c r="HZ10" s="338"/>
      <c r="IA10" s="338"/>
      <c r="IB10" s="338"/>
      <c r="IC10" s="338"/>
      <c r="ID10" s="338"/>
      <c r="IE10" s="338"/>
      <c r="IF10" s="338"/>
      <c r="IG10" s="338"/>
      <c r="IH10" s="338"/>
      <c r="II10" s="338"/>
      <c r="IJ10" s="338"/>
      <c r="IK10" s="338"/>
      <c r="IL10" s="338"/>
      <c r="IM10" s="338"/>
      <c r="IN10" s="338"/>
      <c r="IO10" s="338"/>
      <c r="IP10" s="338"/>
      <c r="IQ10" s="254"/>
      <c r="IR10" s="254"/>
      <c r="IS10" s="254"/>
      <c r="IT10" s="254"/>
    </row>
    <row r="11" spans="1:254" ht="15" customHeight="1">
      <c r="A11" s="554">
        <v>100</v>
      </c>
      <c r="B11" s="6" t="s">
        <v>758</v>
      </c>
      <c r="C11" s="246"/>
      <c r="D11" s="246"/>
      <c r="E11" s="246"/>
      <c r="F11" s="285">
        <f t="shared" ref="F11:F38" si="0">+D11-E11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2">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46"/>
      <c r="AR11" s="246"/>
      <c r="AS11" s="246"/>
      <c r="AT11" s="285">
        <f>+AR11-AS11</f>
        <v>0</v>
      </c>
      <c r="AU11" s="246"/>
      <c r="AV11" s="246"/>
      <c r="AW11" s="246"/>
      <c r="AX11" s="285">
        <f>+AV11-AW11</f>
        <v>0</v>
      </c>
      <c r="AY11" s="246"/>
      <c r="AZ11" s="246"/>
      <c r="BA11" s="246"/>
      <c r="BB11" s="285">
        <f>+AZ11-BA11</f>
        <v>0</v>
      </c>
      <c r="BC11" s="246"/>
      <c r="BD11" s="246"/>
      <c r="BE11" s="246"/>
      <c r="BF11" s="285">
        <f>+BD11-BE11</f>
        <v>0</v>
      </c>
      <c r="BG11" s="246"/>
      <c r="BH11" s="246"/>
      <c r="BI11" s="246"/>
      <c r="BJ11" s="285">
        <f>+BH11-BI11</f>
        <v>0</v>
      </c>
      <c r="BK11" s="246"/>
      <c r="BL11" s="246"/>
      <c r="BM11" s="246"/>
      <c r="BN11" s="285">
        <f>+BL11-BM11</f>
        <v>0</v>
      </c>
      <c r="BO11" s="246"/>
      <c r="BP11" s="246"/>
      <c r="BQ11" s="246"/>
      <c r="BR11" s="285">
        <f>+BP11-BQ11</f>
        <v>0</v>
      </c>
      <c r="BS11" s="246"/>
      <c r="BT11" s="246"/>
      <c r="BU11" s="246"/>
      <c r="BV11" s="285">
        <f>+BT11-BU11</f>
        <v>0</v>
      </c>
      <c r="BW11" s="246"/>
      <c r="BX11" s="246"/>
      <c r="BY11" s="246"/>
      <c r="BZ11" s="285">
        <f>+BX11-BY11</f>
        <v>0</v>
      </c>
      <c r="CA11" s="246"/>
      <c r="CB11" s="246"/>
      <c r="CC11" s="246"/>
      <c r="CD11" s="285">
        <f>+CB11-CC11</f>
        <v>0</v>
      </c>
      <c r="CE11" s="246"/>
      <c r="CF11" s="246"/>
      <c r="CG11" s="246"/>
      <c r="CH11" s="285">
        <f>+CF11-CG11</f>
        <v>0</v>
      </c>
      <c r="CI11" s="246"/>
      <c r="CJ11" s="246"/>
      <c r="CK11" s="246"/>
      <c r="CL11" s="285">
        <f>+CJ11-CK11</f>
        <v>0</v>
      </c>
      <c r="CM11" s="246"/>
      <c r="CN11" s="246"/>
      <c r="CO11" s="246"/>
      <c r="CP11" s="285">
        <f>+CN11-CO11</f>
        <v>0</v>
      </c>
      <c r="CQ11" s="246"/>
      <c r="CR11" s="246"/>
      <c r="CS11" s="246"/>
      <c r="CT11" s="285">
        <f>+CR11-CS11</f>
        <v>0</v>
      </c>
      <c r="CU11" s="246"/>
      <c r="CV11" s="246"/>
      <c r="CW11" s="246"/>
      <c r="CX11" s="285">
        <f>+CV11-CW11</f>
        <v>0</v>
      </c>
      <c r="CY11" s="246"/>
      <c r="CZ11" s="246"/>
      <c r="DA11" s="246"/>
      <c r="DB11" s="285">
        <f>+CZ11-DA11</f>
        <v>0</v>
      </c>
      <c r="DC11" s="246"/>
      <c r="DD11" s="246"/>
      <c r="DE11" s="246"/>
      <c r="DF11" s="285">
        <f>+DD11-DE11</f>
        <v>0</v>
      </c>
      <c r="DG11" s="246"/>
      <c r="DH11" s="246"/>
      <c r="DI11" s="246"/>
      <c r="DJ11" s="285">
        <f>+DH11-DI11</f>
        <v>0</v>
      </c>
      <c r="DK11" s="246"/>
      <c r="DL11" s="246"/>
      <c r="DM11" s="246"/>
      <c r="DN11" s="285">
        <f>+DL11-DM11</f>
        <v>0</v>
      </c>
      <c r="DO11" s="246"/>
      <c r="DP11" s="246"/>
      <c r="DQ11" s="246"/>
      <c r="DR11" s="285">
        <f>+DP11-DQ11</f>
        <v>0</v>
      </c>
      <c r="DS11" s="246"/>
      <c r="DT11" s="246"/>
      <c r="DU11" s="246"/>
      <c r="DV11" s="285">
        <f>+DT11-DU11</f>
        <v>0</v>
      </c>
      <c r="DW11" s="246"/>
      <c r="DX11" s="246"/>
      <c r="DY11" s="246"/>
      <c r="DZ11" s="285">
        <f>+DX11-DY11</f>
        <v>0</v>
      </c>
      <c r="EA11" s="246"/>
      <c r="EB11" s="246"/>
      <c r="EC11" s="246"/>
      <c r="ED11" s="285">
        <f>+EB11-EC11</f>
        <v>0</v>
      </c>
      <c r="EE11" s="246"/>
      <c r="EF11" s="246"/>
      <c r="EG11" s="246"/>
      <c r="EH11" s="285">
        <f>+EF11-EG11</f>
        <v>0</v>
      </c>
      <c r="EI11" s="246"/>
      <c r="EJ11" s="246"/>
      <c r="EK11" s="246"/>
      <c r="EL11" s="285">
        <f>+EJ11-EK11</f>
        <v>0</v>
      </c>
      <c r="EM11" s="246"/>
      <c r="EN11" s="246"/>
      <c r="EO11" s="246"/>
      <c r="EP11" s="285">
        <f>+EN11-EO11</f>
        <v>0</v>
      </c>
      <c r="EQ11" s="246"/>
      <c r="ER11" s="246"/>
      <c r="ES11" s="246"/>
      <c r="ET11" s="285">
        <f>+ER11-ES11</f>
        <v>0</v>
      </c>
      <c r="EU11" s="246"/>
      <c r="EV11" s="246"/>
      <c r="EW11" s="246"/>
      <c r="EX11" s="285">
        <f>+EV11-EW11</f>
        <v>0</v>
      </c>
      <c r="EY11" s="246"/>
      <c r="EZ11" s="246"/>
      <c r="FA11" s="246"/>
      <c r="FB11" s="285">
        <f>+EZ11-FA11</f>
        <v>0</v>
      </c>
      <c r="FC11" s="246"/>
      <c r="FD11" s="246"/>
      <c r="FE11" s="246"/>
      <c r="FF11" s="285">
        <f>+FD11-FE11</f>
        <v>0</v>
      </c>
      <c r="FG11" s="246"/>
      <c r="FH11" s="246"/>
      <c r="FI11" s="246"/>
      <c r="FJ11" s="285">
        <f>+FH11-FI11</f>
        <v>0</v>
      </c>
      <c r="FK11" s="246"/>
      <c r="FL11" s="246"/>
      <c r="FM11" s="246"/>
      <c r="FN11" s="285">
        <f>+FL11-FM11</f>
        <v>0</v>
      </c>
      <c r="FO11" s="246"/>
      <c r="FP11" s="246"/>
      <c r="FQ11" s="246"/>
      <c r="FR11" s="285">
        <f>+FP11-FQ11</f>
        <v>0</v>
      </c>
      <c r="FS11" s="246"/>
      <c r="FT11" s="246"/>
      <c r="FU11" s="246"/>
      <c r="FV11" s="285">
        <f>+FT11-FU11</f>
        <v>0</v>
      </c>
      <c r="FW11" s="246"/>
      <c r="FX11" s="246"/>
      <c r="FY11" s="246"/>
      <c r="FZ11" s="285">
        <f>+FX11-FY11</f>
        <v>0</v>
      </c>
      <c r="GA11" s="246"/>
      <c r="GB11" s="246"/>
      <c r="GC11" s="246"/>
      <c r="GD11" s="285">
        <f>+GB11-GC11</f>
        <v>0</v>
      </c>
      <c r="GE11" s="246"/>
      <c r="GF11" s="246"/>
      <c r="GG11" s="246"/>
      <c r="GH11" s="285">
        <f>+GF11-GG11</f>
        <v>0</v>
      </c>
      <c r="GI11" s="246"/>
      <c r="GJ11" s="246"/>
      <c r="GK11" s="246"/>
      <c r="GL11" s="285">
        <f>+GJ11-GK11</f>
        <v>0</v>
      </c>
      <c r="GM11" s="246"/>
      <c r="GN11" s="246"/>
      <c r="GO11" s="246"/>
      <c r="GP11" s="285">
        <f>+GN11-GO11</f>
        <v>0</v>
      </c>
      <c r="GQ11" s="246"/>
      <c r="GR11" s="246"/>
      <c r="GS11" s="246"/>
      <c r="GT11" s="285">
        <f>+GR11-GS11</f>
        <v>0</v>
      </c>
      <c r="GU11" s="246"/>
      <c r="GV11" s="246"/>
      <c r="GW11" s="246"/>
      <c r="GX11" s="285">
        <f>+GV11-GW11</f>
        <v>0</v>
      </c>
      <c r="GY11" s="246"/>
      <c r="GZ11" s="246"/>
      <c r="HA11" s="246"/>
      <c r="HB11" s="285">
        <f>+GZ11-HA11</f>
        <v>0</v>
      </c>
      <c r="HC11" s="246"/>
      <c r="HD11" s="246"/>
      <c r="HE11" s="246"/>
      <c r="HF11" s="285">
        <f>+HD11-HE11</f>
        <v>0</v>
      </c>
      <c r="HG11" s="246"/>
      <c r="HH11" s="246"/>
      <c r="HI11" s="246"/>
      <c r="HJ11" s="285">
        <f>+HH11-HI11</f>
        <v>0</v>
      </c>
      <c r="HK11" s="246"/>
      <c r="HL11" s="246"/>
      <c r="HM11" s="246"/>
      <c r="HN11" s="285">
        <f>+HL11-HM11</f>
        <v>0</v>
      </c>
      <c r="HO11" s="246"/>
      <c r="HP11" s="246"/>
      <c r="HQ11" s="246"/>
      <c r="HR11" s="285">
        <f>+HP11-HQ11</f>
        <v>0</v>
      </c>
      <c r="HS11" s="246"/>
      <c r="HT11" s="246"/>
      <c r="HU11" s="246"/>
      <c r="HV11" s="285">
        <f>+HT11-HU11</f>
        <v>0</v>
      </c>
      <c r="HW11" s="246"/>
      <c r="HX11" s="246"/>
      <c r="HY11" s="246"/>
      <c r="HZ11" s="285">
        <f>+HX11-HY11</f>
        <v>0</v>
      </c>
      <c r="IA11" s="246"/>
      <c r="IB11" s="246"/>
      <c r="IC11" s="246"/>
      <c r="ID11" s="285">
        <f>+IB11-IC11</f>
        <v>0</v>
      </c>
      <c r="IE11" s="246"/>
      <c r="IF11" s="246"/>
      <c r="IG11" s="246"/>
      <c r="IH11" s="285">
        <f>+IF11-IG11</f>
        <v>0</v>
      </c>
      <c r="II11" s="246"/>
      <c r="IJ11" s="246"/>
      <c r="IK11" s="246"/>
      <c r="IL11" s="285">
        <f>+IJ11-IK11</f>
        <v>0</v>
      </c>
      <c r="IM11" s="246"/>
      <c r="IN11" s="246"/>
      <c r="IO11" s="246"/>
      <c r="IP11" s="285">
        <f>+IN11-IO11</f>
        <v>0</v>
      </c>
      <c r="IQ11" s="254">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54">
        <f t="shared" si="1"/>
        <v>0</v>
      </c>
      <c r="IS11" s="254">
        <f t="shared" si="1"/>
        <v>0</v>
      </c>
      <c r="IT11" s="254">
        <f t="shared" si="1"/>
        <v>0</v>
      </c>
    </row>
    <row r="12" spans="1:254" ht="15" customHeight="1">
      <c r="A12" s="554" t="s">
        <v>170</v>
      </c>
      <c r="B12" s="6" t="s">
        <v>759</v>
      </c>
      <c r="C12" s="246"/>
      <c r="D12" s="246"/>
      <c r="E12" s="246"/>
      <c r="F12" s="285">
        <f t="shared" si="0"/>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2">
        <f>+X12-Y12</f>
        <v>0</v>
      </c>
      <c r="AA12" s="246"/>
      <c r="AB12" s="246"/>
      <c r="AC12" s="246"/>
      <c r="AD12" s="285">
        <f>+AB12-AC12</f>
        <v>0</v>
      </c>
      <c r="AE12" s="246"/>
      <c r="AF12" s="246"/>
      <c r="AG12" s="246"/>
      <c r="AH12" s="285">
        <f>+AF12-AG12</f>
        <v>0</v>
      </c>
      <c r="AI12" s="246"/>
      <c r="AJ12" s="246"/>
      <c r="AK12" s="246"/>
      <c r="AL12" s="285">
        <f>+AJ12-AK12</f>
        <v>0</v>
      </c>
      <c r="AM12" s="246"/>
      <c r="AN12" s="246"/>
      <c r="AO12" s="246"/>
      <c r="AP12" s="285">
        <f>+AN12-AO12</f>
        <v>0</v>
      </c>
      <c r="AQ12" s="246"/>
      <c r="AR12" s="246"/>
      <c r="AS12" s="246"/>
      <c r="AT12" s="285">
        <f>+AR12-AS12</f>
        <v>0</v>
      </c>
      <c r="AU12" s="246"/>
      <c r="AV12" s="246"/>
      <c r="AW12" s="246"/>
      <c r="AX12" s="285">
        <f>+AV12-AW12</f>
        <v>0</v>
      </c>
      <c r="AY12" s="246"/>
      <c r="AZ12" s="246"/>
      <c r="BA12" s="246"/>
      <c r="BB12" s="285">
        <f>+AZ12-BA12</f>
        <v>0</v>
      </c>
      <c r="BC12" s="246"/>
      <c r="BD12" s="246"/>
      <c r="BE12" s="246"/>
      <c r="BF12" s="285">
        <f>+BD12-BE12</f>
        <v>0</v>
      </c>
      <c r="BG12" s="246"/>
      <c r="BH12" s="246"/>
      <c r="BI12" s="246"/>
      <c r="BJ12" s="285">
        <f>+BH12-BI12</f>
        <v>0</v>
      </c>
      <c r="BK12" s="246"/>
      <c r="BL12" s="246"/>
      <c r="BM12" s="246"/>
      <c r="BN12" s="285">
        <f>+BL12-BM12</f>
        <v>0</v>
      </c>
      <c r="BO12" s="246"/>
      <c r="BP12" s="246"/>
      <c r="BQ12" s="246"/>
      <c r="BR12" s="285">
        <f>+BP12-BQ12</f>
        <v>0</v>
      </c>
      <c r="BS12" s="246"/>
      <c r="BT12" s="246"/>
      <c r="BU12" s="246"/>
      <c r="BV12" s="285">
        <f>+BT12-BU12</f>
        <v>0</v>
      </c>
      <c r="BW12" s="246"/>
      <c r="BX12" s="246"/>
      <c r="BY12" s="246"/>
      <c r="BZ12" s="285">
        <f>+BX12-BY12</f>
        <v>0</v>
      </c>
      <c r="CA12" s="246"/>
      <c r="CB12" s="246"/>
      <c r="CC12" s="246"/>
      <c r="CD12" s="285">
        <f>+CB12-CC12</f>
        <v>0</v>
      </c>
      <c r="CE12" s="246"/>
      <c r="CF12" s="246"/>
      <c r="CG12" s="246"/>
      <c r="CH12" s="285">
        <f>+CF12-CG12</f>
        <v>0</v>
      </c>
      <c r="CI12" s="246"/>
      <c r="CJ12" s="246"/>
      <c r="CK12" s="246"/>
      <c r="CL12" s="285">
        <f>+CJ12-CK12</f>
        <v>0</v>
      </c>
      <c r="CM12" s="246"/>
      <c r="CN12" s="246"/>
      <c r="CO12" s="246"/>
      <c r="CP12" s="285">
        <f>+CN12-CO12</f>
        <v>0</v>
      </c>
      <c r="CQ12" s="246"/>
      <c r="CR12" s="246"/>
      <c r="CS12" s="246"/>
      <c r="CT12" s="285">
        <f>+CR12-CS12</f>
        <v>0</v>
      </c>
      <c r="CU12" s="246"/>
      <c r="CV12" s="246"/>
      <c r="CW12" s="246"/>
      <c r="CX12" s="285">
        <f>+CV12-CW12</f>
        <v>0</v>
      </c>
      <c r="CY12" s="246"/>
      <c r="CZ12" s="246"/>
      <c r="DA12" s="246"/>
      <c r="DB12" s="285">
        <f>+CZ12-DA12</f>
        <v>0</v>
      </c>
      <c r="DC12" s="246"/>
      <c r="DD12" s="246"/>
      <c r="DE12" s="246"/>
      <c r="DF12" s="285">
        <f>+DD12-DE12</f>
        <v>0</v>
      </c>
      <c r="DG12" s="246"/>
      <c r="DH12" s="246"/>
      <c r="DI12" s="246"/>
      <c r="DJ12" s="285">
        <f>+DH12-DI12</f>
        <v>0</v>
      </c>
      <c r="DK12" s="246"/>
      <c r="DL12" s="246"/>
      <c r="DM12" s="246"/>
      <c r="DN12" s="285">
        <f>+DL12-DM12</f>
        <v>0</v>
      </c>
      <c r="DO12" s="246"/>
      <c r="DP12" s="246"/>
      <c r="DQ12" s="246"/>
      <c r="DR12" s="285">
        <f>+DP12-DQ12</f>
        <v>0</v>
      </c>
      <c r="DS12" s="246"/>
      <c r="DT12" s="246"/>
      <c r="DU12" s="246"/>
      <c r="DV12" s="285">
        <f>+DT12-DU12</f>
        <v>0</v>
      </c>
      <c r="DW12" s="246"/>
      <c r="DX12" s="246"/>
      <c r="DY12" s="246"/>
      <c r="DZ12" s="285">
        <f>+DX12-DY12</f>
        <v>0</v>
      </c>
      <c r="EA12" s="246"/>
      <c r="EB12" s="246"/>
      <c r="EC12" s="246"/>
      <c r="ED12" s="285">
        <f>+EB12-EC12</f>
        <v>0</v>
      </c>
      <c r="EE12" s="246"/>
      <c r="EF12" s="246"/>
      <c r="EG12" s="246"/>
      <c r="EH12" s="285">
        <f>+EF12-EG12</f>
        <v>0</v>
      </c>
      <c r="EI12" s="246"/>
      <c r="EJ12" s="246"/>
      <c r="EK12" s="246"/>
      <c r="EL12" s="285">
        <f>+EJ12-EK12</f>
        <v>0</v>
      </c>
      <c r="EM12" s="246"/>
      <c r="EN12" s="246"/>
      <c r="EO12" s="246"/>
      <c r="EP12" s="285">
        <f>+EN12-EO12</f>
        <v>0</v>
      </c>
      <c r="EQ12" s="246"/>
      <c r="ER12" s="246"/>
      <c r="ES12" s="246"/>
      <c r="ET12" s="285">
        <f>+ER12-ES12</f>
        <v>0</v>
      </c>
      <c r="EU12" s="246"/>
      <c r="EV12" s="246"/>
      <c r="EW12" s="246"/>
      <c r="EX12" s="285">
        <f>+EV12-EW12</f>
        <v>0</v>
      </c>
      <c r="EY12" s="246"/>
      <c r="EZ12" s="246"/>
      <c r="FA12" s="246"/>
      <c r="FB12" s="285">
        <f>+EZ12-FA12</f>
        <v>0</v>
      </c>
      <c r="FC12" s="246"/>
      <c r="FD12" s="246"/>
      <c r="FE12" s="246"/>
      <c r="FF12" s="285">
        <f>+FD12-FE12</f>
        <v>0</v>
      </c>
      <c r="FG12" s="246"/>
      <c r="FH12" s="246"/>
      <c r="FI12" s="246"/>
      <c r="FJ12" s="285">
        <f>+FH12-FI12</f>
        <v>0</v>
      </c>
      <c r="FK12" s="246"/>
      <c r="FL12" s="246"/>
      <c r="FM12" s="246"/>
      <c r="FN12" s="285">
        <f>+FL12-FM12</f>
        <v>0</v>
      </c>
      <c r="FO12" s="246"/>
      <c r="FP12" s="246"/>
      <c r="FQ12" s="246"/>
      <c r="FR12" s="285">
        <f>+FP12-FQ12</f>
        <v>0</v>
      </c>
      <c r="FS12" s="246"/>
      <c r="FT12" s="246"/>
      <c r="FU12" s="246"/>
      <c r="FV12" s="285">
        <f>+FT12-FU12</f>
        <v>0</v>
      </c>
      <c r="FW12" s="246"/>
      <c r="FX12" s="246"/>
      <c r="FY12" s="246"/>
      <c r="FZ12" s="285">
        <f>+FX12-FY12</f>
        <v>0</v>
      </c>
      <c r="GA12" s="246"/>
      <c r="GB12" s="246"/>
      <c r="GC12" s="246"/>
      <c r="GD12" s="285">
        <f>+GB12-GC12</f>
        <v>0</v>
      </c>
      <c r="GE12" s="246"/>
      <c r="GF12" s="246"/>
      <c r="GG12" s="246"/>
      <c r="GH12" s="285">
        <f>+GF12-GG12</f>
        <v>0</v>
      </c>
      <c r="GI12" s="246"/>
      <c r="GJ12" s="246"/>
      <c r="GK12" s="246"/>
      <c r="GL12" s="285">
        <f>+GJ12-GK12</f>
        <v>0</v>
      </c>
      <c r="GM12" s="246"/>
      <c r="GN12" s="246"/>
      <c r="GO12" s="246"/>
      <c r="GP12" s="285">
        <f>+GN12-GO12</f>
        <v>0</v>
      </c>
      <c r="GQ12" s="246"/>
      <c r="GR12" s="246"/>
      <c r="GS12" s="246"/>
      <c r="GT12" s="285">
        <f>+GR12-GS12</f>
        <v>0</v>
      </c>
      <c r="GU12" s="246"/>
      <c r="GV12" s="246"/>
      <c r="GW12" s="246"/>
      <c r="GX12" s="285">
        <f>+GV12-GW12</f>
        <v>0</v>
      </c>
      <c r="GY12" s="246"/>
      <c r="GZ12" s="246"/>
      <c r="HA12" s="246"/>
      <c r="HB12" s="285">
        <f>+GZ12-HA12</f>
        <v>0</v>
      </c>
      <c r="HC12" s="246"/>
      <c r="HD12" s="246"/>
      <c r="HE12" s="246"/>
      <c r="HF12" s="285">
        <f>+HD12-HE12</f>
        <v>0</v>
      </c>
      <c r="HG12" s="246"/>
      <c r="HH12" s="246"/>
      <c r="HI12" s="246"/>
      <c r="HJ12" s="285">
        <f>+HH12-HI12</f>
        <v>0</v>
      </c>
      <c r="HK12" s="246"/>
      <c r="HL12" s="246"/>
      <c r="HM12" s="246"/>
      <c r="HN12" s="285">
        <f>+HL12-HM12</f>
        <v>0</v>
      </c>
      <c r="HO12" s="246"/>
      <c r="HP12" s="246"/>
      <c r="HQ12" s="246"/>
      <c r="HR12" s="285">
        <f>+HP12-HQ12</f>
        <v>0</v>
      </c>
      <c r="HS12" s="246"/>
      <c r="HT12" s="246"/>
      <c r="HU12" s="246"/>
      <c r="HV12" s="285">
        <f>+HT12-HU12</f>
        <v>0</v>
      </c>
      <c r="HW12" s="246"/>
      <c r="HX12" s="246"/>
      <c r="HY12" s="246"/>
      <c r="HZ12" s="285">
        <f>+HX12-HY12</f>
        <v>0</v>
      </c>
      <c r="IA12" s="246"/>
      <c r="IB12" s="246"/>
      <c r="IC12" s="246"/>
      <c r="ID12" s="285">
        <f>+IB12-IC12</f>
        <v>0</v>
      </c>
      <c r="IE12" s="246"/>
      <c r="IF12" s="246"/>
      <c r="IG12" s="246"/>
      <c r="IH12" s="285">
        <f>+IF12-IG12</f>
        <v>0</v>
      </c>
      <c r="II12" s="246"/>
      <c r="IJ12" s="246"/>
      <c r="IK12" s="246"/>
      <c r="IL12" s="285">
        <f>+IJ12-IK12</f>
        <v>0</v>
      </c>
      <c r="IM12" s="246"/>
      <c r="IN12" s="246"/>
      <c r="IO12" s="246"/>
      <c r="IP12" s="285">
        <f>+IN12-IO12</f>
        <v>0</v>
      </c>
      <c r="IQ12" s="254">
        <f t="shared" si="1"/>
        <v>0</v>
      </c>
      <c r="IR12" s="254">
        <f t="shared" si="1"/>
        <v>0</v>
      </c>
      <c r="IS12" s="254">
        <f t="shared" si="1"/>
        <v>0</v>
      </c>
      <c r="IT12" s="254">
        <f t="shared" si="1"/>
        <v>0</v>
      </c>
    </row>
    <row r="13" spans="1:254" customFormat="1" ht="15" customHeight="1">
      <c r="A13" s="343">
        <v>420000</v>
      </c>
      <c r="B13" s="8" t="s">
        <v>910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row>
    <row r="14" spans="1:254" ht="15" customHeight="1">
      <c r="A14" s="326">
        <v>100</v>
      </c>
      <c r="B14" s="240" t="s">
        <v>758</v>
      </c>
      <c r="C14" s="246"/>
      <c r="D14" s="246"/>
      <c r="E14" s="246"/>
      <c r="F14" s="285">
        <f t="shared" si="0"/>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46"/>
      <c r="AR14" s="246"/>
      <c r="AS14" s="246"/>
      <c r="AT14" s="285">
        <f>+AR14-AS14</f>
        <v>0</v>
      </c>
      <c r="AU14" s="246"/>
      <c r="AV14" s="246"/>
      <c r="AW14" s="246"/>
      <c r="AX14" s="285">
        <f>+AV14-AW14</f>
        <v>0</v>
      </c>
      <c r="AY14" s="246"/>
      <c r="AZ14" s="246"/>
      <c r="BA14" s="246"/>
      <c r="BB14" s="285">
        <f>+AZ14-BA14</f>
        <v>0</v>
      </c>
      <c r="BC14" s="246"/>
      <c r="BD14" s="246"/>
      <c r="BE14" s="246"/>
      <c r="BF14" s="285">
        <f>+BD14-BE14</f>
        <v>0</v>
      </c>
      <c r="BG14" s="246"/>
      <c r="BH14" s="246"/>
      <c r="BI14" s="246"/>
      <c r="BJ14" s="285">
        <f>+BH14-BI14</f>
        <v>0</v>
      </c>
      <c r="BK14" s="246"/>
      <c r="BL14" s="246"/>
      <c r="BM14" s="246"/>
      <c r="BN14" s="285">
        <f>+BL14-BM14</f>
        <v>0</v>
      </c>
      <c r="BO14" s="246"/>
      <c r="BP14" s="246"/>
      <c r="BQ14" s="246"/>
      <c r="BR14" s="285">
        <f>+BP14-BQ14</f>
        <v>0</v>
      </c>
      <c r="BS14" s="246"/>
      <c r="BT14" s="246"/>
      <c r="BU14" s="246"/>
      <c r="BV14" s="285">
        <f>+BT14-BU14</f>
        <v>0</v>
      </c>
      <c r="BW14" s="246"/>
      <c r="BX14" s="246"/>
      <c r="BY14" s="246"/>
      <c r="BZ14" s="285">
        <f>+BX14-BY14</f>
        <v>0</v>
      </c>
      <c r="CA14" s="246"/>
      <c r="CB14" s="246"/>
      <c r="CC14" s="246"/>
      <c r="CD14" s="285">
        <f>+CB14-CC14</f>
        <v>0</v>
      </c>
      <c r="CE14" s="246"/>
      <c r="CF14" s="246"/>
      <c r="CG14" s="246"/>
      <c r="CH14" s="285">
        <f>+CF14-CG14</f>
        <v>0</v>
      </c>
      <c r="CI14" s="246"/>
      <c r="CJ14" s="246"/>
      <c r="CK14" s="246"/>
      <c r="CL14" s="285">
        <f>+CJ14-CK14</f>
        <v>0</v>
      </c>
      <c r="CM14" s="246"/>
      <c r="CN14" s="246"/>
      <c r="CO14" s="246"/>
      <c r="CP14" s="285">
        <f>+CN14-CO14</f>
        <v>0</v>
      </c>
      <c r="CQ14" s="246"/>
      <c r="CR14" s="246"/>
      <c r="CS14" s="246"/>
      <c r="CT14" s="285">
        <f>+CR14-CS14</f>
        <v>0</v>
      </c>
      <c r="CU14" s="246"/>
      <c r="CV14" s="246"/>
      <c r="CW14" s="246"/>
      <c r="CX14" s="285">
        <f>+CV14-CW14</f>
        <v>0</v>
      </c>
      <c r="CY14" s="246"/>
      <c r="CZ14" s="246"/>
      <c r="DA14" s="246"/>
      <c r="DB14" s="285">
        <f>+CZ14-DA14</f>
        <v>0</v>
      </c>
      <c r="DC14" s="246"/>
      <c r="DD14" s="246"/>
      <c r="DE14" s="246"/>
      <c r="DF14" s="285">
        <f>+DD14-DE14</f>
        <v>0</v>
      </c>
      <c r="DG14" s="246"/>
      <c r="DH14" s="246"/>
      <c r="DI14" s="246"/>
      <c r="DJ14" s="285">
        <f>+DH14-DI14</f>
        <v>0</v>
      </c>
      <c r="DK14" s="246"/>
      <c r="DL14" s="246"/>
      <c r="DM14" s="246"/>
      <c r="DN14" s="285">
        <f>+DL14-DM14</f>
        <v>0</v>
      </c>
      <c r="DO14" s="246"/>
      <c r="DP14" s="246"/>
      <c r="DQ14" s="246"/>
      <c r="DR14" s="285">
        <f>+DP14-DQ14</f>
        <v>0</v>
      </c>
      <c r="DS14" s="246"/>
      <c r="DT14" s="246"/>
      <c r="DU14" s="246"/>
      <c r="DV14" s="285">
        <f>+DT14-DU14</f>
        <v>0</v>
      </c>
      <c r="DW14" s="246"/>
      <c r="DX14" s="246"/>
      <c r="DY14" s="246"/>
      <c r="DZ14" s="285">
        <f>+DX14-DY14</f>
        <v>0</v>
      </c>
      <c r="EA14" s="246"/>
      <c r="EB14" s="246"/>
      <c r="EC14" s="246"/>
      <c r="ED14" s="285">
        <f>+EB14-EC14</f>
        <v>0</v>
      </c>
      <c r="EE14" s="246"/>
      <c r="EF14" s="246"/>
      <c r="EG14" s="246"/>
      <c r="EH14" s="285">
        <f>+EF14-EG14</f>
        <v>0</v>
      </c>
      <c r="EI14" s="246"/>
      <c r="EJ14" s="246"/>
      <c r="EK14" s="246"/>
      <c r="EL14" s="285">
        <f>+EJ14-EK14</f>
        <v>0</v>
      </c>
      <c r="EM14" s="246"/>
      <c r="EN14" s="246"/>
      <c r="EO14" s="246"/>
      <c r="EP14" s="285">
        <f>+EN14-EO14</f>
        <v>0</v>
      </c>
      <c r="EQ14" s="246"/>
      <c r="ER14" s="246"/>
      <c r="ES14" s="246"/>
      <c r="ET14" s="285">
        <f>+ER14-ES14</f>
        <v>0</v>
      </c>
      <c r="EU14" s="246"/>
      <c r="EV14" s="246"/>
      <c r="EW14" s="246"/>
      <c r="EX14" s="285">
        <f>+EV14-EW14</f>
        <v>0</v>
      </c>
      <c r="EY14" s="246"/>
      <c r="EZ14" s="246"/>
      <c r="FA14" s="246"/>
      <c r="FB14" s="285">
        <f>+EZ14-FA14</f>
        <v>0</v>
      </c>
      <c r="FC14" s="246"/>
      <c r="FD14" s="246"/>
      <c r="FE14" s="246"/>
      <c r="FF14" s="285">
        <f>+FD14-FE14</f>
        <v>0</v>
      </c>
      <c r="FG14" s="246"/>
      <c r="FH14" s="246"/>
      <c r="FI14" s="246"/>
      <c r="FJ14" s="285">
        <f>+FH14-FI14</f>
        <v>0</v>
      </c>
      <c r="FK14" s="246"/>
      <c r="FL14" s="246"/>
      <c r="FM14" s="246"/>
      <c r="FN14" s="285">
        <f>+FL14-FM14</f>
        <v>0</v>
      </c>
      <c r="FO14" s="246"/>
      <c r="FP14" s="246"/>
      <c r="FQ14" s="246"/>
      <c r="FR14" s="285">
        <f>+FP14-FQ14</f>
        <v>0</v>
      </c>
      <c r="FS14" s="246"/>
      <c r="FT14" s="246"/>
      <c r="FU14" s="246"/>
      <c r="FV14" s="285">
        <f>+FT14-FU14</f>
        <v>0</v>
      </c>
      <c r="FW14" s="246"/>
      <c r="FX14" s="246"/>
      <c r="FY14" s="246"/>
      <c r="FZ14" s="285">
        <f>+FX14-FY14</f>
        <v>0</v>
      </c>
      <c r="GA14" s="246"/>
      <c r="GB14" s="246"/>
      <c r="GC14" s="246"/>
      <c r="GD14" s="285">
        <f>+GB14-GC14</f>
        <v>0</v>
      </c>
      <c r="GE14" s="246"/>
      <c r="GF14" s="246"/>
      <c r="GG14" s="246"/>
      <c r="GH14" s="285">
        <f>+GF14-GG14</f>
        <v>0</v>
      </c>
      <c r="GI14" s="246"/>
      <c r="GJ14" s="246"/>
      <c r="GK14" s="246"/>
      <c r="GL14" s="285">
        <f>+GJ14-GK14</f>
        <v>0</v>
      </c>
      <c r="GM14" s="246"/>
      <c r="GN14" s="246"/>
      <c r="GO14" s="246"/>
      <c r="GP14" s="285">
        <f>+GN14-GO14</f>
        <v>0</v>
      </c>
      <c r="GQ14" s="246"/>
      <c r="GR14" s="246"/>
      <c r="GS14" s="246"/>
      <c r="GT14" s="285">
        <f>+GR14-GS14</f>
        <v>0</v>
      </c>
      <c r="GU14" s="246"/>
      <c r="GV14" s="246"/>
      <c r="GW14" s="246"/>
      <c r="GX14" s="285">
        <f>+GV14-GW14</f>
        <v>0</v>
      </c>
      <c r="GY14" s="246"/>
      <c r="GZ14" s="246"/>
      <c r="HA14" s="246"/>
      <c r="HB14" s="285">
        <f>+GZ14-HA14</f>
        <v>0</v>
      </c>
      <c r="HC14" s="246"/>
      <c r="HD14" s="246"/>
      <c r="HE14" s="246"/>
      <c r="HF14" s="285">
        <f>+HD14-HE14</f>
        <v>0</v>
      </c>
      <c r="HG14" s="246"/>
      <c r="HH14" s="246"/>
      <c r="HI14" s="246"/>
      <c r="HJ14" s="285">
        <f>+HH14-HI14</f>
        <v>0</v>
      </c>
      <c r="HK14" s="246"/>
      <c r="HL14" s="246"/>
      <c r="HM14" s="246"/>
      <c r="HN14" s="285">
        <f>+HL14-HM14</f>
        <v>0</v>
      </c>
      <c r="HO14" s="246"/>
      <c r="HP14" s="246"/>
      <c r="HQ14" s="246"/>
      <c r="HR14" s="285">
        <f>+HP14-HQ14</f>
        <v>0</v>
      </c>
      <c r="HS14" s="246"/>
      <c r="HT14" s="246"/>
      <c r="HU14" s="246"/>
      <c r="HV14" s="285">
        <f>+HT14-HU14</f>
        <v>0</v>
      </c>
      <c r="HW14" s="246"/>
      <c r="HX14" s="246"/>
      <c r="HY14" s="246"/>
      <c r="HZ14" s="285">
        <f>+HX14-HY14</f>
        <v>0</v>
      </c>
      <c r="IA14" s="246"/>
      <c r="IB14" s="246"/>
      <c r="IC14" s="246"/>
      <c r="ID14" s="285">
        <f>+IB14-IC14</f>
        <v>0</v>
      </c>
      <c r="IE14" s="246"/>
      <c r="IF14" s="246"/>
      <c r="IG14" s="246"/>
      <c r="IH14" s="285">
        <f>+IF14-IG14</f>
        <v>0</v>
      </c>
      <c r="II14" s="246"/>
      <c r="IJ14" s="246"/>
      <c r="IK14" s="246"/>
      <c r="IL14" s="285">
        <f>+IJ14-IK14</f>
        <v>0</v>
      </c>
      <c r="IM14" s="246"/>
      <c r="IN14" s="246"/>
      <c r="IO14" s="246"/>
      <c r="IP14" s="285">
        <f>+IN14-IO14</f>
        <v>0</v>
      </c>
      <c r="IQ14" s="254">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54">
        <f t="shared" si="2"/>
        <v>0</v>
      </c>
      <c r="IS14" s="254">
        <f t="shared" si="2"/>
        <v>0</v>
      </c>
      <c r="IT14" s="254">
        <f t="shared" si="2"/>
        <v>0</v>
      </c>
    </row>
    <row r="15" spans="1:254" ht="15" customHeight="1">
      <c r="A15" s="326" t="s">
        <v>170</v>
      </c>
      <c r="B15" s="240" t="s">
        <v>759</v>
      </c>
      <c r="C15" s="246"/>
      <c r="D15" s="246"/>
      <c r="E15" s="246"/>
      <c r="F15" s="285">
        <f t="shared" si="0"/>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c r="AE15" s="246"/>
      <c r="AF15" s="246"/>
      <c r="AG15" s="246"/>
      <c r="AH15" s="285">
        <f>+AF15-AG15</f>
        <v>0</v>
      </c>
      <c r="AI15" s="246"/>
      <c r="AJ15" s="246"/>
      <c r="AK15" s="246"/>
      <c r="AL15" s="285">
        <f>+AJ15-AK15</f>
        <v>0</v>
      </c>
      <c r="AM15" s="246"/>
      <c r="AN15" s="246"/>
      <c r="AO15" s="246"/>
      <c r="AP15" s="285">
        <f>+AN15-AO15</f>
        <v>0</v>
      </c>
      <c r="AQ15" s="246"/>
      <c r="AR15" s="246"/>
      <c r="AS15" s="246"/>
      <c r="AT15" s="285">
        <f>+AR15-AS15</f>
        <v>0</v>
      </c>
      <c r="AU15" s="246"/>
      <c r="AV15" s="246"/>
      <c r="AW15" s="246"/>
      <c r="AX15" s="285">
        <f>+AV15-AW15</f>
        <v>0</v>
      </c>
      <c r="AY15" s="246"/>
      <c r="AZ15" s="246"/>
      <c r="BA15" s="246"/>
      <c r="BB15" s="285">
        <f>+AZ15-BA15</f>
        <v>0</v>
      </c>
      <c r="BC15" s="246"/>
      <c r="BD15" s="246"/>
      <c r="BE15" s="246"/>
      <c r="BF15" s="285">
        <f>+BD15-BE15</f>
        <v>0</v>
      </c>
      <c r="BG15" s="246"/>
      <c r="BH15" s="246"/>
      <c r="BI15" s="246"/>
      <c r="BJ15" s="285">
        <f>+BH15-BI15</f>
        <v>0</v>
      </c>
      <c r="BK15" s="246"/>
      <c r="BL15" s="246"/>
      <c r="BM15" s="246"/>
      <c r="BN15" s="285">
        <f>+BL15-BM15</f>
        <v>0</v>
      </c>
      <c r="BO15" s="246"/>
      <c r="BP15" s="246"/>
      <c r="BQ15" s="246"/>
      <c r="BR15" s="285">
        <f>+BP15-BQ15</f>
        <v>0</v>
      </c>
      <c r="BS15" s="246"/>
      <c r="BT15" s="246"/>
      <c r="BU15" s="246"/>
      <c r="BV15" s="285">
        <f>+BT15-BU15</f>
        <v>0</v>
      </c>
      <c r="BW15" s="246"/>
      <c r="BX15" s="246"/>
      <c r="BY15" s="246"/>
      <c r="BZ15" s="285">
        <f>+BX15-BY15</f>
        <v>0</v>
      </c>
      <c r="CA15" s="246"/>
      <c r="CB15" s="246"/>
      <c r="CC15" s="246"/>
      <c r="CD15" s="285">
        <f>+CB15-CC15</f>
        <v>0</v>
      </c>
      <c r="CE15" s="246"/>
      <c r="CF15" s="246"/>
      <c r="CG15" s="246"/>
      <c r="CH15" s="285">
        <f>+CF15-CG15</f>
        <v>0</v>
      </c>
      <c r="CI15" s="246"/>
      <c r="CJ15" s="246"/>
      <c r="CK15" s="246"/>
      <c r="CL15" s="285">
        <f>+CJ15-CK15</f>
        <v>0</v>
      </c>
      <c r="CM15" s="246"/>
      <c r="CN15" s="246"/>
      <c r="CO15" s="246"/>
      <c r="CP15" s="285">
        <f>+CN15-CO15</f>
        <v>0</v>
      </c>
      <c r="CQ15" s="246"/>
      <c r="CR15" s="246"/>
      <c r="CS15" s="246"/>
      <c r="CT15" s="285">
        <f>+CR15-CS15</f>
        <v>0</v>
      </c>
      <c r="CU15" s="246"/>
      <c r="CV15" s="246"/>
      <c r="CW15" s="246"/>
      <c r="CX15" s="285">
        <f>+CV15-CW15</f>
        <v>0</v>
      </c>
      <c r="CY15" s="246"/>
      <c r="CZ15" s="246"/>
      <c r="DA15" s="246"/>
      <c r="DB15" s="285">
        <f>+CZ15-DA15</f>
        <v>0</v>
      </c>
      <c r="DC15" s="246"/>
      <c r="DD15" s="246"/>
      <c r="DE15" s="246"/>
      <c r="DF15" s="285">
        <f>+DD15-DE15</f>
        <v>0</v>
      </c>
      <c r="DG15" s="246"/>
      <c r="DH15" s="246"/>
      <c r="DI15" s="246"/>
      <c r="DJ15" s="285">
        <f>+DH15-DI15</f>
        <v>0</v>
      </c>
      <c r="DK15" s="246"/>
      <c r="DL15" s="246"/>
      <c r="DM15" s="246"/>
      <c r="DN15" s="285">
        <f>+DL15-DM15</f>
        <v>0</v>
      </c>
      <c r="DO15" s="246"/>
      <c r="DP15" s="246"/>
      <c r="DQ15" s="246"/>
      <c r="DR15" s="285">
        <f>+DP15-DQ15</f>
        <v>0</v>
      </c>
      <c r="DS15" s="246"/>
      <c r="DT15" s="246"/>
      <c r="DU15" s="246"/>
      <c r="DV15" s="285">
        <f>+DT15-DU15</f>
        <v>0</v>
      </c>
      <c r="DW15" s="246"/>
      <c r="DX15" s="246"/>
      <c r="DY15" s="246"/>
      <c r="DZ15" s="285">
        <f>+DX15-DY15</f>
        <v>0</v>
      </c>
      <c r="EA15" s="246"/>
      <c r="EB15" s="246"/>
      <c r="EC15" s="246"/>
      <c r="ED15" s="285">
        <f>+EB15-EC15</f>
        <v>0</v>
      </c>
      <c r="EE15" s="246"/>
      <c r="EF15" s="246"/>
      <c r="EG15" s="246"/>
      <c r="EH15" s="285">
        <f>+EF15-EG15</f>
        <v>0</v>
      </c>
      <c r="EI15" s="246"/>
      <c r="EJ15" s="246"/>
      <c r="EK15" s="246"/>
      <c r="EL15" s="285">
        <f>+EJ15-EK15</f>
        <v>0</v>
      </c>
      <c r="EM15" s="246"/>
      <c r="EN15" s="246"/>
      <c r="EO15" s="246"/>
      <c r="EP15" s="285">
        <f>+EN15-EO15</f>
        <v>0</v>
      </c>
      <c r="EQ15" s="246"/>
      <c r="ER15" s="246"/>
      <c r="ES15" s="246"/>
      <c r="ET15" s="285">
        <f>+ER15-ES15</f>
        <v>0</v>
      </c>
      <c r="EU15" s="246"/>
      <c r="EV15" s="246"/>
      <c r="EW15" s="246"/>
      <c r="EX15" s="285">
        <f>+EV15-EW15</f>
        <v>0</v>
      </c>
      <c r="EY15" s="246"/>
      <c r="EZ15" s="246"/>
      <c r="FA15" s="246"/>
      <c r="FB15" s="285">
        <f>+EZ15-FA15</f>
        <v>0</v>
      </c>
      <c r="FC15" s="246"/>
      <c r="FD15" s="246"/>
      <c r="FE15" s="246"/>
      <c r="FF15" s="285">
        <f>+FD15-FE15</f>
        <v>0</v>
      </c>
      <c r="FG15" s="246"/>
      <c r="FH15" s="246"/>
      <c r="FI15" s="246"/>
      <c r="FJ15" s="285">
        <f>+FH15-FI15</f>
        <v>0</v>
      </c>
      <c r="FK15" s="246"/>
      <c r="FL15" s="246"/>
      <c r="FM15" s="246"/>
      <c r="FN15" s="285">
        <f>+FL15-FM15</f>
        <v>0</v>
      </c>
      <c r="FO15" s="246"/>
      <c r="FP15" s="246"/>
      <c r="FQ15" s="246"/>
      <c r="FR15" s="285">
        <f>+FP15-FQ15</f>
        <v>0</v>
      </c>
      <c r="FS15" s="246"/>
      <c r="FT15" s="246"/>
      <c r="FU15" s="246"/>
      <c r="FV15" s="285">
        <f>+FT15-FU15</f>
        <v>0</v>
      </c>
      <c r="FW15" s="246"/>
      <c r="FX15" s="246"/>
      <c r="FY15" s="246"/>
      <c r="FZ15" s="285">
        <f>+FX15-FY15</f>
        <v>0</v>
      </c>
      <c r="GA15" s="246"/>
      <c r="GB15" s="246"/>
      <c r="GC15" s="246"/>
      <c r="GD15" s="285">
        <f>+GB15-GC15</f>
        <v>0</v>
      </c>
      <c r="GE15" s="246"/>
      <c r="GF15" s="246"/>
      <c r="GG15" s="246"/>
      <c r="GH15" s="285">
        <f>+GF15-GG15</f>
        <v>0</v>
      </c>
      <c r="GI15" s="246"/>
      <c r="GJ15" s="246"/>
      <c r="GK15" s="246"/>
      <c r="GL15" s="285">
        <f>+GJ15-GK15</f>
        <v>0</v>
      </c>
      <c r="GM15" s="246"/>
      <c r="GN15" s="246"/>
      <c r="GO15" s="246"/>
      <c r="GP15" s="285">
        <f>+GN15-GO15</f>
        <v>0</v>
      </c>
      <c r="GQ15" s="246"/>
      <c r="GR15" s="246"/>
      <c r="GS15" s="246"/>
      <c r="GT15" s="285">
        <f>+GR15-GS15</f>
        <v>0</v>
      </c>
      <c r="GU15" s="246"/>
      <c r="GV15" s="246"/>
      <c r="GW15" s="246"/>
      <c r="GX15" s="285">
        <f>+GV15-GW15</f>
        <v>0</v>
      </c>
      <c r="GY15" s="246"/>
      <c r="GZ15" s="246"/>
      <c r="HA15" s="246"/>
      <c r="HB15" s="285">
        <f>+GZ15-HA15</f>
        <v>0</v>
      </c>
      <c r="HC15" s="246"/>
      <c r="HD15" s="246"/>
      <c r="HE15" s="246"/>
      <c r="HF15" s="285">
        <f>+HD15-HE15</f>
        <v>0</v>
      </c>
      <c r="HG15" s="246"/>
      <c r="HH15" s="246"/>
      <c r="HI15" s="246"/>
      <c r="HJ15" s="285">
        <f>+HH15-HI15</f>
        <v>0</v>
      </c>
      <c r="HK15" s="246"/>
      <c r="HL15" s="246"/>
      <c r="HM15" s="246"/>
      <c r="HN15" s="285">
        <f>+HL15-HM15</f>
        <v>0</v>
      </c>
      <c r="HO15" s="246"/>
      <c r="HP15" s="246"/>
      <c r="HQ15" s="246"/>
      <c r="HR15" s="285">
        <f>+HP15-HQ15</f>
        <v>0</v>
      </c>
      <c r="HS15" s="246"/>
      <c r="HT15" s="246"/>
      <c r="HU15" s="246"/>
      <c r="HV15" s="285">
        <f>+HT15-HU15</f>
        <v>0</v>
      </c>
      <c r="HW15" s="246"/>
      <c r="HX15" s="246"/>
      <c r="HY15" s="246"/>
      <c r="HZ15" s="285">
        <f>+HX15-HY15</f>
        <v>0</v>
      </c>
      <c r="IA15" s="246"/>
      <c r="IB15" s="246"/>
      <c r="IC15" s="246"/>
      <c r="ID15" s="285">
        <f>+IB15-IC15</f>
        <v>0</v>
      </c>
      <c r="IE15" s="246"/>
      <c r="IF15" s="246"/>
      <c r="IG15" s="246"/>
      <c r="IH15" s="285">
        <f>+IF15-IG15</f>
        <v>0</v>
      </c>
      <c r="II15" s="246"/>
      <c r="IJ15" s="246"/>
      <c r="IK15" s="246"/>
      <c r="IL15" s="285">
        <f>+IJ15-IK15</f>
        <v>0</v>
      </c>
      <c r="IM15" s="246"/>
      <c r="IN15" s="246"/>
      <c r="IO15" s="246"/>
      <c r="IP15" s="285">
        <f>+IN15-IO15</f>
        <v>0</v>
      </c>
      <c r="IQ15" s="254">
        <f t="shared" si="2"/>
        <v>0</v>
      </c>
      <c r="IR15" s="254">
        <f t="shared" si="2"/>
        <v>0</v>
      </c>
      <c r="IS15" s="254">
        <f t="shared" si="2"/>
        <v>0</v>
      </c>
      <c r="IT15" s="254">
        <f t="shared" si="2"/>
        <v>0</v>
      </c>
    </row>
    <row r="16" spans="1:254" customFormat="1" ht="15" customHeight="1">
      <c r="A16" s="343">
        <v>430000</v>
      </c>
      <c r="B16" s="8" t="s">
        <v>911</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c r="IR16" s="254"/>
      <c r="IS16" s="254"/>
      <c r="IT16" s="254"/>
    </row>
    <row r="17" spans="1:254" ht="15" customHeight="1">
      <c r="A17" s="326">
        <v>100</v>
      </c>
      <c r="B17" s="240" t="s">
        <v>758</v>
      </c>
      <c r="C17" s="246"/>
      <c r="D17" s="246"/>
      <c r="E17" s="246"/>
      <c r="F17" s="285">
        <f t="shared" si="0"/>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46"/>
      <c r="AR17" s="246"/>
      <c r="AS17" s="246"/>
      <c r="AT17" s="285">
        <f>+AR17-AS17</f>
        <v>0</v>
      </c>
      <c r="AU17" s="246"/>
      <c r="AV17" s="246"/>
      <c r="AW17" s="246"/>
      <c r="AX17" s="285">
        <f>+AV17-AW17</f>
        <v>0</v>
      </c>
      <c r="AY17" s="246"/>
      <c r="AZ17" s="246"/>
      <c r="BA17" s="246"/>
      <c r="BB17" s="285">
        <f>+AZ17-BA17</f>
        <v>0</v>
      </c>
      <c r="BC17" s="246"/>
      <c r="BD17" s="246"/>
      <c r="BE17" s="246"/>
      <c r="BF17" s="285">
        <f>+BD17-BE17</f>
        <v>0</v>
      </c>
      <c r="BG17" s="246"/>
      <c r="BH17" s="246"/>
      <c r="BI17" s="246"/>
      <c r="BJ17" s="285">
        <f>+BH17-BI17</f>
        <v>0</v>
      </c>
      <c r="BK17" s="246"/>
      <c r="BL17" s="246"/>
      <c r="BM17" s="246"/>
      <c r="BN17" s="285">
        <f>+BL17-BM17</f>
        <v>0</v>
      </c>
      <c r="BO17" s="246"/>
      <c r="BP17" s="246"/>
      <c r="BQ17" s="246"/>
      <c r="BR17" s="285">
        <f>+BP17-BQ17</f>
        <v>0</v>
      </c>
      <c r="BS17" s="246"/>
      <c r="BT17" s="246"/>
      <c r="BU17" s="246"/>
      <c r="BV17" s="285">
        <f>+BT17-BU17</f>
        <v>0</v>
      </c>
      <c r="BW17" s="246"/>
      <c r="BX17" s="246"/>
      <c r="BY17" s="246"/>
      <c r="BZ17" s="285">
        <f>+BX17-BY17</f>
        <v>0</v>
      </c>
      <c r="CA17" s="246"/>
      <c r="CB17" s="246"/>
      <c r="CC17" s="246"/>
      <c r="CD17" s="285">
        <f>+CB17-CC17</f>
        <v>0</v>
      </c>
      <c r="CE17" s="246"/>
      <c r="CF17" s="246"/>
      <c r="CG17" s="246"/>
      <c r="CH17" s="285">
        <f>+CF17-CG17</f>
        <v>0</v>
      </c>
      <c r="CI17" s="246"/>
      <c r="CJ17" s="246"/>
      <c r="CK17" s="246"/>
      <c r="CL17" s="285">
        <f>+CJ17-CK17</f>
        <v>0</v>
      </c>
      <c r="CM17" s="246"/>
      <c r="CN17" s="246"/>
      <c r="CO17" s="246"/>
      <c r="CP17" s="285">
        <f>+CN17-CO17</f>
        <v>0</v>
      </c>
      <c r="CQ17" s="246"/>
      <c r="CR17" s="246"/>
      <c r="CS17" s="246"/>
      <c r="CT17" s="285">
        <f>+CR17-CS17</f>
        <v>0</v>
      </c>
      <c r="CU17" s="246"/>
      <c r="CV17" s="246"/>
      <c r="CW17" s="246"/>
      <c r="CX17" s="285">
        <f>+CV17-CW17</f>
        <v>0</v>
      </c>
      <c r="CY17" s="246"/>
      <c r="CZ17" s="246"/>
      <c r="DA17" s="246"/>
      <c r="DB17" s="285">
        <f>+CZ17-DA17</f>
        <v>0</v>
      </c>
      <c r="DC17" s="246"/>
      <c r="DD17" s="246"/>
      <c r="DE17" s="246"/>
      <c r="DF17" s="285">
        <f>+DD17-DE17</f>
        <v>0</v>
      </c>
      <c r="DG17" s="246"/>
      <c r="DH17" s="246"/>
      <c r="DI17" s="246"/>
      <c r="DJ17" s="285">
        <f>+DH17-DI17</f>
        <v>0</v>
      </c>
      <c r="DK17" s="246"/>
      <c r="DL17" s="246"/>
      <c r="DM17" s="246"/>
      <c r="DN17" s="285">
        <f>+DL17-DM17</f>
        <v>0</v>
      </c>
      <c r="DO17" s="246"/>
      <c r="DP17" s="246"/>
      <c r="DQ17" s="246"/>
      <c r="DR17" s="285">
        <f>+DP17-DQ17</f>
        <v>0</v>
      </c>
      <c r="DS17" s="246"/>
      <c r="DT17" s="246"/>
      <c r="DU17" s="246"/>
      <c r="DV17" s="285">
        <f>+DT17-DU17</f>
        <v>0</v>
      </c>
      <c r="DW17" s="246"/>
      <c r="DX17" s="246"/>
      <c r="DY17" s="246"/>
      <c r="DZ17" s="285">
        <f>+DX17-DY17</f>
        <v>0</v>
      </c>
      <c r="EA17" s="246"/>
      <c r="EB17" s="246"/>
      <c r="EC17" s="246"/>
      <c r="ED17" s="285">
        <f>+EB17-EC17</f>
        <v>0</v>
      </c>
      <c r="EE17" s="246"/>
      <c r="EF17" s="246"/>
      <c r="EG17" s="246"/>
      <c r="EH17" s="285">
        <f>+EF17-EG17</f>
        <v>0</v>
      </c>
      <c r="EI17" s="246"/>
      <c r="EJ17" s="246"/>
      <c r="EK17" s="246"/>
      <c r="EL17" s="285">
        <f>+EJ17-EK17</f>
        <v>0</v>
      </c>
      <c r="EM17" s="246"/>
      <c r="EN17" s="246"/>
      <c r="EO17" s="246"/>
      <c r="EP17" s="285">
        <f>+EN17-EO17</f>
        <v>0</v>
      </c>
      <c r="EQ17" s="246"/>
      <c r="ER17" s="246"/>
      <c r="ES17" s="246"/>
      <c r="ET17" s="285">
        <f>+ER17-ES17</f>
        <v>0</v>
      </c>
      <c r="EU17" s="246"/>
      <c r="EV17" s="246"/>
      <c r="EW17" s="246"/>
      <c r="EX17" s="285">
        <f>+EV17-EW17</f>
        <v>0</v>
      </c>
      <c r="EY17" s="246"/>
      <c r="EZ17" s="246"/>
      <c r="FA17" s="246"/>
      <c r="FB17" s="285">
        <f>+EZ17-FA17</f>
        <v>0</v>
      </c>
      <c r="FC17" s="246"/>
      <c r="FD17" s="246"/>
      <c r="FE17" s="246"/>
      <c r="FF17" s="285">
        <f>+FD17-FE17</f>
        <v>0</v>
      </c>
      <c r="FG17" s="246"/>
      <c r="FH17" s="246"/>
      <c r="FI17" s="246"/>
      <c r="FJ17" s="285">
        <f>+FH17-FI17</f>
        <v>0</v>
      </c>
      <c r="FK17" s="246"/>
      <c r="FL17" s="246"/>
      <c r="FM17" s="246"/>
      <c r="FN17" s="285">
        <f>+FL17-FM17</f>
        <v>0</v>
      </c>
      <c r="FO17" s="246"/>
      <c r="FP17" s="246"/>
      <c r="FQ17" s="246"/>
      <c r="FR17" s="285">
        <f>+FP17-FQ17</f>
        <v>0</v>
      </c>
      <c r="FS17" s="246"/>
      <c r="FT17" s="246"/>
      <c r="FU17" s="246"/>
      <c r="FV17" s="285">
        <f>+FT17-FU17</f>
        <v>0</v>
      </c>
      <c r="FW17" s="246"/>
      <c r="FX17" s="246"/>
      <c r="FY17" s="246"/>
      <c r="FZ17" s="285">
        <f>+FX17-FY17</f>
        <v>0</v>
      </c>
      <c r="GA17" s="246"/>
      <c r="GB17" s="246"/>
      <c r="GC17" s="246"/>
      <c r="GD17" s="285">
        <f>+GB17-GC17</f>
        <v>0</v>
      </c>
      <c r="GE17" s="246"/>
      <c r="GF17" s="246"/>
      <c r="GG17" s="246"/>
      <c r="GH17" s="285">
        <f>+GF17-GG17</f>
        <v>0</v>
      </c>
      <c r="GI17" s="246"/>
      <c r="GJ17" s="246"/>
      <c r="GK17" s="246"/>
      <c r="GL17" s="285">
        <f>+GJ17-GK17</f>
        <v>0</v>
      </c>
      <c r="GM17" s="246"/>
      <c r="GN17" s="246"/>
      <c r="GO17" s="246"/>
      <c r="GP17" s="285">
        <f>+GN17-GO17</f>
        <v>0</v>
      </c>
      <c r="GQ17" s="246"/>
      <c r="GR17" s="246"/>
      <c r="GS17" s="246"/>
      <c r="GT17" s="285">
        <f>+GR17-GS17</f>
        <v>0</v>
      </c>
      <c r="GU17" s="246"/>
      <c r="GV17" s="246"/>
      <c r="GW17" s="246"/>
      <c r="GX17" s="285">
        <f>+GV17-GW17</f>
        <v>0</v>
      </c>
      <c r="GY17" s="246"/>
      <c r="GZ17" s="246"/>
      <c r="HA17" s="246"/>
      <c r="HB17" s="285">
        <f>+GZ17-HA17</f>
        <v>0</v>
      </c>
      <c r="HC17" s="246"/>
      <c r="HD17" s="246"/>
      <c r="HE17" s="246"/>
      <c r="HF17" s="285">
        <f>+HD17-HE17</f>
        <v>0</v>
      </c>
      <c r="HG17" s="246"/>
      <c r="HH17" s="246"/>
      <c r="HI17" s="246"/>
      <c r="HJ17" s="285">
        <f>+HH17-HI17</f>
        <v>0</v>
      </c>
      <c r="HK17" s="246"/>
      <c r="HL17" s="246"/>
      <c r="HM17" s="246"/>
      <c r="HN17" s="285">
        <f>+HL17-HM17</f>
        <v>0</v>
      </c>
      <c r="HO17" s="246"/>
      <c r="HP17" s="246"/>
      <c r="HQ17" s="246"/>
      <c r="HR17" s="285">
        <f>+HP17-HQ17</f>
        <v>0</v>
      </c>
      <c r="HS17" s="246"/>
      <c r="HT17" s="246"/>
      <c r="HU17" s="246"/>
      <c r="HV17" s="285">
        <f>+HT17-HU17</f>
        <v>0</v>
      </c>
      <c r="HW17" s="246"/>
      <c r="HX17" s="246"/>
      <c r="HY17" s="246"/>
      <c r="HZ17" s="285">
        <f>+HX17-HY17</f>
        <v>0</v>
      </c>
      <c r="IA17" s="246"/>
      <c r="IB17" s="246"/>
      <c r="IC17" s="246"/>
      <c r="ID17" s="285">
        <f>+IB17-IC17</f>
        <v>0</v>
      </c>
      <c r="IE17" s="246"/>
      <c r="IF17" s="246"/>
      <c r="IG17" s="246"/>
      <c r="IH17" s="285">
        <f>+IF17-IG17</f>
        <v>0</v>
      </c>
      <c r="II17" s="246"/>
      <c r="IJ17" s="246"/>
      <c r="IK17" s="246"/>
      <c r="IL17" s="285">
        <f>+IJ17-IK17</f>
        <v>0</v>
      </c>
      <c r="IM17" s="246"/>
      <c r="IN17" s="246"/>
      <c r="IO17" s="246"/>
      <c r="IP17" s="285">
        <f>+IN17-IO17</f>
        <v>0</v>
      </c>
      <c r="IQ17" s="254">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54">
        <f t="shared" si="3"/>
        <v>0</v>
      </c>
      <c r="IS17" s="254">
        <f t="shared" si="3"/>
        <v>0</v>
      </c>
      <c r="IT17" s="254">
        <f t="shared" si="3"/>
        <v>0</v>
      </c>
    </row>
    <row r="18" spans="1:254" ht="15" customHeight="1">
      <c r="A18" s="326" t="s">
        <v>170</v>
      </c>
      <c r="B18" s="240" t="s">
        <v>759</v>
      </c>
      <c r="C18" s="246"/>
      <c r="D18" s="246"/>
      <c r="E18" s="246"/>
      <c r="F18" s="285">
        <f t="shared" si="0"/>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c r="AE18" s="246"/>
      <c r="AF18" s="246"/>
      <c r="AG18" s="246"/>
      <c r="AH18" s="285">
        <f>+AF18-AG18</f>
        <v>0</v>
      </c>
      <c r="AI18" s="246"/>
      <c r="AJ18" s="246"/>
      <c r="AK18" s="246"/>
      <c r="AL18" s="285">
        <f>+AJ18-AK18</f>
        <v>0</v>
      </c>
      <c r="AM18" s="246"/>
      <c r="AN18" s="246"/>
      <c r="AO18" s="246"/>
      <c r="AP18" s="285">
        <f>+AN18-AO18</f>
        <v>0</v>
      </c>
      <c r="AQ18" s="246"/>
      <c r="AR18" s="246"/>
      <c r="AS18" s="246"/>
      <c r="AT18" s="285">
        <f>+AR18-AS18</f>
        <v>0</v>
      </c>
      <c r="AU18" s="246"/>
      <c r="AV18" s="246"/>
      <c r="AW18" s="246"/>
      <c r="AX18" s="285">
        <f>+AV18-AW18</f>
        <v>0</v>
      </c>
      <c r="AY18" s="246"/>
      <c r="AZ18" s="246"/>
      <c r="BA18" s="246"/>
      <c r="BB18" s="285">
        <f>+AZ18-BA18</f>
        <v>0</v>
      </c>
      <c r="BC18" s="246"/>
      <c r="BD18" s="246"/>
      <c r="BE18" s="246"/>
      <c r="BF18" s="285">
        <f>+BD18-BE18</f>
        <v>0</v>
      </c>
      <c r="BG18" s="246"/>
      <c r="BH18" s="246"/>
      <c r="BI18" s="246"/>
      <c r="BJ18" s="285">
        <f>+BH18-BI18</f>
        <v>0</v>
      </c>
      <c r="BK18" s="246"/>
      <c r="BL18" s="246"/>
      <c r="BM18" s="246"/>
      <c r="BN18" s="285">
        <f>+BL18-BM18</f>
        <v>0</v>
      </c>
      <c r="BO18" s="246"/>
      <c r="BP18" s="246"/>
      <c r="BQ18" s="246"/>
      <c r="BR18" s="285">
        <f>+BP18-BQ18</f>
        <v>0</v>
      </c>
      <c r="BS18" s="246"/>
      <c r="BT18" s="246"/>
      <c r="BU18" s="246"/>
      <c r="BV18" s="285">
        <f>+BT18-BU18</f>
        <v>0</v>
      </c>
      <c r="BW18" s="246"/>
      <c r="BX18" s="246"/>
      <c r="BY18" s="246"/>
      <c r="BZ18" s="285">
        <f>+BX18-BY18</f>
        <v>0</v>
      </c>
      <c r="CA18" s="246"/>
      <c r="CB18" s="246"/>
      <c r="CC18" s="246"/>
      <c r="CD18" s="285">
        <f>+CB18-CC18</f>
        <v>0</v>
      </c>
      <c r="CE18" s="246"/>
      <c r="CF18" s="246"/>
      <c r="CG18" s="246"/>
      <c r="CH18" s="285">
        <f>+CF18-CG18</f>
        <v>0</v>
      </c>
      <c r="CI18" s="246"/>
      <c r="CJ18" s="246"/>
      <c r="CK18" s="246"/>
      <c r="CL18" s="285">
        <f>+CJ18-CK18</f>
        <v>0</v>
      </c>
      <c r="CM18" s="246"/>
      <c r="CN18" s="246"/>
      <c r="CO18" s="246"/>
      <c r="CP18" s="285">
        <f>+CN18-CO18</f>
        <v>0</v>
      </c>
      <c r="CQ18" s="246"/>
      <c r="CR18" s="246"/>
      <c r="CS18" s="246"/>
      <c r="CT18" s="285">
        <f>+CR18-CS18</f>
        <v>0</v>
      </c>
      <c r="CU18" s="246"/>
      <c r="CV18" s="246"/>
      <c r="CW18" s="246"/>
      <c r="CX18" s="285">
        <f>+CV18-CW18</f>
        <v>0</v>
      </c>
      <c r="CY18" s="246"/>
      <c r="CZ18" s="246"/>
      <c r="DA18" s="246"/>
      <c r="DB18" s="285">
        <f>+CZ18-DA18</f>
        <v>0</v>
      </c>
      <c r="DC18" s="246"/>
      <c r="DD18" s="246"/>
      <c r="DE18" s="246"/>
      <c r="DF18" s="285">
        <f>+DD18-DE18</f>
        <v>0</v>
      </c>
      <c r="DG18" s="246"/>
      <c r="DH18" s="246"/>
      <c r="DI18" s="246"/>
      <c r="DJ18" s="285">
        <f>+DH18-DI18</f>
        <v>0</v>
      </c>
      <c r="DK18" s="246"/>
      <c r="DL18" s="246"/>
      <c r="DM18" s="246"/>
      <c r="DN18" s="285">
        <f>+DL18-DM18</f>
        <v>0</v>
      </c>
      <c r="DO18" s="246"/>
      <c r="DP18" s="246"/>
      <c r="DQ18" s="246"/>
      <c r="DR18" s="285">
        <f>+DP18-DQ18</f>
        <v>0</v>
      </c>
      <c r="DS18" s="246"/>
      <c r="DT18" s="246"/>
      <c r="DU18" s="246"/>
      <c r="DV18" s="285">
        <f>+DT18-DU18</f>
        <v>0</v>
      </c>
      <c r="DW18" s="246"/>
      <c r="DX18" s="246"/>
      <c r="DY18" s="246"/>
      <c r="DZ18" s="285">
        <f>+DX18-DY18</f>
        <v>0</v>
      </c>
      <c r="EA18" s="246"/>
      <c r="EB18" s="246"/>
      <c r="EC18" s="246"/>
      <c r="ED18" s="285">
        <f>+EB18-EC18</f>
        <v>0</v>
      </c>
      <c r="EE18" s="246"/>
      <c r="EF18" s="246"/>
      <c r="EG18" s="246"/>
      <c r="EH18" s="285">
        <f>+EF18-EG18</f>
        <v>0</v>
      </c>
      <c r="EI18" s="246"/>
      <c r="EJ18" s="246"/>
      <c r="EK18" s="246"/>
      <c r="EL18" s="285">
        <f>+EJ18-EK18</f>
        <v>0</v>
      </c>
      <c r="EM18" s="246"/>
      <c r="EN18" s="246"/>
      <c r="EO18" s="246"/>
      <c r="EP18" s="285">
        <f>+EN18-EO18</f>
        <v>0</v>
      </c>
      <c r="EQ18" s="246"/>
      <c r="ER18" s="246"/>
      <c r="ES18" s="246"/>
      <c r="ET18" s="285">
        <f>+ER18-ES18</f>
        <v>0</v>
      </c>
      <c r="EU18" s="246"/>
      <c r="EV18" s="246"/>
      <c r="EW18" s="246"/>
      <c r="EX18" s="285">
        <f>+EV18-EW18</f>
        <v>0</v>
      </c>
      <c r="EY18" s="246"/>
      <c r="EZ18" s="246"/>
      <c r="FA18" s="246"/>
      <c r="FB18" s="285">
        <f>+EZ18-FA18</f>
        <v>0</v>
      </c>
      <c r="FC18" s="246"/>
      <c r="FD18" s="246"/>
      <c r="FE18" s="246"/>
      <c r="FF18" s="285">
        <f>+FD18-FE18</f>
        <v>0</v>
      </c>
      <c r="FG18" s="246"/>
      <c r="FH18" s="246"/>
      <c r="FI18" s="246"/>
      <c r="FJ18" s="285">
        <f>+FH18-FI18</f>
        <v>0</v>
      </c>
      <c r="FK18" s="246"/>
      <c r="FL18" s="246"/>
      <c r="FM18" s="246"/>
      <c r="FN18" s="285">
        <f>+FL18-FM18</f>
        <v>0</v>
      </c>
      <c r="FO18" s="246"/>
      <c r="FP18" s="246"/>
      <c r="FQ18" s="246"/>
      <c r="FR18" s="285">
        <f>+FP18-FQ18</f>
        <v>0</v>
      </c>
      <c r="FS18" s="246"/>
      <c r="FT18" s="246"/>
      <c r="FU18" s="246"/>
      <c r="FV18" s="285">
        <f>+FT18-FU18</f>
        <v>0</v>
      </c>
      <c r="FW18" s="246"/>
      <c r="FX18" s="246"/>
      <c r="FY18" s="246"/>
      <c r="FZ18" s="285">
        <f>+FX18-FY18</f>
        <v>0</v>
      </c>
      <c r="GA18" s="246"/>
      <c r="GB18" s="246"/>
      <c r="GC18" s="246"/>
      <c r="GD18" s="285">
        <f>+GB18-GC18</f>
        <v>0</v>
      </c>
      <c r="GE18" s="246"/>
      <c r="GF18" s="246"/>
      <c r="GG18" s="246"/>
      <c r="GH18" s="285">
        <f>+GF18-GG18</f>
        <v>0</v>
      </c>
      <c r="GI18" s="246"/>
      <c r="GJ18" s="246"/>
      <c r="GK18" s="246"/>
      <c r="GL18" s="285">
        <f>+GJ18-GK18</f>
        <v>0</v>
      </c>
      <c r="GM18" s="246"/>
      <c r="GN18" s="246"/>
      <c r="GO18" s="246"/>
      <c r="GP18" s="285">
        <f>+GN18-GO18</f>
        <v>0</v>
      </c>
      <c r="GQ18" s="246"/>
      <c r="GR18" s="246"/>
      <c r="GS18" s="246"/>
      <c r="GT18" s="285">
        <f>+GR18-GS18</f>
        <v>0</v>
      </c>
      <c r="GU18" s="246"/>
      <c r="GV18" s="246"/>
      <c r="GW18" s="246"/>
      <c r="GX18" s="285">
        <f>+GV18-GW18</f>
        <v>0</v>
      </c>
      <c r="GY18" s="246"/>
      <c r="GZ18" s="246"/>
      <c r="HA18" s="246"/>
      <c r="HB18" s="285">
        <f>+GZ18-HA18</f>
        <v>0</v>
      </c>
      <c r="HC18" s="246"/>
      <c r="HD18" s="246"/>
      <c r="HE18" s="246"/>
      <c r="HF18" s="285">
        <f>+HD18-HE18</f>
        <v>0</v>
      </c>
      <c r="HG18" s="246"/>
      <c r="HH18" s="246"/>
      <c r="HI18" s="246"/>
      <c r="HJ18" s="285">
        <f>+HH18-HI18</f>
        <v>0</v>
      </c>
      <c r="HK18" s="246"/>
      <c r="HL18" s="246"/>
      <c r="HM18" s="246"/>
      <c r="HN18" s="285">
        <f>+HL18-HM18</f>
        <v>0</v>
      </c>
      <c r="HO18" s="246"/>
      <c r="HP18" s="246"/>
      <c r="HQ18" s="246"/>
      <c r="HR18" s="285">
        <f>+HP18-HQ18</f>
        <v>0</v>
      </c>
      <c r="HS18" s="246"/>
      <c r="HT18" s="246"/>
      <c r="HU18" s="246"/>
      <c r="HV18" s="285">
        <f>+HT18-HU18</f>
        <v>0</v>
      </c>
      <c r="HW18" s="246"/>
      <c r="HX18" s="246"/>
      <c r="HY18" s="246"/>
      <c r="HZ18" s="285">
        <f>+HX18-HY18</f>
        <v>0</v>
      </c>
      <c r="IA18" s="246"/>
      <c r="IB18" s="246"/>
      <c r="IC18" s="246"/>
      <c r="ID18" s="285">
        <f>+IB18-IC18</f>
        <v>0</v>
      </c>
      <c r="IE18" s="246"/>
      <c r="IF18" s="246"/>
      <c r="IG18" s="246"/>
      <c r="IH18" s="285">
        <f>+IF18-IG18</f>
        <v>0</v>
      </c>
      <c r="II18" s="246"/>
      <c r="IJ18" s="246"/>
      <c r="IK18" s="246"/>
      <c r="IL18" s="285">
        <f>+IJ18-IK18</f>
        <v>0</v>
      </c>
      <c r="IM18" s="246"/>
      <c r="IN18" s="246"/>
      <c r="IO18" s="246"/>
      <c r="IP18" s="285">
        <f>+IN18-IO18</f>
        <v>0</v>
      </c>
      <c r="IQ18" s="254">
        <f t="shared" si="3"/>
        <v>0</v>
      </c>
      <c r="IR18" s="254">
        <f t="shared" si="3"/>
        <v>0</v>
      </c>
      <c r="IS18" s="254">
        <f t="shared" si="3"/>
        <v>0</v>
      </c>
      <c r="IT18" s="254">
        <f t="shared" si="3"/>
        <v>0</v>
      </c>
    </row>
    <row r="19" spans="1:254" customFormat="1" ht="15" customHeight="1">
      <c r="A19" s="343">
        <v>440000</v>
      </c>
      <c r="B19" s="8" t="s">
        <v>912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row>
    <row r="20" spans="1:254" ht="15" customHeight="1">
      <c r="A20" s="326">
        <v>100</v>
      </c>
      <c r="B20" s="240" t="s">
        <v>758</v>
      </c>
      <c r="C20" s="246"/>
      <c r="D20" s="246"/>
      <c r="E20" s="246"/>
      <c r="F20" s="285">
        <f t="shared" si="0"/>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c r="AE20" s="246"/>
      <c r="AF20" s="246"/>
      <c r="AG20" s="246"/>
      <c r="AH20" s="285">
        <f>+AF20-AG20</f>
        <v>0</v>
      </c>
      <c r="AI20" s="246"/>
      <c r="AJ20" s="246"/>
      <c r="AK20" s="246"/>
      <c r="AL20" s="285">
        <f>+AJ20-AK20</f>
        <v>0</v>
      </c>
      <c r="AM20" s="246"/>
      <c r="AN20" s="246"/>
      <c r="AO20" s="246"/>
      <c r="AP20" s="285">
        <f>+AN20-AO20</f>
        <v>0</v>
      </c>
      <c r="AQ20" s="246"/>
      <c r="AR20" s="246"/>
      <c r="AS20" s="246"/>
      <c r="AT20" s="285">
        <f>+AR20-AS20</f>
        <v>0</v>
      </c>
      <c r="AU20" s="246"/>
      <c r="AV20" s="246"/>
      <c r="AW20" s="246"/>
      <c r="AX20" s="285">
        <f>+AV20-AW20</f>
        <v>0</v>
      </c>
      <c r="AY20" s="246"/>
      <c r="AZ20" s="246"/>
      <c r="BA20" s="246"/>
      <c r="BB20" s="285">
        <f>+AZ20-BA20</f>
        <v>0</v>
      </c>
      <c r="BC20" s="246"/>
      <c r="BD20" s="246"/>
      <c r="BE20" s="246"/>
      <c r="BF20" s="285">
        <f>+BD20-BE20</f>
        <v>0</v>
      </c>
      <c r="BG20" s="246"/>
      <c r="BH20" s="246"/>
      <c r="BI20" s="246"/>
      <c r="BJ20" s="285">
        <f>+BH20-BI20</f>
        <v>0</v>
      </c>
      <c r="BK20" s="246"/>
      <c r="BL20" s="246"/>
      <c r="BM20" s="246"/>
      <c r="BN20" s="285">
        <f>+BL20-BM20</f>
        <v>0</v>
      </c>
      <c r="BO20" s="246"/>
      <c r="BP20" s="246"/>
      <c r="BQ20" s="246"/>
      <c r="BR20" s="285">
        <f>+BP20-BQ20</f>
        <v>0</v>
      </c>
      <c r="BS20" s="246"/>
      <c r="BT20" s="246"/>
      <c r="BU20" s="246"/>
      <c r="BV20" s="285">
        <f>+BT20-BU20</f>
        <v>0</v>
      </c>
      <c r="BW20" s="246"/>
      <c r="BX20" s="246"/>
      <c r="BY20" s="246"/>
      <c r="BZ20" s="285">
        <f>+BX20-BY20</f>
        <v>0</v>
      </c>
      <c r="CA20" s="246"/>
      <c r="CB20" s="246"/>
      <c r="CC20" s="246"/>
      <c r="CD20" s="285">
        <f>+CB20-CC20</f>
        <v>0</v>
      </c>
      <c r="CE20" s="246"/>
      <c r="CF20" s="246"/>
      <c r="CG20" s="246"/>
      <c r="CH20" s="285">
        <f>+CF20-CG20</f>
        <v>0</v>
      </c>
      <c r="CI20" s="246"/>
      <c r="CJ20" s="246"/>
      <c r="CK20" s="246"/>
      <c r="CL20" s="285">
        <f>+CJ20-CK20</f>
        <v>0</v>
      </c>
      <c r="CM20" s="246"/>
      <c r="CN20" s="246"/>
      <c r="CO20" s="246"/>
      <c r="CP20" s="285">
        <f>+CN20-CO20</f>
        <v>0</v>
      </c>
      <c r="CQ20" s="246"/>
      <c r="CR20" s="246"/>
      <c r="CS20" s="246"/>
      <c r="CT20" s="285">
        <f>+CR20-CS20</f>
        <v>0</v>
      </c>
      <c r="CU20" s="246"/>
      <c r="CV20" s="246"/>
      <c r="CW20" s="246"/>
      <c r="CX20" s="285">
        <f>+CV20-CW20</f>
        <v>0</v>
      </c>
      <c r="CY20" s="246"/>
      <c r="CZ20" s="246"/>
      <c r="DA20" s="246"/>
      <c r="DB20" s="285">
        <f>+CZ20-DA20</f>
        <v>0</v>
      </c>
      <c r="DC20" s="246"/>
      <c r="DD20" s="246"/>
      <c r="DE20" s="246"/>
      <c r="DF20" s="285">
        <f>+DD20-DE20</f>
        <v>0</v>
      </c>
      <c r="DG20" s="246"/>
      <c r="DH20" s="246"/>
      <c r="DI20" s="246"/>
      <c r="DJ20" s="285">
        <f>+DH20-DI20</f>
        <v>0</v>
      </c>
      <c r="DK20" s="246"/>
      <c r="DL20" s="246"/>
      <c r="DM20" s="246"/>
      <c r="DN20" s="285">
        <f>+DL20-DM20</f>
        <v>0</v>
      </c>
      <c r="DO20" s="246"/>
      <c r="DP20" s="246"/>
      <c r="DQ20" s="246"/>
      <c r="DR20" s="285">
        <f>+DP20-DQ20</f>
        <v>0</v>
      </c>
      <c r="DS20" s="246"/>
      <c r="DT20" s="246"/>
      <c r="DU20" s="246"/>
      <c r="DV20" s="285">
        <f>+DT20-DU20</f>
        <v>0</v>
      </c>
      <c r="DW20" s="246"/>
      <c r="DX20" s="246"/>
      <c r="DY20" s="246"/>
      <c r="DZ20" s="285">
        <f>+DX20-DY20</f>
        <v>0</v>
      </c>
      <c r="EA20" s="246"/>
      <c r="EB20" s="246"/>
      <c r="EC20" s="246"/>
      <c r="ED20" s="285">
        <f>+EB20-EC20</f>
        <v>0</v>
      </c>
      <c r="EE20" s="246"/>
      <c r="EF20" s="246"/>
      <c r="EG20" s="246"/>
      <c r="EH20" s="285">
        <f>+EF20-EG20</f>
        <v>0</v>
      </c>
      <c r="EI20" s="246"/>
      <c r="EJ20" s="246"/>
      <c r="EK20" s="246"/>
      <c r="EL20" s="285">
        <f>+EJ20-EK20</f>
        <v>0</v>
      </c>
      <c r="EM20" s="246"/>
      <c r="EN20" s="246"/>
      <c r="EO20" s="246"/>
      <c r="EP20" s="285">
        <f>+EN20-EO20</f>
        <v>0</v>
      </c>
      <c r="EQ20" s="246"/>
      <c r="ER20" s="246"/>
      <c r="ES20" s="246"/>
      <c r="ET20" s="285">
        <f>+ER20-ES20</f>
        <v>0</v>
      </c>
      <c r="EU20" s="246"/>
      <c r="EV20" s="246"/>
      <c r="EW20" s="246"/>
      <c r="EX20" s="285">
        <f>+EV20-EW20</f>
        <v>0</v>
      </c>
      <c r="EY20" s="246"/>
      <c r="EZ20" s="246"/>
      <c r="FA20" s="246"/>
      <c r="FB20" s="285">
        <f>+EZ20-FA20</f>
        <v>0</v>
      </c>
      <c r="FC20" s="246"/>
      <c r="FD20" s="246"/>
      <c r="FE20" s="246"/>
      <c r="FF20" s="285">
        <f>+FD20-FE20</f>
        <v>0</v>
      </c>
      <c r="FG20" s="246"/>
      <c r="FH20" s="246"/>
      <c r="FI20" s="246"/>
      <c r="FJ20" s="285">
        <f>+FH20-FI20</f>
        <v>0</v>
      </c>
      <c r="FK20" s="246"/>
      <c r="FL20" s="246"/>
      <c r="FM20" s="246"/>
      <c r="FN20" s="285">
        <f>+FL20-FM20</f>
        <v>0</v>
      </c>
      <c r="FO20" s="246"/>
      <c r="FP20" s="246"/>
      <c r="FQ20" s="246"/>
      <c r="FR20" s="285">
        <f>+FP20-FQ20</f>
        <v>0</v>
      </c>
      <c r="FS20" s="246"/>
      <c r="FT20" s="246"/>
      <c r="FU20" s="246"/>
      <c r="FV20" s="285">
        <f>+FT20-FU20</f>
        <v>0</v>
      </c>
      <c r="FW20" s="246"/>
      <c r="FX20" s="246"/>
      <c r="FY20" s="246"/>
      <c r="FZ20" s="285">
        <f>+FX20-FY20</f>
        <v>0</v>
      </c>
      <c r="GA20" s="246"/>
      <c r="GB20" s="246"/>
      <c r="GC20" s="246"/>
      <c r="GD20" s="285">
        <f>+GB20-GC20</f>
        <v>0</v>
      </c>
      <c r="GE20" s="246"/>
      <c r="GF20" s="246"/>
      <c r="GG20" s="246"/>
      <c r="GH20" s="285">
        <f>+GF20-GG20</f>
        <v>0</v>
      </c>
      <c r="GI20" s="246"/>
      <c r="GJ20" s="246"/>
      <c r="GK20" s="246"/>
      <c r="GL20" s="285">
        <f>+GJ20-GK20</f>
        <v>0</v>
      </c>
      <c r="GM20" s="246"/>
      <c r="GN20" s="246"/>
      <c r="GO20" s="246"/>
      <c r="GP20" s="285">
        <f>+GN20-GO20</f>
        <v>0</v>
      </c>
      <c r="GQ20" s="246"/>
      <c r="GR20" s="246"/>
      <c r="GS20" s="246"/>
      <c r="GT20" s="285">
        <f>+GR20-GS20</f>
        <v>0</v>
      </c>
      <c r="GU20" s="246"/>
      <c r="GV20" s="246"/>
      <c r="GW20" s="246"/>
      <c r="GX20" s="285">
        <f>+GV20-GW20</f>
        <v>0</v>
      </c>
      <c r="GY20" s="246"/>
      <c r="GZ20" s="246"/>
      <c r="HA20" s="246"/>
      <c r="HB20" s="285">
        <f>+GZ20-HA20</f>
        <v>0</v>
      </c>
      <c r="HC20" s="246"/>
      <c r="HD20" s="246"/>
      <c r="HE20" s="246"/>
      <c r="HF20" s="285">
        <f>+HD20-HE20</f>
        <v>0</v>
      </c>
      <c r="HG20" s="246"/>
      <c r="HH20" s="246"/>
      <c r="HI20" s="246"/>
      <c r="HJ20" s="285">
        <f>+HH20-HI20</f>
        <v>0</v>
      </c>
      <c r="HK20" s="246"/>
      <c r="HL20" s="246"/>
      <c r="HM20" s="246"/>
      <c r="HN20" s="285">
        <f>+HL20-HM20</f>
        <v>0</v>
      </c>
      <c r="HO20" s="246"/>
      <c r="HP20" s="246"/>
      <c r="HQ20" s="246"/>
      <c r="HR20" s="285">
        <f>+HP20-HQ20</f>
        <v>0</v>
      </c>
      <c r="HS20" s="246"/>
      <c r="HT20" s="246"/>
      <c r="HU20" s="246"/>
      <c r="HV20" s="285">
        <f>+HT20-HU20</f>
        <v>0</v>
      </c>
      <c r="HW20" s="246"/>
      <c r="HX20" s="246"/>
      <c r="HY20" s="246"/>
      <c r="HZ20" s="285">
        <f>+HX20-HY20</f>
        <v>0</v>
      </c>
      <c r="IA20" s="246"/>
      <c r="IB20" s="246"/>
      <c r="IC20" s="246"/>
      <c r="ID20" s="285">
        <f>+IB20-IC20</f>
        <v>0</v>
      </c>
      <c r="IE20" s="246"/>
      <c r="IF20" s="246"/>
      <c r="IG20" s="246"/>
      <c r="IH20" s="285">
        <f>+IF20-IG20</f>
        <v>0</v>
      </c>
      <c r="II20" s="246"/>
      <c r="IJ20" s="246"/>
      <c r="IK20" s="246"/>
      <c r="IL20" s="285">
        <f>+IJ20-IK20</f>
        <v>0</v>
      </c>
      <c r="IM20" s="246"/>
      <c r="IN20" s="246"/>
      <c r="IO20" s="246"/>
      <c r="IP20" s="285">
        <f>+IN20-IO20</f>
        <v>0</v>
      </c>
      <c r="IQ20" s="254">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54">
        <f t="shared" si="4"/>
        <v>0</v>
      </c>
      <c r="IS20" s="254">
        <f t="shared" si="4"/>
        <v>0</v>
      </c>
      <c r="IT20" s="254">
        <f t="shared" si="4"/>
        <v>0</v>
      </c>
    </row>
    <row r="21" spans="1:254" ht="15" customHeight="1">
      <c r="A21" s="326" t="s">
        <v>170</v>
      </c>
      <c r="B21" s="240" t="s">
        <v>759</v>
      </c>
      <c r="C21" s="246"/>
      <c r="D21" s="246"/>
      <c r="E21" s="246"/>
      <c r="F21" s="285">
        <f t="shared" si="0"/>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46"/>
      <c r="AR21" s="246"/>
      <c r="AS21" s="246"/>
      <c r="AT21" s="285">
        <f>+AR21-AS21</f>
        <v>0</v>
      </c>
      <c r="AU21" s="246"/>
      <c r="AV21" s="246"/>
      <c r="AW21" s="246"/>
      <c r="AX21" s="285">
        <f>+AV21-AW21</f>
        <v>0</v>
      </c>
      <c r="AY21" s="246"/>
      <c r="AZ21" s="246"/>
      <c r="BA21" s="246"/>
      <c r="BB21" s="285">
        <f>+AZ21-BA21</f>
        <v>0</v>
      </c>
      <c r="BC21" s="246"/>
      <c r="BD21" s="246"/>
      <c r="BE21" s="246"/>
      <c r="BF21" s="285">
        <f>+BD21-BE21</f>
        <v>0</v>
      </c>
      <c r="BG21" s="246"/>
      <c r="BH21" s="246"/>
      <c r="BI21" s="246"/>
      <c r="BJ21" s="285">
        <f>+BH21-BI21</f>
        <v>0</v>
      </c>
      <c r="BK21" s="246"/>
      <c r="BL21" s="246"/>
      <c r="BM21" s="246"/>
      <c r="BN21" s="285">
        <f>+BL21-BM21</f>
        <v>0</v>
      </c>
      <c r="BO21" s="246"/>
      <c r="BP21" s="246"/>
      <c r="BQ21" s="246"/>
      <c r="BR21" s="285">
        <f>+BP21-BQ21</f>
        <v>0</v>
      </c>
      <c r="BS21" s="246"/>
      <c r="BT21" s="246"/>
      <c r="BU21" s="246"/>
      <c r="BV21" s="285">
        <f>+BT21-BU21</f>
        <v>0</v>
      </c>
      <c r="BW21" s="246"/>
      <c r="BX21" s="246"/>
      <c r="BY21" s="246"/>
      <c r="BZ21" s="285">
        <f>+BX21-BY21</f>
        <v>0</v>
      </c>
      <c r="CA21" s="246"/>
      <c r="CB21" s="246"/>
      <c r="CC21" s="246"/>
      <c r="CD21" s="285">
        <f>+CB21-CC21</f>
        <v>0</v>
      </c>
      <c r="CE21" s="246"/>
      <c r="CF21" s="246"/>
      <c r="CG21" s="246"/>
      <c r="CH21" s="285">
        <f>+CF21-CG21</f>
        <v>0</v>
      </c>
      <c r="CI21" s="246"/>
      <c r="CJ21" s="246"/>
      <c r="CK21" s="246"/>
      <c r="CL21" s="285">
        <f>+CJ21-CK21</f>
        <v>0</v>
      </c>
      <c r="CM21" s="246"/>
      <c r="CN21" s="246"/>
      <c r="CO21" s="246"/>
      <c r="CP21" s="285">
        <f>+CN21-CO21</f>
        <v>0</v>
      </c>
      <c r="CQ21" s="246"/>
      <c r="CR21" s="246"/>
      <c r="CS21" s="246"/>
      <c r="CT21" s="285">
        <f>+CR21-CS21</f>
        <v>0</v>
      </c>
      <c r="CU21" s="246"/>
      <c r="CV21" s="246"/>
      <c r="CW21" s="246"/>
      <c r="CX21" s="285">
        <f>+CV21-CW21</f>
        <v>0</v>
      </c>
      <c r="CY21" s="246"/>
      <c r="CZ21" s="246"/>
      <c r="DA21" s="246"/>
      <c r="DB21" s="285">
        <f>+CZ21-DA21</f>
        <v>0</v>
      </c>
      <c r="DC21" s="246"/>
      <c r="DD21" s="246"/>
      <c r="DE21" s="246"/>
      <c r="DF21" s="285">
        <f>+DD21-DE21</f>
        <v>0</v>
      </c>
      <c r="DG21" s="246"/>
      <c r="DH21" s="246"/>
      <c r="DI21" s="246"/>
      <c r="DJ21" s="285">
        <f>+DH21-DI21</f>
        <v>0</v>
      </c>
      <c r="DK21" s="246"/>
      <c r="DL21" s="246"/>
      <c r="DM21" s="246"/>
      <c r="DN21" s="285">
        <f>+DL21-DM21</f>
        <v>0</v>
      </c>
      <c r="DO21" s="246"/>
      <c r="DP21" s="246"/>
      <c r="DQ21" s="246"/>
      <c r="DR21" s="285">
        <f>+DP21-DQ21</f>
        <v>0</v>
      </c>
      <c r="DS21" s="246"/>
      <c r="DT21" s="246"/>
      <c r="DU21" s="246"/>
      <c r="DV21" s="285">
        <f>+DT21-DU21</f>
        <v>0</v>
      </c>
      <c r="DW21" s="246"/>
      <c r="DX21" s="246"/>
      <c r="DY21" s="246"/>
      <c r="DZ21" s="285">
        <f>+DX21-DY21</f>
        <v>0</v>
      </c>
      <c r="EA21" s="246"/>
      <c r="EB21" s="246"/>
      <c r="EC21" s="246"/>
      <c r="ED21" s="285">
        <f>+EB21-EC21</f>
        <v>0</v>
      </c>
      <c r="EE21" s="246"/>
      <c r="EF21" s="246"/>
      <c r="EG21" s="246"/>
      <c r="EH21" s="285">
        <f>+EF21-EG21</f>
        <v>0</v>
      </c>
      <c r="EI21" s="246"/>
      <c r="EJ21" s="246"/>
      <c r="EK21" s="246"/>
      <c r="EL21" s="285">
        <f>+EJ21-EK21</f>
        <v>0</v>
      </c>
      <c r="EM21" s="246"/>
      <c r="EN21" s="246"/>
      <c r="EO21" s="246"/>
      <c r="EP21" s="285">
        <f>+EN21-EO21</f>
        <v>0</v>
      </c>
      <c r="EQ21" s="246"/>
      <c r="ER21" s="246"/>
      <c r="ES21" s="246"/>
      <c r="ET21" s="285">
        <f>+ER21-ES21</f>
        <v>0</v>
      </c>
      <c r="EU21" s="246"/>
      <c r="EV21" s="246"/>
      <c r="EW21" s="246"/>
      <c r="EX21" s="285">
        <f>+EV21-EW21</f>
        <v>0</v>
      </c>
      <c r="EY21" s="246"/>
      <c r="EZ21" s="246"/>
      <c r="FA21" s="246"/>
      <c r="FB21" s="285">
        <f>+EZ21-FA21</f>
        <v>0</v>
      </c>
      <c r="FC21" s="246"/>
      <c r="FD21" s="246"/>
      <c r="FE21" s="246"/>
      <c r="FF21" s="285">
        <f>+FD21-FE21</f>
        <v>0</v>
      </c>
      <c r="FG21" s="246"/>
      <c r="FH21" s="246"/>
      <c r="FI21" s="246"/>
      <c r="FJ21" s="285">
        <f>+FH21-FI21</f>
        <v>0</v>
      </c>
      <c r="FK21" s="246"/>
      <c r="FL21" s="246"/>
      <c r="FM21" s="246"/>
      <c r="FN21" s="285">
        <f>+FL21-FM21</f>
        <v>0</v>
      </c>
      <c r="FO21" s="246"/>
      <c r="FP21" s="246"/>
      <c r="FQ21" s="246"/>
      <c r="FR21" s="285">
        <f>+FP21-FQ21</f>
        <v>0</v>
      </c>
      <c r="FS21" s="246"/>
      <c r="FT21" s="246"/>
      <c r="FU21" s="246"/>
      <c r="FV21" s="285">
        <f>+FT21-FU21</f>
        <v>0</v>
      </c>
      <c r="FW21" s="246"/>
      <c r="FX21" s="246"/>
      <c r="FY21" s="246"/>
      <c r="FZ21" s="285">
        <f>+FX21-FY21</f>
        <v>0</v>
      </c>
      <c r="GA21" s="246"/>
      <c r="GB21" s="246"/>
      <c r="GC21" s="246"/>
      <c r="GD21" s="285">
        <f>+GB21-GC21</f>
        <v>0</v>
      </c>
      <c r="GE21" s="246"/>
      <c r="GF21" s="246"/>
      <c r="GG21" s="246"/>
      <c r="GH21" s="285">
        <f>+GF21-GG21</f>
        <v>0</v>
      </c>
      <c r="GI21" s="246"/>
      <c r="GJ21" s="246"/>
      <c r="GK21" s="246"/>
      <c r="GL21" s="285">
        <f>+GJ21-GK21</f>
        <v>0</v>
      </c>
      <c r="GM21" s="246"/>
      <c r="GN21" s="246"/>
      <c r="GO21" s="246"/>
      <c r="GP21" s="285">
        <f>+GN21-GO21</f>
        <v>0</v>
      </c>
      <c r="GQ21" s="246"/>
      <c r="GR21" s="246"/>
      <c r="GS21" s="246"/>
      <c r="GT21" s="285">
        <f>+GR21-GS21</f>
        <v>0</v>
      </c>
      <c r="GU21" s="246"/>
      <c r="GV21" s="246"/>
      <c r="GW21" s="246"/>
      <c r="GX21" s="285">
        <f>+GV21-GW21</f>
        <v>0</v>
      </c>
      <c r="GY21" s="246"/>
      <c r="GZ21" s="246"/>
      <c r="HA21" s="246"/>
      <c r="HB21" s="285">
        <f>+GZ21-HA21</f>
        <v>0</v>
      </c>
      <c r="HC21" s="246"/>
      <c r="HD21" s="246"/>
      <c r="HE21" s="246"/>
      <c r="HF21" s="285">
        <f>+HD21-HE21</f>
        <v>0</v>
      </c>
      <c r="HG21" s="246"/>
      <c r="HH21" s="246"/>
      <c r="HI21" s="246"/>
      <c r="HJ21" s="285">
        <f>+HH21-HI21</f>
        <v>0</v>
      </c>
      <c r="HK21" s="246"/>
      <c r="HL21" s="246"/>
      <c r="HM21" s="246"/>
      <c r="HN21" s="285">
        <f>+HL21-HM21</f>
        <v>0</v>
      </c>
      <c r="HO21" s="246"/>
      <c r="HP21" s="246"/>
      <c r="HQ21" s="246"/>
      <c r="HR21" s="285">
        <f>+HP21-HQ21</f>
        <v>0</v>
      </c>
      <c r="HS21" s="246"/>
      <c r="HT21" s="246"/>
      <c r="HU21" s="246"/>
      <c r="HV21" s="285">
        <f>+HT21-HU21</f>
        <v>0</v>
      </c>
      <c r="HW21" s="246"/>
      <c r="HX21" s="246"/>
      <c r="HY21" s="246"/>
      <c r="HZ21" s="285">
        <f>+HX21-HY21</f>
        <v>0</v>
      </c>
      <c r="IA21" s="246"/>
      <c r="IB21" s="246"/>
      <c r="IC21" s="246"/>
      <c r="ID21" s="285">
        <f>+IB21-IC21</f>
        <v>0</v>
      </c>
      <c r="IE21" s="246"/>
      <c r="IF21" s="246"/>
      <c r="IG21" s="246"/>
      <c r="IH21" s="285">
        <f>+IF21-IG21</f>
        <v>0</v>
      </c>
      <c r="II21" s="246"/>
      <c r="IJ21" s="246"/>
      <c r="IK21" s="246"/>
      <c r="IL21" s="285">
        <f>+IJ21-IK21</f>
        <v>0</v>
      </c>
      <c r="IM21" s="246"/>
      <c r="IN21" s="246"/>
      <c r="IO21" s="246"/>
      <c r="IP21" s="285">
        <f>+IN21-IO21</f>
        <v>0</v>
      </c>
      <c r="IQ21" s="254">
        <f t="shared" si="4"/>
        <v>0</v>
      </c>
      <c r="IR21" s="254">
        <f t="shared" si="4"/>
        <v>0</v>
      </c>
      <c r="IS21" s="254">
        <f t="shared" si="4"/>
        <v>0</v>
      </c>
      <c r="IT21" s="254">
        <f t="shared" si="4"/>
        <v>0</v>
      </c>
    </row>
    <row r="22" spans="1:254" customFormat="1" ht="15" customHeight="1">
      <c r="A22" s="343">
        <v>450000</v>
      </c>
      <c r="B22" s="8" t="s">
        <v>913</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c r="CZ22" s="254"/>
      <c r="DA22" s="254"/>
      <c r="DB22" s="254"/>
      <c r="DC22" s="254"/>
      <c r="DD22" s="254"/>
      <c r="DE22" s="254"/>
      <c r="DF22" s="254"/>
      <c r="DG22" s="254"/>
      <c r="DH22" s="254"/>
      <c r="DI22" s="254"/>
      <c r="DJ22" s="254"/>
      <c r="DK22" s="254"/>
      <c r="DL22" s="254"/>
      <c r="DM22" s="254"/>
      <c r="DN22" s="254"/>
      <c r="DO22" s="254"/>
      <c r="DP22" s="254"/>
      <c r="DQ22" s="254"/>
      <c r="DR22" s="254"/>
      <c r="DS22" s="254"/>
      <c r="DT22" s="254"/>
      <c r="DU22" s="254"/>
      <c r="DV22" s="254"/>
      <c r="DW22" s="254"/>
      <c r="DX22" s="254"/>
      <c r="DY22" s="254"/>
      <c r="DZ22" s="254"/>
      <c r="EA22" s="254"/>
      <c r="EB22" s="254"/>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4"/>
      <c r="GM22" s="254"/>
      <c r="GN22" s="254"/>
      <c r="GO22" s="254"/>
      <c r="GP22" s="254"/>
      <c r="GQ22" s="254"/>
      <c r="GR22" s="254"/>
      <c r="GS22" s="254"/>
      <c r="GT22" s="254"/>
      <c r="GU22" s="254"/>
      <c r="GV22" s="254"/>
      <c r="GW22" s="254"/>
      <c r="GX22" s="254"/>
      <c r="GY22" s="254"/>
      <c r="GZ22" s="254"/>
      <c r="HA22" s="254"/>
      <c r="HB22" s="254"/>
      <c r="HC22" s="254"/>
      <c r="HD22" s="254"/>
      <c r="HE22" s="254"/>
      <c r="HF22" s="254"/>
      <c r="HG22" s="254"/>
      <c r="HH22" s="254"/>
      <c r="HI22" s="254"/>
      <c r="HJ22" s="254"/>
      <c r="HK22" s="254"/>
      <c r="HL22" s="254"/>
      <c r="HM22" s="254"/>
      <c r="HN22" s="254"/>
      <c r="HO22" s="254"/>
      <c r="HP22" s="254"/>
      <c r="HQ22" s="254"/>
      <c r="HR22" s="254"/>
      <c r="HS22" s="254"/>
      <c r="HT22" s="254"/>
      <c r="HU22" s="254"/>
      <c r="HV22" s="254"/>
      <c r="HW22" s="254"/>
      <c r="HX22" s="254"/>
      <c r="HY22" s="254"/>
      <c r="HZ22" s="254"/>
      <c r="IA22" s="254"/>
      <c r="IB22" s="254"/>
      <c r="IC22" s="254"/>
      <c r="ID22" s="254"/>
      <c r="IE22" s="254"/>
      <c r="IF22" s="254"/>
      <c r="IG22" s="254"/>
      <c r="IH22" s="254"/>
      <c r="II22" s="254"/>
      <c r="IJ22" s="254"/>
      <c r="IK22" s="254"/>
      <c r="IL22" s="254"/>
      <c r="IM22" s="254"/>
      <c r="IN22" s="254"/>
      <c r="IO22" s="254"/>
      <c r="IP22" s="254"/>
      <c r="IQ22" s="254"/>
      <c r="IR22" s="254"/>
      <c r="IS22" s="254"/>
      <c r="IT22" s="254"/>
    </row>
    <row r="23" spans="1:254" ht="15" customHeight="1">
      <c r="A23" s="326">
        <v>100</v>
      </c>
      <c r="B23" s="240" t="s">
        <v>758</v>
      </c>
      <c r="C23" s="246"/>
      <c r="D23" s="246"/>
      <c r="E23" s="246"/>
      <c r="F23" s="285">
        <f t="shared" si="0"/>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c r="AE23" s="246"/>
      <c r="AF23" s="246"/>
      <c r="AG23" s="246"/>
      <c r="AH23" s="285">
        <f>+AF23-AG23</f>
        <v>0</v>
      </c>
      <c r="AI23" s="246"/>
      <c r="AJ23" s="246"/>
      <c r="AK23" s="246"/>
      <c r="AL23" s="285">
        <f>+AJ23-AK23</f>
        <v>0</v>
      </c>
      <c r="AM23" s="246"/>
      <c r="AN23" s="246"/>
      <c r="AO23" s="246"/>
      <c r="AP23" s="285">
        <f>+AN23-AO23</f>
        <v>0</v>
      </c>
      <c r="AQ23" s="246"/>
      <c r="AR23" s="246"/>
      <c r="AS23" s="246"/>
      <c r="AT23" s="285">
        <f>+AR23-AS23</f>
        <v>0</v>
      </c>
      <c r="AU23" s="246"/>
      <c r="AV23" s="246"/>
      <c r="AW23" s="246"/>
      <c r="AX23" s="285">
        <f>+AV23-AW23</f>
        <v>0</v>
      </c>
      <c r="AY23" s="246"/>
      <c r="AZ23" s="246"/>
      <c r="BA23" s="246"/>
      <c r="BB23" s="285">
        <f>+AZ23-BA23</f>
        <v>0</v>
      </c>
      <c r="BC23" s="246"/>
      <c r="BD23" s="246"/>
      <c r="BE23" s="246"/>
      <c r="BF23" s="285">
        <f>+BD23-BE23</f>
        <v>0</v>
      </c>
      <c r="BG23" s="246"/>
      <c r="BH23" s="246"/>
      <c r="BI23" s="246"/>
      <c r="BJ23" s="285">
        <f>+BH23-BI23</f>
        <v>0</v>
      </c>
      <c r="BK23" s="246"/>
      <c r="BL23" s="246"/>
      <c r="BM23" s="246"/>
      <c r="BN23" s="285">
        <f>+BL23-BM23</f>
        <v>0</v>
      </c>
      <c r="BO23" s="246"/>
      <c r="BP23" s="246"/>
      <c r="BQ23" s="246"/>
      <c r="BR23" s="285">
        <f>+BP23-BQ23</f>
        <v>0</v>
      </c>
      <c r="BS23" s="246"/>
      <c r="BT23" s="246"/>
      <c r="BU23" s="246"/>
      <c r="BV23" s="285">
        <f>+BT23-BU23</f>
        <v>0</v>
      </c>
      <c r="BW23" s="246"/>
      <c r="BX23" s="246"/>
      <c r="BY23" s="246"/>
      <c r="BZ23" s="285">
        <f>+BX23-BY23</f>
        <v>0</v>
      </c>
      <c r="CA23" s="246"/>
      <c r="CB23" s="246"/>
      <c r="CC23" s="246"/>
      <c r="CD23" s="285">
        <f>+CB23-CC23</f>
        <v>0</v>
      </c>
      <c r="CE23" s="246"/>
      <c r="CF23" s="246"/>
      <c r="CG23" s="246"/>
      <c r="CH23" s="285">
        <f>+CF23-CG23</f>
        <v>0</v>
      </c>
      <c r="CI23" s="246"/>
      <c r="CJ23" s="246"/>
      <c r="CK23" s="246"/>
      <c r="CL23" s="285">
        <f>+CJ23-CK23</f>
        <v>0</v>
      </c>
      <c r="CM23" s="246"/>
      <c r="CN23" s="246"/>
      <c r="CO23" s="246"/>
      <c r="CP23" s="285">
        <f>+CN23-CO23</f>
        <v>0</v>
      </c>
      <c r="CQ23" s="246"/>
      <c r="CR23" s="246"/>
      <c r="CS23" s="246"/>
      <c r="CT23" s="285">
        <f>+CR23-CS23</f>
        <v>0</v>
      </c>
      <c r="CU23" s="246"/>
      <c r="CV23" s="246"/>
      <c r="CW23" s="246"/>
      <c r="CX23" s="285">
        <f>+CV23-CW23</f>
        <v>0</v>
      </c>
      <c r="CY23" s="246"/>
      <c r="CZ23" s="246"/>
      <c r="DA23" s="246"/>
      <c r="DB23" s="285">
        <f>+CZ23-DA23</f>
        <v>0</v>
      </c>
      <c r="DC23" s="246"/>
      <c r="DD23" s="246"/>
      <c r="DE23" s="246"/>
      <c r="DF23" s="285">
        <f>+DD23-DE23</f>
        <v>0</v>
      </c>
      <c r="DG23" s="246"/>
      <c r="DH23" s="246"/>
      <c r="DI23" s="246"/>
      <c r="DJ23" s="285">
        <f>+DH23-DI23</f>
        <v>0</v>
      </c>
      <c r="DK23" s="246"/>
      <c r="DL23" s="246"/>
      <c r="DM23" s="246"/>
      <c r="DN23" s="285">
        <f>+DL23-DM23</f>
        <v>0</v>
      </c>
      <c r="DO23" s="246"/>
      <c r="DP23" s="246"/>
      <c r="DQ23" s="246"/>
      <c r="DR23" s="285">
        <f>+DP23-DQ23</f>
        <v>0</v>
      </c>
      <c r="DS23" s="246"/>
      <c r="DT23" s="246"/>
      <c r="DU23" s="246"/>
      <c r="DV23" s="285">
        <f>+DT23-DU23</f>
        <v>0</v>
      </c>
      <c r="DW23" s="246"/>
      <c r="DX23" s="246"/>
      <c r="DY23" s="246"/>
      <c r="DZ23" s="285">
        <f>+DX23-DY23</f>
        <v>0</v>
      </c>
      <c r="EA23" s="246"/>
      <c r="EB23" s="246"/>
      <c r="EC23" s="246"/>
      <c r="ED23" s="285">
        <f>+EB23-EC23</f>
        <v>0</v>
      </c>
      <c r="EE23" s="246"/>
      <c r="EF23" s="246"/>
      <c r="EG23" s="246"/>
      <c r="EH23" s="285">
        <f>+EF23-EG23</f>
        <v>0</v>
      </c>
      <c r="EI23" s="246"/>
      <c r="EJ23" s="246"/>
      <c r="EK23" s="246"/>
      <c r="EL23" s="285">
        <f>+EJ23-EK23</f>
        <v>0</v>
      </c>
      <c r="EM23" s="246"/>
      <c r="EN23" s="246"/>
      <c r="EO23" s="246"/>
      <c r="EP23" s="285">
        <f>+EN23-EO23</f>
        <v>0</v>
      </c>
      <c r="EQ23" s="246"/>
      <c r="ER23" s="246"/>
      <c r="ES23" s="246"/>
      <c r="ET23" s="285">
        <f>+ER23-ES23</f>
        <v>0</v>
      </c>
      <c r="EU23" s="246"/>
      <c r="EV23" s="246"/>
      <c r="EW23" s="246"/>
      <c r="EX23" s="285">
        <f>+EV23-EW23</f>
        <v>0</v>
      </c>
      <c r="EY23" s="246"/>
      <c r="EZ23" s="246"/>
      <c r="FA23" s="246"/>
      <c r="FB23" s="285">
        <f>+EZ23-FA23</f>
        <v>0</v>
      </c>
      <c r="FC23" s="246"/>
      <c r="FD23" s="246"/>
      <c r="FE23" s="246"/>
      <c r="FF23" s="285">
        <f>+FD23-FE23</f>
        <v>0</v>
      </c>
      <c r="FG23" s="246"/>
      <c r="FH23" s="246"/>
      <c r="FI23" s="246"/>
      <c r="FJ23" s="285">
        <f>+FH23-FI23</f>
        <v>0</v>
      </c>
      <c r="FK23" s="246"/>
      <c r="FL23" s="246"/>
      <c r="FM23" s="246"/>
      <c r="FN23" s="285">
        <f>+FL23-FM23</f>
        <v>0</v>
      </c>
      <c r="FO23" s="246"/>
      <c r="FP23" s="246"/>
      <c r="FQ23" s="246"/>
      <c r="FR23" s="285">
        <f>+FP23-FQ23</f>
        <v>0</v>
      </c>
      <c r="FS23" s="246"/>
      <c r="FT23" s="246"/>
      <c r="FU23" s="246"/>
      <c r="FV23" s="285">
        <f>+FT23-FU23</f>
        <v>0</v>
      </c>
      <c r="FW23" s="246"/>
      <c r="FX23" s="246"/>
      <c r="FY23" s="246"/>
      <c r="FZ23" s="285">
        <f>+FX23-FY23</f>
        <v>0</v>
      </c>
      <c r="GA23" s="246"/>
      <c r="GB23" s="246"/>
      <c r="GC23" s="246"/>
      <c r="GD23" s="285">
        <f>+GB23-GC23</f>
        <v>0</v>
      </c>
      <c r="GE23" s="246"/>
      <c r="GF23" s="246"/>
      <c r="GG23" s="246"/>
      <c r="GH23" s="285">
        <f>+GF23-GG23</f>
        <v>0</v>
      </c>
      <c r="GI23" s="246"/>
      <c r="GJ23" s="246"/>
      <c r="GK23" s="246"/>
      <c r="GL23" s="285">
        <f>+GJ23-GK23</f>
        <v>0</v>
      </c>
      <c r="GM23" s="246"/>
      <c r="GN23" s="246"/>
      <c r="GO23" s="246"/>
      <c r="GP23" s="285">
        <f>+GN23-GO23</f>
        <v>0</v>
      </c>
      <c r="GQ23" s="246"/>
      <c r="GR23" s="246"/>
      <c r="GS23" s="246"/>
      <c r="GT23" s="285">
        <f>+GR23-GS23</f>
        <v>0</v>
      </c>
      <c r="GU23" s="246"/>
      <c r="GV23" s="246"/>
      <c r="GW23" s="246"/>
      <c r="GX23" s="285">
        <f>+GV23-GW23</f>
        <v>0</v>
      </c>
      <c r="GY23" s="246"/>
      <c r="GZ23" s="246"/>
      <c r="HA23" s="246"/>
      <c r="HB23" s="285">
        <f>+GZ23-HA23</f>
        <v>0</v>
      </c>
      <c r="HC23" s="246"/>
      <c r="HD23" s="246"/>
      <c r="HE23" s="246"/>
      <c r="HF23" s="285">
        <f>+HD23-HE23</f>
        <v>0</v>
      </c>
      <c r="HG23" s="246"/>
      <c r="HH23" s="246"/>
      <c r="HI23" s="246"/>
      <c r="HJ23" s="285">
        <f>+HH23-HI23</f>
        <v>0</v>
      </c>
      <c r="HK23" s="246"/>
      <c r="HL23" s="246"/>
      <c r="HM23" s="246"/>
      <c r="HN23" s="285">
        <f>+HL23-HM23</f>
        <v>0</v>
      </c>
      <c r="HO23" s="246"/>
      <c r="HP23" s="246"/>
      <c r="HQ23" s="246"/>
      <c r="HR23" s="285">
        <f>+HP23-HQ23</f>
        <v>0</v>
      </c>
      <c r="HS23" s="246"/>
      <c r="HT23" s="246"/>
      <c r="HU23" s="246"/>
      <c r="HV23" s="285">
        <f>+HT23-HU23</f>
        <v>0</v>
      </c>
      <c r="HW23" s="246"/>
      <c r="HX23" s="246"/>
      <c r="HY23" s="246"/>
      <c r="HZ23" s="285">
        <f>+HX23-HY23</f>
        <v>0</v>
      </c>
      <c r="IA23" s="246"/>
      <c r="IB23" s="246"/>
      <c r="IC23" s="246"/>
      <c r="ID23" s="285">
        <f>+IB23-IC23</f>
        <v>0</v>
      </c>
      <c r="IE23" s="246"/>
      <c r="IF23" s="246"/>
      <c r="IG23" s="246"/>
      <c r="IH23" s="285">
        <f>+IF23-IG23</f>
        <v>0</v>
      </c>
      <c r="II23" s="246"/>
      <c r="IJ23" s="246"/>
      <c r="IK23" s="246"/>
      <c r="IL23" s="285">
        <f>+IJ23-IK23</f>
        <v>0</v>
      </c>
      <c r="IM23" s="246"/>
      <c r="IN23" s="246"/>
      <c r="IO23" s="246"/>
      <c r="IP23" s="285">
        <f>+IN23-IO23</f>
        <v>0</v>
      </c>
      <c r="IQ23" s="254">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54">
        <f t="shared" si="5"/>
        <v>0</v>
      </c>
      <c r="IS23" s="254">
        <f t="shared" si="5"/>
        <v>0</v>
      </c>
      <c r="IT23" s="254">
        <f t="shared" si="5"/>
        <v>0</v>
      </c>
    </row>
    <row r="24" spans="1:254" ht="15" customHeight="1">
      <c r="A24" s="326" t="s">
        <v>170</v>
      </c>
      <c r="B24" s="240" t="s">
        <v>759</v>
      </c>
      <c r="C24" s="246"/>
      <c r="D24" s="246"/>
      <c r="E24" s="246"/>
      <c r="F24" s="285">
        <f t="shared" si="0"/>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46"/>
      <c r="AR24" s="246"/>
      <c r="AS24" s="246"/>
      <c r="AT24" s="285">
        <f>+AR24-AS24</f>
        <v>0</v>
      </c>
      <c r="AU24" s="246"/>
      <c r="AV24" s="246"/>
      <c r="AW24" s="246"/>
      <c r="AX24" s="285">
        <f>+AV24-AW24</f>
        <v>0</v>
      </c>
      <c r="AY24" s="246"/>
      <c r="AZ24" s="246"/>
      <c r="BA24" s="246"/>
      <c r="BB24" s="285">
        <f>+AZ24-BA24</f>
        <v>0</v>
      </c>
      <c r="BC24" s="246"/>
      <c r="BD24" s="246"/>
      <c r="BE24" s="246"/>
      <c r="BF24" s="285">
        <f>+BD24-BE24</f>
        <v>0</v>
      </c>
      <c r="BG24" s="246"/>
      <c r="BH24" s="246"/>
      <c r="BI24" s="246"/>
      <c r="BJ24" s="285">
        <f>+BH24-BI24</f>
        <v>0</v>
      </c>
      <c r="BK24" s="246"/>
      <c r="BL24" s="246"/>
      <c r="BM24" s="246"/>
      <c r="BN24" s="285">
        <f>+BL24-BM24</f>
        <v>0</v>
      </c>
      <c r="BO24" s="246"/>
      <c r="BP24" s="246"/>
      <c r="BQ24" s="246"/>
      <c r="BR24" s="285">
        <f>+BP24-BQ24</f>
        <v>0</v>
      </c>
      <c r="BS24" s="246"/>
      <c r="BT24" s="246"/>
      <c r="BU24" s="246"/>
      <c r="BV24" s="285">
        <f>+BT24-BU24</f>
        <v>0</v>
      </c>
      <c r="BW24" s="246"/>
      <c r="BX24" s="246"/>
      <c r="BY24" s="246"/>
      <c r="BZ24" s="285">
        <f>+BX24-BY24</f>
        <v>0</v>
      </c>
      <c r="CA24" s="246"/>
      <c r="CB24" s="246"/>
      <c r="CC24" s="246"/>
      <c r="CD24" s="285">
        <f>+CB24-CC24</f>
        <v>0</v>
      </c>
      <c r="CE24" s="246"/>
      <c r="CF24" s="246"/>
      <c r="CG24" s="246"/>
      <c r="CH24" s="285">
        <f>+CF24-CG24</f>
        <v>0</v>
      </c>
      <c r="CI24" s="246"/>
      <c r="CJ24" s="246"/>
      <c r="CK24" s="246"/>
      <c r="CL24" s="285">
        <f>+CJ24-CK24</f>
        <v>0</v>
      </c>
      <c r="CM24" s="246"/>
      <c r="CN24" s="246"/>
      <c r="CO24" s="246"/>
      <c r="CP24" s="285">
        <f>+CN24-CO24</f>
        <v>0</v>
      </c>
      <c r="CQ24" s="246"/>
      <c r="CR24" s="246"/>
      <c r="CS24" s="246"/>
      <c r="CT24" s="285">
        <f>+CR24-CS24</f>
        <v>0</v>
      </c>
      <c r="CU24" s="246"/>
      <c r="CV24" s="246"/>
      <c r="CW24" s="246"/>
      <c r="CX24" s="285">
        <f>+CV24-CW24</f>
        <v>0</v>
      </c>
      <c r="CY24" s="246"/>
      <c r="CZ24" s="246"/>
      <c r="DA24" s="246"/>
      <c r="DB24" s="285">
        <f>+CZ24-DA24</f>
        <v>0</v>
      </c>
      <c r="DC24" s="246"/>
      <c r="DD24" s="246"/>
      <c r="DE24" s="246"/>
      <c r="DF24" s="285">
        <f>+DD24-DE24</f>
        <v>0</v>
      </c>
      <c r="DG24" s="246"/>
      <c r="DH24" s="246"/>
      <c r="DI24" s="246"/>
      <c r="DJ24" s="285">
        <f>+DH24-DI24</f>
        <v>0</v>
      </c>
      <c r="DK24" s="246"/>
      <c r="DL24" s="246"/>
      <c r="DM24" s="246"/>
      <c r="DN24" s="285">
        <f>+DL24-DM24</f>
        <v>0</v>
      </c>
      <c r="DO24" s="246"/>
      <c r="DP24" s="246"/>
      <c r="DQ24" s="246"/>
      <c r="DR24" s="285">
        <f>+DP24-DQ24</f>
        <v>0</v>
      </c>
      <c r="DS24" s="246"/>
      <c r="DT24" s="246"/>
      <c r="DU24" s="246"/>
      <c r="DV24" s="285">
        <f>+DT24-DU24</f>
        <v>0</v>
      </c>
      <c r="DW24" s="246"/>
      <c r="DX24" s="246"/>
      <c r="DY24" s="246"/>
      <c r="DZ24" s="285">
        <f>+DX24-DY24</f>
        <v>0</v>
      </c>
      <c r="EA24" s="246"/>
      <c r="EB24" s="246"/>
      <c r="EC24" s="246"/>
      <c r="ED24" s="285">
        <f>+EB24-EC24</f>
        <v>0</v>
      </c>
      <c r="EE24" s="246"/>
      <c r="EF24" s="246"/>
      <c r="EG24" s="246"/>
      <c r="EH24" s="285">
        <f>+EF24-EG24</f>
        <v>0</v>
      </c>
      <c r="EI24" s="246"/>
      <c r="EJ24" s="246"/>
      <c r="EK24" s="246"/>
      <c r="EL24" s="285">
        <f>+EJ24-EK24</f>
        <v>0</v>
      </c>
      <c r="EM24" s="246"/>
      <c r="EN24" s="246"/>
      <c r="EO24" s="246"/>
      <c r="EP24" s="285">
        <f>+EN24-EO24</f>
        <v>0</v>
      </c>
      <c r="EQ24" s="246"/>
      <c r="ER24" s="246"/>
      <c r="ES24" s="246"/>
      <c r="ET24" s="285">
        <f>+ER24-ES24</f>
        <v>0</v>
      </c>
      <c r="EU24" s="246"/>
      <c r="EV24" s="246"/>
      <c r="EW24" s="246"/>
      <c r="EX24" s="285">
        <f>+EV24-EW24</f>
        <v>0</v>
      </c>
      <c r="EY24" s="246"/>
      <c r="EZ24" s="246"/>
      <c r="FA24" s="246"/>
      <c r="FB24" s="285">
        <f>+EZ24-FA24</f>
        <v>0</v>
      </c>
      <c r="FC24" s="246"/>
      <c r="FD24" s="246"/>
      <c r="FE24" s="246"/>
      <c r="FF24" s="285">
        <f>+FD24-FE24</f>
        <v>0</v>
      </c>
      <c r="FG24" s="246"/>
      <c r="FH24" s="246"/>
      <c r="FI24" s="246"/>
      <c r="FJ24" s="285">
        <f>+FH24-FI24</f>
        <v>0</v>
      </c>
      <c r="FK24" s="246"/>
      <c r="FL24" s="246"/>
      <c r="FM24" s="246"/>
      <c r="FN24" s="285">
        <f>+FL24-FM24</f>
        <v>0</v>
      </c>
      <c r="FO24" s="246"/>
      <c r="FP24" s="246"/>
      <c r="FQ24" s="246"/>
      <c r="FR24" s="285">
        <f>+FP24-FQ24</f>
        <v>0</v>
      </c>
      <c r="FS24" s="246"/>
      <c r="FT24" s="246"/>
      <c r="FU24" s="246"/>
      <c r="FV24" s="285">
        <f>+FT24-FU24</f>
        <v>0</v>
      </c>
      <c r="FW24" s="246"/>
      <c r="FX24" s="246"/>
      <c r="FY24" s="246"/>
      <c r="FZ24" s="285">
        <f>+FX24-FY24</f>
        <v>0</v>
      </c>
      <c r="GA24" s="246"/>
      <c r="GB24" s="246"/>
      <c r="GC24" s="246"/>
      <c r="GD24" s="285">
        <f>+GB24-GC24</f>
        <v>0</v>
      </c>
      <c r="GE24" s="246"/>
      <c r="GF24" s="246"/>
      <c r="GG24" s="246"/>
      <c r="GH24" s="285">
        <f>+GF24-GG24</f>
        <v>0</v>
      </c>
      <c r="GI24" s="246"/>
      <c r="GJ24" s="246"/>
      <c r="GK24" s="246"/>
      <c r="GL24" s="285">
        <f>+GJ24-GK24</f>
        <v>0</v>
      </c>
      <c r="GM24" s="246"/>
      <c r="GN24" s="246"/>
      <c r="GO24" s="246"/>
      <c r="GP24" s="285">
        <f>+GN24-GO24</f>
        <v>0</v>
      </c>
      <c r="GQ24" s="246"/>
      <c r="GR24" s="246"/>
      <c r="GS24" s="246"/>
      <c r="GT24" s="285">
        <f>+GR24-GS24</f>
        <v>0</v>
      </c>
      <c r="GU24" s="246"/>
      <c r="GV24" s="246"/>
      <c r="GW24" s="246"/>
      <c r="GX24" s="285">
        <f>+GV24-GW24</f>
        <v>0</v>
      </c>
      <c r="GY24" s="246"/>
      <c r="GZ24" s="246"/>
      <c r="HA24" s="246"/>
      <c r="HB24" s="285">
        <f>+GZ24-HA24</f>
        <v>0</v>
      </c>
      <c r="HC24" s="246"/>
      <c r="HD24" s="246"/>
      <c r="HE24" s="246"/>
      <c r="HF24" s="285">
        <f>+HD24-HE24</f>
        <v>0</v>
      </c>
      <c r="HG24" s="246"/>
      <c r="HH24" s="246"/>
      <c r="HI24" s="246"/>
      <c r="HJ24" s="285">
        <f>+HH24-HI24</f>
        <v>0</v>
      </c>
      <c r="HK24" s="246"/>
      <c r="HL24" s="246"/>
      <c r="HM24" s="246"/>
      <c r="HN24" s="285">
        <f>+HL24-HM24</f>
        <v>0</v>
      </c>
      <c r="HO24" s="246"/>
      <c r="HP24" s="246"/>
      <c r="HQ24" s="246"/>
      <c r="HR24" s="285">
        <f>+HP24-HQ24</f>
        <v>0</v>
      </c>
      <c r="HS24" s="246"/>
      <c r="HT24" s="246"/>
      <c r="HU24" s="246"/>
      <c r="HV24" s="285">
        <f>+HT24-HU24</f>
        <v>0</v>
      </c>
      <c r="HW24" s="246"/>
      <c r="HX24" s="246"/>
      <c r="HY24" s="246"/>
      <c r="HZ24" s="285">
        <f>+HX24-HY24</f>
        <v>0</v>
      </c>
      <c r="IA24" s="246"/>
      <c r="IB24" s="246"/>
      <c r="IC24" s="246"/>
      <c r="ID24" s="285">
        <f>+IB24-IC24</f>
        <v>0</v>
      </c>
      <c r="IE24" s="246"/>
      <c r="IF24" s="246"/>
      <c r="IG24" s="246"/>
      <c r="IH24" s="285">
        <f>+IF24-IG24</f>
        <v>0</v>
      </c>
      <c r="II24" s="246"/>
      <c r="IJ24" s="246"/>
      <c r="IK24" s="246"/>
      <c r="IL24" s="285">
        <f>+IJ24-IK24</f>
        <v>0</v>
      </c>
      <c r="IM24" s="246"/>
      <c r="IN24" s="246"/>
      <c r="IO24" s="246"/>
      <c r="IP24" s="285">
        <f>+IN24-IO24</f>
        <v>0</v>
      </c>
      <c r="IQ24" s="254">
        <f t="shared" si="5"/>
        <v>0</v>
      </c>
      <c r="IR24" s="254">
        <f t="shared" si="5"/>
        <v>0</v>
      </c>
      <c r="IS24" s="254">
        <f t="shared" si="5"/>
        <v>0</v>
      </c>
      <c r="IT24" s="254">
        <f t="shared" si="5"/>
        <v>0</v>
      </c>
    </row>
    <row r="25" spans="1:254" customFormat="1" ht="15" customHeight="1">
      <c r="A25" s="343">
        <v>460000</v>
      </c>
      <c r="B25" s="8" t="s">
        <v>914</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4"/>
      <c r="DM25" s="254"/>
      <c r="DN25" s="254"/>
      <c r="DO25" s="254"/>
      <c r="DP25" s="254"/>
      <c r="DQ25" s="254"/>
      <c r="DR25" s="254"/>
      <c r="DS25" s="254"/>
      <c r="DT25" s="254"/>
      <c r="DU25" s="254"/>
      <c r="DV25" s="254"/>
      <c r="DW25" s="254"/>
      <c r="DX25" s="254"/>
      <c r="DY25" s="254"/>
      <c r="DZ25" s="254"/>
      <c r="EA25" s="254"/>
      <c r="EB25" s="254"/>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G25" s="254"/>
      <c r="FH25" s="254"/>
      <c r="FI25" s="254"/>
      <c r="FJ25" s="254"/>
      <c r="FK25" s="254"/>
      <c r="FL25" s="254"/>
      <c r="FM25" s="254"/>
      <c r="FN25" s="254"/>
      <c r="FO25" s="254"/>
      <c r="FP25" s="254"/>
      <c r="FQ25" s="254"/>
      <c r="FR25" s="254"/>
      <c r="FS25" s="254"/>
      <c r="FT25" s="254"/>
      <c r="FU25" s="254"/>
      <c r="FV25" s="254"/>
      <c r="FW25" s="254"/>
      <c r="FX25" s="254"/>
      <c r="FY25" s="254"/>
      <c r="FZ25" s="254"/>
      <c r="GA25" s="254"/>
      <c r="GB25" s="254"/>
      <c r="GC25" s="254"/>
      <c r="GD25" s="254"/>
      <c r="GE25" s="254"/>
      <c r="GF25" s="254"/>
      <c r="GG25" s="254"/>
      <c r="GH25" s="254"/>
      <c r="GI25" s="254"/>
      <c r="GJ25" s="254"/>
      <c r="GK25" s="254"/>
      <c r="GL25" s="254"/>
      <c r="GM25" s="254"/>
      <c r="GN25" s="254"/>
      <c r="GO25" s="254"/>
      <c r="GP25" s="254"/>
      <c r="GQ25" s="254"/>
      <c r="GR25" s="254"/>
      <c r="GS25" s="254"/>
      <c r="GT25" s="254"/>
      <c r="GU25" s="254"/>
      <c r="GV25" s="254"/>
      <c r="GW25" s="254"/>
      <c r="GX25" s="254"/>
      <c r="GY25" s="254"/>
      <c r="GZ25" s="254"/>
      <c r="HA25" s="254"/>
      <c r="HB25" s="254"/>
      <c r="HC25" s="254"/>
      <c r="HD25" s="254"/>
      <c r="HE25" s="254"/>
      <c r="HF25" s="254"/>
      <c r="HG25" s="254"/>
      <c r="HH25" s="254"/>
      <c r="HI25" s="254"/>
      <c r="HJ25" s="254"/>
      <c r="HK25" s="254"/>
      <c r="HL25" s="254"/>
      <c r="HM25" s="254"/>
      <c r="HN25" s="254"/>
      <c r="HO25" s="254"/>
      <c r="HP25" s="254"/>
      <c r="HQ25" s="254"/>
      <c r="HR25" s="254"/>
      <c r="HS25" s="254"/>
      <c r="HT25" s="254"/>
      <c r="HU25" s="254"/>
      <c r="HV25" s="254"/>
      <c r="HW25" s="254"/>
      <c r="HX25" s="254"/>
      <c r="HY25" s="254"/>
      <c r="HZ25" s="254"/>
      <c r="IA25" s="254"/>
      <c r="IB25" s="254"/>
      <c r="IC25" s="254"/>
      <c r="ID25" s="254"/>
      <c r="IE25" s="254"/>
      <c r="IF25" s="254"/>
      <c r="IG25" s="254"/>
      <c r="IH25" s="254"/>
      <c r="II25" s="254"/>
      <c r="IJ25" s="254"/>
      <c r="IK25" s="254"/>
      <c r="IL25" s="254"/>
      <c r="IM25" s="254"/>
      <c r="IN25" s="254"/>
      <c r="IO25" s="254"/>
      <c r="IP25" s="254"/>
      <c r="IQ25" s="254"/>
      <c r="IR25" s="254"/>
      <c r="IS25" s="254"/>
      <c r="IT25" s="254"/>
    </row>
    <row r="26" spans="1:254" ht="15" customHeight="1">
      <c r="A26" s="326">
        <v>100</v>
      </c>
      <c r="B26" s="240" t="s">
        <v>758</v>
      </c>
      <c r="C26" s="246"/>
      <c r="D26" s="246"/>
      <c r="E26" s="246"/>
      <c r="F26" s="285">
        <f t="shared" si="0"/>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c r="AE26" s="246"/>
      <c r="AF26" s="246"/>
      <c r="AG26" s="246"/>
      <c r="AH26" s="285">
        <f>+AF26-AG26</f>
        <v>0</v>
      </c>
      <c r="AI26" s="246"/>
      <c r="AJ26" s="246"/>
      <c r="AK26" s="246"/>
      <c r="AL26" s="285">
        <f>+AJ26-AK26</f>
        <v>0</v>
      </c>
      <c r="AM26" s="246"/>
      <c r="AN26" s="246"/>
      <c r="AO26" s="246"/>
      <c r="AP26" s="285">
        <f>+AN26-AO26</f>
        <v>0</v>
      </c>
      <c r="AQ26" s="246"/>
      <c r="AR26" s="246"/>
      <c r="AS26" s="246"/>
      <c r="AT26" s="285">
        <f>+AR26-AS26</f>
        <v>0</v>
      </c>
      <c r="AU26" s="246"/>
      <c r="AV26" s="246"/>
      <c r="AW26" s="246"/>
      <c r="AX26" s="285">
        <f>+AV26-AW26</f>
        <v>0</v>
      </c>
      <c r="AY26" s="246"/>
      <c r="AZ26" s="246"/>
      <c r="BA26" s="246"/>
      <c r="BB26" s="285">
        <f>+AZ26-BA26</f>
        <v>0</v>
      </c>
      <c r="BC26" s="246"/>
      <c r="BD26" s="246"/>
      <c r="BE26" s="246"/>
      <c r="BF26" s="285">
        <f>+BD26-BE26</f>
        <v>0</v>
      </c>
      <c r="BG26" s="246"/>
      <c r="BH26" s="246"/>
      <c r="BI26" s="246"/>
      <c r="BJ26" s="285">
        <f>+BH26-BI26</f>
        <v>0</v>
      </c>
      <c r="BK26" s="246"/>
      <c r="BL26" s="246"/>
      <c r="BM26" s="246"/>
      <c r="BN26" s="285">
        <f>+BL26-BM26</f>
        <v>0</v>
      </c>
      <c r="BO26" s="246"/>
      <c r="BP26" s="246"/>
      <c r="BQ26" s="246"/>
      <c r="BR26" s="285">
        <f>+BP26-BQ26</f>
        <v>0</v>
      </c>
      <c r="BS26" s="246"/>
      <c r="BT26" s="246"/>
      <c r="BU26" s="246"/>
      <c r="BV26" s="285">
        <f>+BT26-BU26</f>
        <v>0</v>
      </c>
      <c r="BW26" s="246"/>
      <c r="BX26" s="246"/>
      <c r="BY26" s="246"/>
      <c r="BZ26" s="285">
        <f>+BX26-BY26</f>
        <v>0</v>
      </c>
      <c r="CA26" s="246"/>
      <c r="CB26" s="246"/>
      <c r="CC26" s="246"/>
      <c r="CD26" s="285">
        <f>+CB26-CC26</f>
        <v>0</v>
      </c>
      <c r="CE26" s="246"/>
      <c r="CF26" s="246"/>
      <c r="CG26" s="246"/>
      <c r="CH26" s="285">
        <f>+CF26-CG26</f>
        <v>0</v>
      </c>
      <c r="CI26" s="246"/>
      <c r="CJ26" s="246"/>
      <c r="CK26" s="246"/>
      <c r="CL26" s="285">
        <f>+CJ26-CK26</f>
        <v>0</v>
      </c>
      <c r="CM26" s="246"/>
      <c r="CN26" s="246"/>
      <c r="CO26" s="246"/>
      <c r="CP26" s="285">
        <f>+CN26-CO26</f>
        <v>0</v>
      </c>
      <c r="CQ26" s="246"/>
      <c r="CR26" s="246"/>
      <c r="CS26" s="246"/>
      <c r="CT26" s="285">
        <f>+CR26-CS26</f>
        <v>0</v>
      </c>
      <c r="CU26" s="246"/>
      <c r="CV26" s="246"/>
      <c r="CW26" s="246"/>
      <c r="CX26" s="285">
        <f>+CV26-CW26</f>
        <v>0</v>
      </c>
      <c r="CY26" s="246"/>
      <c r="CZ26" s="246"/>
      <c r="DA26" s="246"/>
      <c r="DB26" s="285">
        <f>+CZ26-DA26</f>
        <v>0</v>
      </c>
      <c r="DC26" s="246"/>
      <c r="DD26" s="246"/>
      <c r="DE26" s="246"/>
      <c r="DF26" s="285">
        <f>+DD26-DE26</f>
        <v>0</v>
      </c>
      <c r="DG26" s="246"/>
      <c r="DH26" s="246"/>
      <c r="DI26" s="246"/>
      <c r="DJ26" s="285">
        <f>+DH26-DI26</f>
        <v>0</v>
      </c>
      <c r="DK26" s="246"/>
      <c r="DL26" s="246"/>
      <c r="DM26" s="246"/>
      <c r="DN26" s="285">
        <f>+DL26-DM26</f>
        <v>0</v>
      </c>
      <c r="DO26" s="246"/>
      <c r="DP26" s="246"/>
      <c r="DQ26" s="246"/>
      <c r="DR26" s="285">
        <f>+DP26-DQ26</f>
        <v>0</v>
      </c>
      <c r="DS26" s="246"/>
      <c r="DT26" s="246"/>
      <c r="DU26" s="246"/>
      <c r="DV26" s="285">
        <f>+DT26-DU26</f>
        <v>0</v>
      </c>
      <c r="DW26" s="246"/>
      <c r="DX26" s="246"/>
      <c r="DY26" s="246"/>
      <c r="DZ26" s="285">
        <f>+DX26-DY26</f>
        <v>0</v>
      </c>
      <c r="EA26" s="246"/>
      <c r="EB26" s="246"/>
      <c r="EC26" s="246"/>
      <c r="ED26" s="285">
        <f>+EB26-EC26</f>
        <v>0</v>
      </c>
      <c r="EE26" s="246"/>
      <c r="EF26" s="246"/>
      <c r="EG26" s="246"/>
      <c r="EH26" s="285">
        <f>+EF26-EG26</f>
        <v>0</v>
      </c>
      <c r="EI26" s="246"/>
      <c r="EJ26" s="246"/>
      <c r="EK26" s="246"/>
      <c r="EL26" s="285">
        <f>+EJ26-EK26</f>
        <v>0</v>
      </c>
      <c r="EM26" s="246"/>
      <c r="EN26" s="246"/>
      <c r="EO26" s="246"/>
      <c r="EP26" s="285">
        <f>+EN26-EO26</f>
        <v>0</v>
      </c>
      <c r="EQ26" s="246"/>
      <c r="ER26" s="246"/>
      <c r="ES26" s="246"/>
      <c r="ET26" s="285">
        <f>+ER26-ES26</f>
        <v>0</v>
      </c>
      <c r="EU26" s="246"/>
      <c r="EV26" s="246"/>
      <c r="EW26" s="246"/>
      <c r="EX26" s="285">
        <f>+EV26-EW26</f>
        <v>0</v>
      </c>
      <c r="EY26" s="246"/>
      <c r="EZ26" s="246"/>
      <c r="FA26" s="246"/>
      <c r="FB26" s="285">
        <f>+EZ26-FA26</f>
        <v>0</v>
      </c>
      <c r="FC26" s="246"/>
      <c r="FD26" s="246"/>
      <c r="FE26" s="246"/>
      <c r="FF26" s="285">
        <f>+FD26-FE26</f>
        <v>0</v>
      </c>
      <c r="FG26" s="246"/>
      <c r="FH26" s="246"/>
      <c r="FI26" s="246"/>
      <c r="FJ26" s="285">
        <f>+FH26-FI26</f>
        <v>0</v>
      </c>
      <c r="FK26" s="246"/>
      <c r="FL26" s="246"/>
      <c r="FM26" s="246"/>
      <c r="FN26" s="285">
        <f>+FL26-FM26</f>
        <v>0</v>
      </c>
      <c r="FO26" s="246"/>
      <c r="FP26" s="246"/>
      <c r="FQ26" s="246"/>
      <c r="FR26" s="285">
        <f>+FP26-FQ26</f>
        <v>0</v>
      </c>
      <c r="FS26" s="246"/>
      <c r="FT26" s="246"/>
      <c r="FU26" s="246"/>
      <c r="FV26" s="285">
        <f>+FT26-FU26</f>
        <v>0</v>
      </c>
      <c r="FW26" s="246"/>
      <c r="FX26" s="246"/>
      <c r="FY26" s="246"/>
      <c r="FZ26" s="285">
        <f>+FX26-FY26</f>
        <v>0</v>
      </c>
      <c r="GA26" s="246"/>
      <c r="GB26" s="246"/>
      <c r="GC26" s="246"/>
      <c r="GD26" s="285">
        <f>+GB26-GC26</f>
        <v>0</v>
      </c>
      <c r="GE26" s="246"/>
      <c r="GF26" s="246"/>
      <c r="GG26" s="246"/>
      <c r="GH26" s="285">
        <f>+GF26-GG26</f>
        <v>0</v>
      </c>
      <c r="GI26" s="246"/>
      <c r="GJ26" s="246"/>
      <c r="GK26" s="246"/>
      <c r="GL26" s="285">
        <f>+GJ26-GK26</f>
        <v>0</v>
      </c>
      <c r="GM26" s="246"/>
      <c r="GN26" s="246"/>
      <c r="GO26" s="246"/>
      <c r="GP26" s="285">
        <f>+GN26-GO26</f>
        <v>0</v>
      </c>
      <c r="GQ26" s="246"/>
      <c r="GR26" s="246"/>
      <c r="GS26" s="246"/>
      <c r="GT26" s="285">
        <f>+GR26-GS26</f>
        <v>0</v>
      </c>
      <c r="GU26" s="246"/>
      <c r="GV26" s="246"/>
      <c r="GW26" s="246"/>
      <c r="GX26" s="285">
        <f>+GV26-GW26</f>
        <v>0</v>
      </c>
      <c r="GY26" s="246"/>
      <c r="GZ26" s="246"/>
      <c r="HA26" s="246"/>
      <c r="HB26" s="285">
        <f>+GZ26-HA26</f>
        <v>0</v>
      </c>
      <c r="HC26" s="246"/>
      <c r="HD26" s="246"/>
      <c r="HE26" s="246"/>
      <c r="HF26" s="285">
        <f>+HD26-HE26</f>
        <v>0</v>
      </c>
      <c r="HG26" s="246"/>
      <c r="HH26" s="246"/>
      <c r="HI26" s="246"/>
      <c r="HJ26" s="285">
        <f>+HH26-HI26</f>
        <v>0</v>
      </c>
      <c r="HK26" s="246"/>
      <c r="HL26" s="246"/>
      <c r="HM26" s="246"/>
      <c r="HN26" s="285">
        <f>+HL26-HM26</f>
        <v>0</v>
      </c>
      <c r="HO26" s="246"/>
      <c r="HP26" s="246"/>
      <c r="HQ26" s="246"/>
      <c r="HR26" s="285">
        <f>+HP26-HQ26</f>
        <v>0</v>
      </c>
      <c r="HS26" s="246"/>
      <c r="HT26" s="246"/>
      <c r="HU26" s="246"/>
      <c r="HV26" s="285">
        <f>+HT26-HU26</f>
        <v>0</v>
      </c>
      <c r="HW26" s="246"/>
      <c r="HX26" s="246"/>
      <c r="HY26" s="246"/>
      <c r="HZ26" s="285">
        <f>+HX26-HY26</f>
        <v>0</v>
      </c>
      <c r="IA26" s="246"/>
      <c r="IB26" s="246"/>
      <c r="IC26" s="246"/>
      <c r="ID26" s="285">
        <f>+IB26-IC26</f>
        <v>0</v>
      </c>
      <c r="IE26" s="246"/>
      <c r="IF26" s="246"/>
      <c r="IG26" s="246"/>
      <c r="IH26" s="285">
        <f>+IF26-IG26</f>
        <v>0</v>
      </c>
      <c r="II26" s="246"/>
      <c r="IJ26" s="246"/>
      <c r="IK26" s="246"/>
      <c r="IL26" s="285">
        <f>+IJ26-IK26</f>
        <v>0</v>
      </c>
      <c r="IM26" s="246"/>
      <c r="IN26" s="246"/>
      <c r="IO26" s="246"/>
      <c r="IP26" s="285">
        <f>+IN26-IO26</f>
        <v>0</v>
      </c>
      <c r="IQ26" s="254">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54">
        <f t="shared" si="6"/>
        <v>0</v>
      </c>
      <c r="IS26" s="254">
        <f t="shared" si="6"/>
        <v>0</v>
      </c>
      <c r="IT26" s="254">
        <f t="shared" si="6"/>
        <v>0</v>
      </c>
    </row>
    <row r="27" spans="1:254" ht="15" customHeight="1">
      <c r="A27" s="326" t="s">
        <v>170</v>
      </c>
      <c r="B27" s="240" t="s">
        <v>759</v>
      </c>
      <c r="C27" s="246"/>
      <c r="D27" s="246"/>
      <c r="E27" s="246"/>
      <c r="F27" s="285">
        <f t="shared" si="0"/>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c r="AE27" s="246"/>
      <c r="AF27" s="246"/>
      <c r="AG27" s="246"/>
      <c r="AH27" s="285">
        <f>+AF27-AG27</f>
        <v>0</v>
      </c>
      <c r="AI27" s="246"/>
      <c r="AJ27" s="246"/>
      <c r="AK27" s="246"/>
      <c r="AL27" s="285">
        <f>+AJ27-AK27</f>
        <v>0</v>
      </c>
      <c r="AM27" s="246"/>
      <c r="AN27" s="246"/>
      <c r="AO27" s="246"/>
      <c r="AP27" s="285">
        <f>+AN27-AO27</f>
        <v>0</v>
      </c>
      <c r="AQ27" s="246"/>
      <c r="AR27" s="246"/>
      <c r="AS27" s="246"/>
      <c r="AT27" s="285">
        <f>+AR27-AS27</f>
        <v>0</v>
      </c>
      <c r="AU27" s="246"/>
      <c r="AV27" s="246"/>
      <c r="AW27" s="246"/>
      <c r="AX27" s="285">
        <f>+AV27-AW27</f>
        <v>0</v>
      </c>
      <c r="AY27" s="246"/>
      <c r="AZ27" s="246"/>
      <c r="BA27" s="246"/>
      <c r="BB27" s="285">
        <f>+AZ27-BA27</f>
        <v>0</v>
      </c>
      <c r="BC27" s="246"/>
      <c r="BD27" s="246"/>
      <c r="BE27" s="246"/>
      <c r="BF27" s="285">
        <f>+BD27-BE27</f>
        <v>0</v>
      </c>
      <c r="BG27" s="246"/>
      <c r="BH27" s="246"/>
      <c r="BI27" s="246"/>
      <c r="BJ27" s="285">
        <f>+BH27-BI27</f>
        <v>0</v>
      </c>
      <c r="BK27" s="246"/>
      <c r="BL27" s="246"/>
      <c r="BM27" s="246"/>
      <c r="BN27" s="285">
        <f>+BL27-BM27</f>
        <v>0</v>
      </c>
      <c r="BO27" s="246"/>
      <c r="BP27" s="246"/>
      <c r="BQ27" s="246"/>
      <c r="BR27" s="285">
        <f>+BP27-BQ27</f>
        <v>0</v>
      </c>
      <c r="BS27" s="246"/>
      <c r="BT27" s="246"/>
      <c r="BU27" s="246"/>
      <c r="BV27" s="285">
        <f>+BT27-BU27</f>
        <v>0</v>
      </c>
      <c r="BW27" s="246"/>
      <c r="BX27" s="246"/>
      <c r="BY27" s="246"/>
      <c r="BZ27" s="285">
        <f>+BX27-BY27</f>
        <v>0</v>
      </c>
      <c r="CA27" s="246"/>
      <c r="CB27" s="246"/>
      <c r="CC27" s="246"/>
      <c r="CD27" s="285">
        <f>+CB27-CC27</f>
        <v>0</v>
      </c>
      <c r="CE27" s="246"/>
      <c r="CF27" s="246"/>
      <c r="CG27" s="246"/>
      <c r="CH27" s="285">
        <f>+CF27-CG27</f>
        <v>0</v>
      </c>
      <c r="CI27" s="246"/>
      <c r="CJ27" s="246"/>
      <c r="CK27" s="246"/>
      <c r="CL27" s="285">
        <f>+CJ27-CK27</f>
        <v>0</v>
      </c>
      <c r="CM27" s="246"/>
      <c r="CN27" s="246"/>
      <c r="CO27" s="246"/>
      <c r="CP27" s="285">
        <f>+CN27-CO27</f>
        <v>0</v>
      </c>
      <c r="CQ27" s="246"/>
      <c r="CR27" s="246"/>
      <c r="CS27" s="246"/>
      <c r="CT27" s="285">
        <f>+CR27-CS27</f>
        <v>0</v>
      </c>
      <c r="CU27" s="246"/>
      <c r="CV27" s="246"/>
      <c r="CW27" s="246"/>
      <c r="CX27" s="285">
        <f>+CV27-CW27</f>
        <v>0</v>
      </c>
      <c r="CY27" s="246"/>
      <c r="CZ27" s="246"/>
      <c r="DA27" s="246"/>
      <c r="DB27" s="285">
        <f>+CZ27-DA27</f>
        <v>0</v>
      </c>
      <c r="DC27" s="246"/>
      <c r="DD27" s="246"/>
      <c r="DE27" s="246"/>
      <c r="DF27" s="285">
        <f>+DD27-DE27</f>
        <v>0</v>
      </c>
      <c r="DG27" s="246"/>
      <c r="DH27" s="246"/>
      <c r="DI27" s="246"/>
      <c r="DJ27" s="285">
        <f>+DH27-DI27</f>
        <v>0</v>
      </c>
      <c r="DK27" s="246"/>
      <c r="DL27" s="246"/>
      <c r="DM27" s="246"/>
      <c r="DN27" s="285">
        <f>+DL27-DM27</f>
        <v>0</v>
      </c>
      <c r="DO27" s="246"/>
      <c r="DP27" s="246"/>
      <c r="DQ27" s="246"/>
      <c r="DR27" s="285">
        <f>+DP27-DQ27</f>
        <v>0</v>
      </c>
      <c r="DS27" s="246"/>
      <c r="DT27" s="246"/>
      <c r="DU27" s="246"/>
      <c r="DV27" s="285">
        <f>+DT27-DU27</f>
        <v>0</v>
      </c>
      <c r="DW27" s="246"/>
      <c r="DX27" s="246"/>
      <c r="DY27" s="246"/>
      <c r="DZ27" s="285">
        <f>+DX27-DY27</f>
        <v>0</v>
      </c>
      <c r="EA27" s="246"/>
      <c r="EB27" s="246"/>
      <c r="EC27" s="246"/>
      <c r="ED27" s="285">
        <f>+EB27-EC27</f>
        <v>0</v>
      </c>
      <c r="EE27" s="246"/>
      <c r="EF27" s="246"/>
      <c r="EG27" s="246"/>
      <c r="EH27" s="285">
        <f>+EF27-EG27</f>
        <v>0</v>
      </c>
      <c r="EI27" s="246"/>
      <c r="EJ27" s="246"/>
      <c r="EK27" s="246"/>
      <c r="EL27" s="285">
        <f>+EJ27-EK27</f>
        <v>0</v>
      </c>
      <c r="EM27" s="246"/>
      <c r="EN27" s="246"/>
      <c r="EO27" s="246"/>
      <c r="EP27" s="285">
        <f>+EN27-EO27</f>
        <v>0</v>
      </c>
      <c r="EQ27" s="246"/>
      <c r="ER27" s="246"/>
      <c r="ES27" s="246"/>
      <c r="ET27" s="285">
        <f>+ER27-ES27</f>
        <v>0</v>
      </c>
      <c r="EU27" s="246"/>
      <c r="EV27" s="246"/>
      <c r="EW27" s="246"/>
      <c r="EX27" s="285">
        <f>+EV27-EW27</f>
        <v>0</v>
      </c>
      <c r="EY27" s="246"/>
      <c r="EZ27" s="246"/>
      <c r="FA27" s="246"/>
      <c r="FB27" s="285">
        <f>+EZ27-FA27</f>
        <v>0</v>
      </c>
      <c r="FC27" s="246"/>
      <c r="FD27" s="246"/>
      <c r="FE27" s="246"/>
      <c r="FF27" s="285">
        <f>+FD27-FE27</f>
        <v>0</v>
      </c>
      <c r="FG27" s="246"/>
      <c r="FH27" s="246"/>
      <c r="FI27" s="246"/>
      <c r="FJ27" s="285">
        <f>+FH27-FI27</f>
        <v>0</v>
      </c>
      <c r="FK27" s="246"/>
      <c r="FL27" s="246"/>
      <c r="FM27" s="246"/>
      <c r="FN27" s="285">
        <f>+FL27-FM27</f>
        <v>0</v>
      </c>
      <c r="FO27" s="246"/>
      <c r="FP27" s="246"/>
      <c r="FQ27" s="246"/>
      <c r="FR27" s="285">
        <f>+FP27-FQ27</f>
        <v>0</v>
      </c>
      <c r="FS27" s="246"/>
      <c r="FT27" s="246"/>
      <c r="FU27" s="246"/>
      <c r="FV27" s="285">
        <f>+FT27-FU27</f>
        <v>0</v>
      </c>
      <c r="FW27" s="246"/>
      <c r="FX27" s="246"/>
      <c r="FY27" s="246"/>
      <c r="FZ27" s="285">
        <f>+FX27-FY27</f>
        <v>0</v>
      </c>
      <c r="GA27" s="246"/>
      <c r="GB27" s="246"/>
      <c r="GC27" s="246"/>
      <c r="GD27" s="285">
        <f>+GB27-GC27</f>
        <v>0</v>
      </c>
      <c r="GE27" s="246"/>
      <c r="GF27" s="246"/>
      <c r="GG27" s="246"/>
      <c r="GH27" s="285">
        <f>+GF27-GG27</f>
        <v>0</v>
      </c>
      <c r="GI27" s="246"/>
      <c r="GJ27" s="246"/>
      <c r="GK27" s="246"/>
      <c r="GL27" s="285">
        <f>+GJ27-GK27</f>
        <v>0</v>
      </c>
      <c r="GM27" s="246"/>
      <c r="GN27" s="246"/>
      <c r="GO27" s="246"/>
      <c r="GP27" s="285">
        <f>+GN27-GO27</f>
        <v>0</v>
      </c>
      <c r="GQ27" s="246"/>
      <c r="GR27" s="246"/>
      <c r="GS27" s="246"/>
      <c r="GT27" s="285">
        <f>+GR27-GS27</f>
        <v>0</v>
      </c>
      <c r="GU27" s="246"/>
      <c r="GV27" s="246"/>
      <c r="GW27" s="246"/>
      <c r="GX27" s="285">
        <f>+GV27-GW27</f>
        <v>0</v>
      </c>
      <c r="GY27" s="246"/>
      <c r="GZ27" s="246"/>
      <c r="HA27" s="246"/>
      <c r="HB27" s="285">
        <f>+GZ27-HA27</f>
        <v>0</v>
      </c>
      <c r="HC27" s="246"/>
      <c r="HD27" s="246"/>
      <c r="HE27" s="246"/>
      <c r="HF27" s="285">
        <f>+HD27-HE27</f>
        <v>0</v>
      </c>
      <c r="HG27" s="246"/>
      <c r="HH27" s="246"/>
      <c r="HI27" s="246"/>
      <c r="HJ27" s="285">
        <f>+HH27-HI27</f>
        <v>0</v>
      </c>
      <c r="HK27" s="246"/>
      <c r="HL27" s="246"/>
      <c r="HM27" s="246"/>
      <c r="HN27" s="285">
        <f>+HL27-HM27</f>
        <v>0</v>
      </c>
      <c r="HO27" s="246"/>
      <c r="HP27" s="246"/>
      <c r="HQ27" s="246"/>
      <c r="HR27" s="285">
        <f>+HP27-HQ27</f>
        <v>0</v>
      </c>
      <c r="HS27" s="246"/>
      <c r="HT27" s="246"/>
      <c r="HU27" s="246"/>
      <c r="HV27" s="285">
        <f>+HT27-HU27</f>
        <v>0</v>
      </c>
      <c r="HW27" s="246"/>
      <c r="HX27" s="246"/>
      <c r="HY27" s="246"/>
      <c r="HZ27" s="285">
        <f>+HX27-HY27</f>
        <v>0</v>
      </c>
      <c r="IA27" s="246"/>
      <c r="IB27" s="246"/>
      <c r="IC27" s="246"/>
      <c r="ID27" s="285">
        <f>+IB27-IC27</f>
        <v>0</v>
      </c>
      <c r="IE27" s="246"/>
      <c r="IF27" s="246"/>
      <c r="IG27" s="246"/>
      <c r="IH27" s="285">
        <f>+IF27-IG27</f>
        <v>0</v>
      </c>
      <c r="II27" s="246"/>
      <c r="IJ27" s="246"/>
      <c r="IK27" s="246"/>
      <c r="IL27" s="285">
        <f>+IJ27-IK27</f>
        <v>0</v>
      </c>
      <c r="IM27" s="246"/>
      <c r="IN27" s="246"/>
      <c r="IO27" s="246"/>
      <c r="IP27" s="285">
        <f>+IN27-IO27</f>
        <v>0</v>
      </c>
      <c r="IQ27" s="254">
        <f t="shared" si="6"/>
        <v>0</v>
      </c>
      <c r="IR27" s="254">
        <f t="shared" si="6"/>
        <v>0</v>
      </c>
      <c r="IS27" s="254">
        <f t="shared" si="6"/>
        <v>0</v>
      </c>
      <c r="IT27" s="254">
        <f t="shared" si="6"/>
        <v>0</v>
      </c>
    </row>
    <row r="28" spans="1:254" customFormat="1" ht="15" customHeight="1">
      <c r="A28" s="343">
        <v>470000</v>
      </c>
      <c r="B28" s="8" t="s">
        <v>915</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row>
    <row r="29" spans="1:254" ht="15" customHeight="1">
      <c r="A29" s="326">
        <v>100</v>
      </c>
      <c r="B29" s="240" t="s">
        <v>758</v>
      </c>
      <c r="C29" s="246"/>
      <c r="D29" s="246"/>
      <c r="E29" s="246"/>
      <c r="F29" s="285">
        <f t="shared" si="0"/>
        <v>0</v>
      </c>
      <c r="G29" s="246"/>
      <c r="H29" s="246"/>
      <c r="I29" s="246"/>
      <c r="J29" s="285">
        <f>+H29-I29</f>
        <v>0</v>
      </c>
      <c r="K29" s="246"/>
      <c r="L29" s="246"/>
      <c r="M29" s="246"/>
      <c r="N29" s="285">
        <f>+L29-M29</f>
        <v>0</v>
      </c>
      <c r="O29" s="246"/>
      <c r="P29" s="246"/>
      <c r="Q29" s="246"/>
      <c r="R29" s="285">
        <f>+P29-Q29</f>
        <v>0</v>
      </c>
      <c r="S29" s="246"/>
      <c r="T29" s="246"/>
      <c r="U29" s="246"/>
      <c r="V29" s="285">
        <f>+T29-U29</f>
        <v>0</v>
      </c>
      <c r="W29" s="246"/>
      <c r="X29" s="246"/>
      <c r="Y29" s="246"/>
      <c r="Z29" s="285">
        <f>+X29-Y29</f>
        <v>0</v>
      </c>
      <c r="AA29" s="246"/>
      <c r="AB29" s="246"/>
      <c r="AC29" s="246"/>
      <c r="AD29" s="285">
        <f>+AB29-AC29</f>
        <v>0</v>
      </c>
      <c r="AE29" s="246"/>
      <c r="AF29" s="246"/>
      <c r="AG29" s="246"/>
      <c r="AH29" s="285">
        <f>+AF29-AG29</f>
        <v>0</v>
      </c>
      <c r="AI29" s="246"/>
      <c r="AJ29" s="246"/>
      <c r="AK29" s="246"/>
      <c r="AL29" s="285">
        <f>+AJ29-AK29</f>
        <v>0</v>
      </c>
      <c r="AM29" s="246"/>
      <c r="AN29" s="246"/>
      <c r="AO29" s="246"/>
      <c r="AP29" s="285">
        <f>+AN29-AO29</f>
        <v>0</v>
      </c>
      <c r="AQ29" s="246"/>
      <c r="AR29" s="246"/>
      <c r="AS29" s="246"/>
      <c r="AT29" s="285">
        <f>+AR29-AS29</f>
        <v>0</v>
      </c>
      <c r="AU29" s="246"/>
      <c r="AV29" s="246"/>
      <c r="AW29" s="246"/>
      <c r="AX29" s="285">
        <f>+AV29-AW29</f>
        <v>0</v>
      </c>
      <c r="AY29" s="246"/>
      <c r="AZ29" s="246"/>
      <c r="BA29" s="246"/>
      <c r="BB29" s="285">
        <f>+AZ29-BA29</f>
        <v>0</v>
      </c>
      <c r="BC29" s="246"/>
      <c r="BD29" s="246"/>
      <c r="BE29" s="246"/>
      <c r="BF29" s="285">
        <f>+BD29-BE29</f>
        <v>0</v>
      </c>
      <c r="BG29" s="246"/>
      <c r="BH29" s="246"/>
      <c r="BI29" s="246"/>
      <c r="BJ29" s="285">
        <f>+BH29-BI29</f>
        <v>0</v>
      </c>
      <c r="BK29" s="246"/>
      <c r="BL29" s="246"/>
      <c r="BM29" s="246"/>
      <c r="BN29" s="285">
        <f>+BL29-BM29</f>
        <v>0</v>
      </c>
      <c r="BO29" s="246"/>
      <c r="BP29" s="246"/>
      <c r="BQ29" s="246"/>
      <c r="BR29" s="285">
        <f>+BP29-BQ29</f>
        <v>0</v>
      </c>
      <c r="BS29" s="246"/>
      <c r="BT29" s="246"/>
      <c r="BU29" s="246"/>
      <c r="BV29" s="285">
        <f>+BT29-BU29</f>
        <v>0</v>
      </c>
      <c r="BW29" s="246"/>
      <c r="BX29" s="246"/>
      <c r="BY29" s="246"/>
      <c r="BZ29" s="285">
        <f>+BX29-BY29</f>
        <v>0</v>
      </c>
      <c r="CA29" s="246"/>
      <c r="CB29" s="246"/>
      <c r="CC29" s="246"/>
      <c r="CD29" s="285">
        <f>+CB29-CC29</f>
        <v>0</v>
      </c>
      <c r="CE29" s="246"/>
      <c r="CF29" s="246"/>
      <c r="CG29" s="246"/>
      <c r="CH29" s="285">
        <f>+CF29-CG29</f>
        <v>0</v>
      </c>
      <c r="CI29" s="246"/>
      <c r="CJ29" s="246"/>
      <c r="CK29" s="246"/>
      <c r="CL29" s="285">
        <f>+CJ29-CK29</f>
        <v>0</v>
      </c>
      <c r="CM29" s="246"/>
      <c r="CN29" s="246"/>
      <c r="CO29" s="246"/>
      <c r="CP29" s="285">
        <f>+CN29-CO29</f>
        <v>0</v>
      </c>
      <c r="CQ29" s="246"/>
      <c r="CR29" s="246"/>
      <c r="CS29" s="246"/>
      <c r="CT29" s="285">
        <f>+CR29-CS29</f>
        <v>0</v>
      </c>
      <c r="CU29" s="246"/>
      <c r="CV29" s="246"/>
      <c r="CW29" s="246"/>
      <c r="CX29" s="285">
        <f>+CV29-CW29</f>
        <v>0</v>
      </c>
      <c r="CY29" s="246"/>
      <c r="CZ29" s="246"/>
      <c r="DA29" s="246"/>
      <c r="DB29" s="285">
        <f>+CZ29-DA29</f>
        <v>0</v>
      </c>
      <c r="DC29" s="246"/>
      <c r="DD29" s="246"/>
      <c r="DE29" s="246"/>
      <c r="DF29" s="285">
        <f>+DD29-DE29</f>
        <v>0</v>
      </c>
      <c r="DG29" s="246"/>
      <c r="DH29" s="246"/>
      <c r="DI29" s="246"/>
      <c r="DJ29" s="285">
        <f>+DH29-DI29</f>
        <v>0</v>
      </c>
      <c r="DK29" s="246"/>
      <c r="DL29" s="246"/>
      <c r="DM29" s="246"/>
      <c r="DN29" s="285">
        <f>+DL29-DM29</f>
        <v>0</v>
      </c>
      <c r="DO29" s="246"/>
      <c r="DP29" s="246"/>
      <c r="DQ29" s="246"/>
      <c r="DR29" s="285">
        <f>+DP29-DQ29</f>
        <v>0</v>
      </c>
      <c r="DS29" s="246"/>
      <c r="DT29" s="246"/>
      <c r="DU29" s="246"/>
      <c r="DV29" s="285">
        <f>+DT29-DU29</f>
        <v>0</v>
      </c>
      <c r="DW29" s="246"/>
      <c r="DX29" s="246"/>
      <c r="DY29" s="246"/>
      <c r="DZ29" s="285">
        <f>+DX29-DY29</f>
        <v>0</v>
      </c>
      <c r="EA29" s="246"/>
      <c r="EB29" s="246"/>
      <c r="EC29" s="246"/>
      <c r="ED29" s="285">
        <f>+EB29-EC29</f>
        <v>0</v>
      </c>
      <c r="EE29" s="246"/>
      <c r="EF29" s="246"/>
      <c r="EG29" s="246"/>
      <c r="EH29" s="285">
        <f>+EF29-EG29</f>
        <v>0</v>
      </c>
      <c r="EI29" s="246"/>
      <c r="EJ29" s="246"/>
      <c r="EK29" s="246"/>
      <c r="EL29" s="285">
        <f>+EJ29-EK29</f>
        <v>0</v>
      </c>
      <c r="EM29" s="246"/>
      <c r="EN29" s="246"/>
      <c r="EO29" s="246"/>
      <c r="EP29" s="285">
        <f>+EN29-EO29</f>
        <v>0</v>
      </c>
      <c r="EQ29" s="246"/>
      <c r="ER29" s="246"/>
      <c r="ES29" s="246"/>
      <c r="ET29" s="285">
        <f>+ER29-ES29</f>
        <v>0</v>
      </c>
      <c r="EU29" s="246"/>
      <c r="EV29" s="246"/>
      <c r="EW29" s="246"/>
      <c r="EX29" s="285">
        <f>+EV29-EW29</f>
        <v>0</v>
      </c>
      <c r="EY29" s="246"/>
      <c r="EZ29" s="246"/>
      <c r="FA29" s="246"/>
      <c r="FB29" s="285">
        <f>+EZ29-FA29</f>
        <v>0</v>
      </c>
      <c r="FC29" s="246"/>
      <c r="FD29" s="246"/>
      <c r="FE29" s="246"/>
      <c r="FF29" s="285">
        <f>+FD29-FE29</f>
        <v>0</v>
      </c>
      <c r="FG29" s="246"/>
      <c r="FH29" s="246"/>
      <c r="FI29" s="246"/>
      <c r="FJ29" s="285">
        <f>+FH29-FI29</f>
        <v>0</v>
      </c>
      <c r="FK29" s="246"/>
      <c r="FL29" s="246"/>
      <c r="FM29" s="246"/>
      <c r="FN29" s="285">
        <f>+FL29-FM29</f>
        <v>0</v>
      </c>
      <c r="FO29" s="246"/>
      <c r="FP29" s="246"/>
      <c r="FQ29" s="246"/>
      <c r="FR29" s="285">
        <f>+FP29-FQ29</f>
        <v>0</v>
      </c>
      <c r="FS29" s="246"/>
      <c r="FT29" s="246"/>
      <c r="FU29" s="246"/>
      <c r="FV29" s="285">
        <f>+FT29-FU29</f>
        <v>0</v>
      </c>
      <c r="FW29" s="246"/>
      <c r="FX29" s="246"/>
      <c r="FY29" s="246"/>
      <c r="FZ29" s="285">
        <f>+FX29-FY29</f>
        <v>0</v>
      </c>
      <c r="GA29" s="246"/>
      <c r="GB29" s="246"/>
      <c r="GC29" s="246"/>
      <c r="GD29" s="285">
        <f>+GB29-GC29</f>
        <v>0</v>
      </c>
      <c r="GE29" s="246"/>
      <c r="GF29" s="246"/>
      <c r="GG29" s="246"/>
      <c r="GH29" s="285">
        <f>+GF29-GG29</f>
        <v>0</v>
      </c>
      <c r="GI29" s="246"/>
      <c r="GJ29" s="246"/>
      <c r="GK29" s="246"/>
      <c r="GL29" s="285">
        <f>+GJ29-GK29</f>
        <v>0</v>
      </c>
      <c r="GM29" s="246"/>
      <c r="GN29" s="246"/>
      <c r="GO29" s="246"/>
      <c r="GP29" s="285">
        <f>+GN29-GO29</f>
        <v>0</v>
      </c>
      <c r="GQ29" s="246"/>
      <c r="GR29" s="246"/>
      <c r="GS29" s="246"/>
      <c r="GT29" s="285">
        <f>+GR29-GS29</f>
        <v>0</v>
      </c>
      <c r="GU29" s="246"/>
      <c r="GV29" s="246"/>
      <c r="GW29" s="246"/>
      <c r="GX29" s="285">
        <f>+GV29-GW29</f>
        <v>0</v>
      </c>
      <c r="GY29" s="246"/>
      <c r="GZ29" s="246"/>
      <c r="HA29" s="246"/>
      <c r="HB29" s="285">
        <f>+GZ29-HA29</f>
        <v>0</v>
      </c>
      <c r="HC29" s="246"/>
      <c r="HD29" s="246"/>
      <c r="HE29" s="246"/>
      <c r="HF29" s="285">
        <f>+HD29-HE29</f>
        <v>0</v>
      </c>
      <c r="HG29" s="246"/>
      <c r="HH29" s="246"/>
      <c r="HI29" s="246"/>
      <c r="HJ29" s="285">
        <f>+HH29-HI29</f>
        <v>0</v>
      </c>
      <c r="HK29" s="246"/>
      <c r="HL29" s="246"/>
      <c r="HM29" s="246"/>
      <c r="HN29" s="285">
        <f>+HL29-HM29</f>
        <v>0</v>
      </c>
      <c r="HO29" s="246"/>
      <c r="HP29" s="246"/>
      <c r="HQ29" s="246"/>
      <c r="HR29" s="285">
        <f>+HP29-HQ29</f>
        <v>0</v>
      </c>
      <c r="HS29" s="246"/>
      <c r="HT29" s="246"/>
      <c r="HU29" s="246"/>
      <c r="HV29" s="285">
        <f>+HT29-HU29</f>
        <v>0</v>
      </c>
      <c r="HW29" s="246"/>
      <c r="HX29" s="246"/>
      <c r="HY29" s="246"/>
      <c r="HZ29" s="285">
        <f>+HX29-HY29</f>
        <v>0</v>
      </c>
      <c r="IA29" s="246"/>
      <c r="IB29" s="246"/>
      <c r="IC29" s="246"/>
      <c r="ID29" s="285">
        <f>+IB29-IC29</f>
        <v>0</v>
      </c>
      <c r="IE29" s="246"/>
      <c r="IF29" s="246"/>
      <c r="IG29" s="246"/>
      <c r="IH29" s="285">
        <f>+IF29-IG29</f>
        <v>0</v>
      </c>
      <c r="II29" s="246"/>
      <c r="IJ29" s="246"/>
      <c r="IK29" s="246"/>
      <c r="IL29" s="285">
        <f>+IJ29-IK29</f>
        <v>0</v>
      </c>
      <c r="IM29" s="246"/>
      <c r="IN29" s="246"/>
      <c r="IO29" s="246"/>
      <c r="IP29" s="285">
        <f>+IN29-IO29</f>
        <v>0</v>
      </c>
      <c r="IQ29" s="254">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54">
        <f t="shared" si="7"/>
        <v>0</v>
      </c>
      <c r="IS29" s="254">
        <f t="shared" si="7"/>
        <v>0</v>
      </c>
      <c r="IT29" s="254">
        <f t="shared" si="7"/>
        <v>0</v>
      </c>
    </row>
    <row r="30" spans="1:254" ht="15" customHeight="1">
      <c r="A30" s="326" t="s">
        <v>170</v>
      </c>
      <c r="B30" s="240" t="s">
        <v>759</v>
      </c>
      <c r="C30" s="246"/>
      <c r="D30" s="246"/>
      <c r="E30" s="246"/>
      <c r="F30" s="285">
        <f t="shared" si="0"/>
        <v>0</v>
      </c>
      <c r="G30" s="246"/>
      <c r="H30" s="246"/>
      <c r="I30" s="246"/>
      <c r="J30" s="285">
        <f>+H30-I30</f>
        <v>0</v>
      </c>
      <c r="K30" s="246"/>
      <c r="L30" s="246"/>
      <c r="M30" s="246"/>
      <c r="N30" s="285">
        <f>+L30-M30</f>
        <v>0</v>
      </c>
      <c r="O30" s="246"/>
      <c r="P30" s="246"/>
      <c r="Q30" s="246"/>
      <c r="R30" s="285">
        <f>+P30-Q30</f>
        <v>0</v>
      </c>
      <c r="S30" s="246"/>
      <c r="T30" s="246"/>
      <c r="U30" s="246"/>
      <c r="V30" s="285">
        <f>+T30-U30</f>
        <v>0</v>
      </c>
      <c r="W30" s="246"/>
      <c r="X30" s="246"/>
      <c r="Y30" s="246"/>
      <c r="Z30" s="285">
        <f>+X30-Y30</f>
        <v>0</v>
      </c>
      <c r="AA30" s="246"/>
      <c r="AB30" s="246"/>
      <c r="AC30" s="246"/>
      <c r="AD30" s="285">
        <f>+AB30-AC30</f>
        <v>0</v>
      </c>
      <c r="AE30" s="246"/>
      <c r="AF30" s="246"/>
      <c r="AG30" s="246"/>
      <c r="AH30" s="285">
        <f>+AF30-AG30</f>
        <v>0</v>
      </c>
      <c r="AI30" s="246"/>
      <c r="AJ30" s="246"/>
      <c r="AK30" s="246"/>
      <c r="AL30" s="285">
        <f>+AJ30-AK30</f>
        <v>0</v>
      </c>
      <c r="AM30" s="246"/>
      <c r="AN30" s="246"/>
      <c r="AO30" s="246"/>
      <c r="AP30" s="285">
        <f>+AN30-AO30</f>
        <v>0</v>
      </c>
      <c r="AQ30" s="246"/>
      <c r="AR30" s="246"/>
      <c r="AS30" s="246"/>
      <c r="AT30" s="285">
        <f>+AR30-AS30</f>
        <v>0</v>
      </c>
      <c r="AU30" s="246"/>
      <c r="AV30" s="246"/>
      <c r="AW30" s="246"/>
      <c r="AX30" s="285">
        <f>+AV30-AW30</f>
        <v>0</v>
      </c>
      <c r="AY30" s="246"/>
      <c r="AZ30" s="246"/>
      <c r="BA30" s="246"/>
      <c r="BB30" s="285">
        <f>+AZ30-BA30</f>
        <v>0</v>
      </c>
      <c r="BC30" s="246"/>
      <c r="BD30" s="246"/>
      <c r="BE30" s="246"/>
      <c r="BF30" s="285">
        <f>+BD30-BE30</f>
        <v>0</v>
      </c>
      <c r="BG30" s="246"/>
      <c r="BH30" s="246"/>
      <c r="BI30" s="246"/>
      <c r="BJ30" s="285">
        <f>+BH30-BI30</f>
        <v>0</v>
      </c>
      <c r="BK30" s="246"/>
      <c r="BL30" s="246"/>
      <c r="BM30" s="246"/>
      <c r="BN30" s="285">
        <f>+BL30-BM30</f>
        <v>0</v>
      </c>
      <c r="BO30" s="246"/>
      <c r="BP30" s="246"/>
      <c r="BQ30" s="246"/>
      <c r="BR30" s="285">
        <f>+BP30-BQ30</f>
        <v>0</v>
      </c>
      <c r="BS30" s="246"/>
      <c r="BT30" s="246"/>
      <c r="BU30" s="246"/>
      <c r="BV30" s="285">
        <f>+BT30-BU30</f>
        <v>0</v>
      </c>
      <c r="BW30" s="246"/>
      <c r="BX30" s="246"/>
      <c r="BY30" s="246"/>
      <c r="BZ30" s="285">
        <f>+BX30-BY30</f>
        <v>0</v>
      </c>
      <c r="CA30" s="246"/>
      <c r="CB30" s="246"/>
      <c r="CC30" s="246"/>
      <c r="CD30" s="285">
        <f>+CB30-CC30</f>
        <v>0</v>
      </c>
      <c r="CE30" s="246"/>
      <c r="CF30" s="246"/>
      <c r="CG30" s="246"/>
      <c r="CH30" s="285">
        <f>+CF30-CG30</f>
        <v>0</v>
      </c>
      <c r="CI30" s="246"/>
      <c r="CJ30" s="246"/>
      <c r="CK30" s="246"/>
      <c r="CL30" s="285">
        <f>+CJ30-CK30</f>
        <v>0</v>
      </c>
      <c r="CM30" s="246"/>
      <c r="CN30" s="246"/>
      <c r="CO30" s="246"/>
      <c r="CP30" s="285">
        <f>+CN30-CO30</f>
        <v>0</v>
      </c>
      <c r="CQ30" s="246"/>
      <c r="CR30" s="246"/>
      <c r="CS30" s="246"/>
      <c r="CT30" s="285">
        <f>+CR30-CS30</f>
        <v>0</v>
      </c>
      <c r="CU30" s="246"/>
      <c r="CV30" s="246"/>
      <c r="CW30" s="246"/>
      <c r="CX30" s="285">
        <f>+CV30-CW30</f>
        <v>0</v>
      </c>
      <c r="CY30" s="246"/>
      <c r="CZ30" s="246"/>
      <c r="DA30" s="246"/>
      <c r="DB30" s="285">
        <f>+CZ30-DA30</f>
        <v>0</v>
      </c>
      <c r="DC30" s="246"/>
      <c r="DD30" s="246"/>
      <c r="DE30" s="246"/>
      <c r="DF30" s="285">
        <f>+DD30-DE30</f>
        <v>0</v>
      </c>
      <c r="DG30" s="246"/>
      <c r="DH30" s="246"/>
      <c r="DI30" s="246"/>
      <c r="DJ30" s="285">
        <f>+DH30-DI30</f>
        <v>0</v>
      </c>
      <c r="DK30" s="246"/>
      <c r="DL30" s="246"/>
      <c r="DM30" s="246"/>
      <c r="DN30" s="285">
        <f>+DL30-DM30</f>
        <v>0</v>
      </c>
      <c r="DO30" s="246"/>
      <c r="DP30" s="246"/>
      <c r="DQ30" s="246"/>
      <c r="DR30" s="285">
        <f>+DP30-DQ30</f>
        <v>0</v>
      </c>
      <c r="DS30" s="246"/>
      <c r="DT30" s="246"/>
      <c r="DU30" s="246"/>
      <c r="DV30" s="285">
        <f>+DT30-DU30</f>
        <v>0</v>
      </c>
      <c r="DW30" s="246"/>
      <c r="DX30" s="246"/>
      <c r="DY30" s="246"/>
      <c r="DZ30" s="285">
        <f>+DX30-DY30</f>
        <v>0</v>
      </c>
      <c r="EA30" s="246"/>
      <c r="EB30" s="246"/>
      <c r="EC30" s="246"/>
      <c r="ED30" s="285">
        <f>+EB30-EC30</f>
        <v>0</v>
      </c>
      <c r="EE30" s="246"/>
      <c r="EF30" s="246"/>
      <c r="EG30" s="246"/>
      <c r="EH30" s="285">
        <f>+EF30-EG30</f>
        <v>0</v>
      </c>
      <c r="EI30" s="246"/>
      <c r="EJ30" s="246"/>
      <c r="EK30" s="246"/>
      <c r="EL30" s="285">
        <f>+EJ30-EK30</f>
        <v>0</v>
      </c>
      <c r="EM30" s="246"/>
      <c r="EN30" s="246"/>
      <c r="EO30" s="246"/>
      <c r="EP30" s="285">
        <f>+EN30-EO30</f>
        <v>0</v>
      </c>
      <c r="EQ30" s="246"/>
      <c r="ER30" s="246"/>
      <c r="ES30" s="246"/>
      <c r="ET30" s="285">
        <f>+ER30-ES30</f>
        <v>0</v>
      </c>
      <c r="EU30" s="246"/>
      <c r="EV30" s="246"/>
      <c r="EW30" s="246"/>
      <c r="EX30" s="285">
        <f>+EV30-EW30</f>
        <v>0</v>
      </c>
      <c r="EY30" s="246"/>
      <c r="EZ30" s="246"/>
      <c r="FA30" s="246"/>
      <c r="FB30" s="285">
        <f>+EZ30-FA30</f>
        <v>0</v>
      </c>
      <c r="FC30" s="246"/>
      <c r="FD30" s="246"/>
      <c r="FE30" s="246"/>
      <c r="FF30" s="285">
        <f>+FD30-FE30</f>
        <v>0</v>
      </c>
      <c r="FG30" s="246"/>
      <c r="FH30" s="246"/>
      <c r="FI30" s="246"/>
      <c r="FJ30" s="285">
        <f>+FH30-FI30</f>
        <v>0</v>
      </c>
      <c r="FK30" s="246"/>
      <c r="FL30" s="246"/>
      <c r="FM30" s="246"/>
      <c r="FN30" s="285">
        <f>+FL30-FM30</f>
        <v>0</v>
      </c>
      <c r="FO30" s="246"/>
      <c r="FP30" s="246"/>
      <c r="FQ30" s="246"/>
      <c r="FR30" s="285">
        <f>+FP30-FQ30</f>
        <v>0</v>
      </c>
      <c r="FS30" s="246"/>
      <c r="FT30" s="246"/>
      <c r="FU30" s="246"/>
      <c r="FV30" s="285">
        <f>+FT30-FU30</f>
        <v>0</v>
      </c>
      <c r="FW30" s="246"/>
      <c r="FX30" s="246"/>
      <c r="FY30" s="246"/>
      <c r="FZ30" s="285">
        <f>+FX30-FY30</f>
        <v>0</v>
      </c>
      <c r="GA30" s="246"/>
      <c r="GB30" s="246"/>
      <c r="GC30" s="246"/>
      <c r="GD30" s="285">
        <f>+GB30-GC30</f>
        <v>0</v>
      </c>
      <c r="GE30" s="246"/>
      <c r="GF30" s="246"/>
      <c r="GG30" s="246"/>
      <c r="GH30" s="285">
        <f>+GF30-GG30</f>
        <v>0</v>
      </c>
      <c r="GI30" s="246"/>
      <c r="GJ30" s="246"/>
      <c r="GK30" s="246"/>
      <c r="GL30" s="285">
        <f>+GJ30-GK30</f>
        <v>0</v>
      </c>
      <c r="GM30" s="246"/>
      <c r="GN30" s="246"/>
      <c r="GO30" s="246"/>
      <c r="GP30" s="285">
        <f>+GN30-GO30</f>
        <v>0</v>
      </c>
      <c r="GQ30" s="246"/>
      <c r="GR30" s="246"/>
      <c r="GS30" s="246"/>
      <c r="GT30" s="285">
        <f>+GR30-GS30</f>
        <v>0</v>
      </c>
      <c r="GU30" s="246"/>
      <c r="GV30" s="246"/>
      <c r="GW30" s="246"/>
      <c r="GX30" s="285">
        <f>+GV30-GW30</f>
        <v>0</v>
      </c>
      <c r="GY30" s="246"/>
      <c r="GZ30" s="246"/>
      <c r="HA30" s="246"/>
      <c r="HB30" s="285">
        <f>+GZ30-HA30</f>
        <v>0</v>
      </c>
      <c r="HC30" s="246"/>
      <c r="HD30" s="246"/>
      <c r="HE30" s="246"/>
      <c r="HF30" s="285">
        <f>+HD30-HE30</f>
        <v>0</v>
      </c>
      <c r="HG30" s="246"/>
      <c r="HH30" s="246"/>
      <c r="HI30" s="246"/>
      <c r="HJ30" s="285">
        <f>+HH30-HI30</f>
        <v>0</v>
      </c>
      <c r="HK30" s="246"/>
      <c r="HL30" s="246"/>
      <c r="HM30" s="246"/>
      <c r="HN30" s="285">
        <f>+HL30-HM30</f>
        <v>0</v>
      </c>
      <c r="HO30" s="246"/>
      <c r="HP30" s="246"/>
      <c r="HQ30" s="246"/>
      <c r="HR30" s="285">
        <f>+HP30-HQ30</f>
        <v>0</v>
      </c>
      <c r="HS30" s="246"/>
      <c r="HT30" s="246"/>
      <c r="HU30" s="246"/>
      <c r="HV30" s="285">
        <f>+HT30-HU30</f>
        <v>0</v>
      </c>
      <c r="HW30" s="246"/>
      <c r="HX30" s="246"/>
      <c r="HY30" s="246"/>
      <c r="HZ30" s="285">
        <f>+HX30-HY30</f>
        <v>0</v>
      </c>
      <c r="IA30" s="246"/>
      <c r="IB30" s="246"/>
      <c r="IC30" s="246"/>
      <c r="ID30" s="285">
        <f>+IB30-IC30</f>
        <v>0</v>
      </c>
      <c r="IE30" s="246"/>
      <c r="IF30" s="246"/>
      <c r="IG30" s="246"/>
      <c r="IH30" s="285">
        <f>+IF30-IG30</f>
        <v>0</v>
      </c>
      <c r="II30" s="246"/>
      <c r="IJ30" s="246"/>
      <c r="IK30" s="246"/>
      <c r="IL30" s="285">
        <f>+IJ30-IK30</f>
        <v>0</v>
      </c>
      <c r="IM30" s="246"/>
      <c r="IN30" s="246"/>
      <c r="IO30" s="246"/>
      <c r="IP30" s="285">
        <f>+IN30-IO30</f>
        <v>0</v>
      </c>
      <c r="IQ30" s="254">
        <f t="shared" si="7"/>
        <v>0</v>
      </c>
      <c r="IR30" s="254">
        <f t="shared" si="7"/>
        <v>0</v>
      </c>
      <c r="IS30" s="254">
        <f t="shared" si="7"/>
        <v>0</v>
      </c>
      <c r="IT30" s="254">
        <f t="shared" si="7"/>
        <v>0</v>
      </c>
    </row>
    <row r="31" spans="1:254" ht="15" customHeight="1">
      <c r="A31" s="342">
        <v>480000</v>
      </c>
      <c r="B31" s="8" t="s">
        <v>955</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row>
    <row r="32" spans="1:254" ht="15" customHeight="1">
      <c r="A32" s="326">
        <v>100</v>
      </c>
      <c r="B32" s="240" t="s">
        <v>758</v>
      </c>
      <c r="C32" s="246"/>
      <c r="D32" s="246"/>
      <c r="E32" s="246"/>
      <c r="F32" s="285">
        <f t="shared" si="0"/>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46"/>
      <c r="AR32" s="246"/>
      <c r="AS32" s="246"/>
      <c r="AT32" s="285">
        <f>+AR32-AS32</f>
        <v>0</v>
      </c>
      <c r="AU32" s="246"/>
      <c r="AV32" s="246"/>
      <c r="AW32" s="246"/>
      <c r="AX32" s="285">
        <f>+AV32-AW32</f>
        <v>0</v>
      </c>
      <c r="AY32" s="246"/>
      <c r="AZ32" s="246"/>
      <c r="BA32" s="246"/>
      <c r="BB32" s="285">
        <f>+AZ32-BA32</f>
        <v>0</v>
      </c>
      <c r="BC32" s="246"/>
      <c r="BD32" s="246"/>
      <c r="BE32" s="246"/>
      <c r="BF32" s="285">
        <f>+BD32-BE32</f>
        <v>0</v>
      </c>
      <c r="BG32" s="246"/>
      <c r="BH32" s="246"/>
      <c r="BI32" s="246"/>
      <c r="BJ32" s="285">
        <f>+BH32-BI32</f>
        <v>0</v>
      </c>
      <c r="BK32" s="246"/>
      <c r="BL32" s="246"/>
      <c r="BM32" s="246"/>
      <c r="BN32" s="285">
        <f>+BL32-BM32</f>
        <v>0</v>
      </c>
      <c r="BO32" s="246"/>
      <c r="BP32" s="246"/>
      <c r="BQ32" s="246"/>
      <c r="BR32" s="285">
        <f>+BP32-BQ32</f>
        <v>0</v>
      </c>
      <c r="BS32" s="246"/>
      <c r="BT32" s="246"/>
      <c r="BU32" s="246"/>
      <c r="BV32" s="285">
        <f>+BT32-BU32</f>
        <v>0</v>
      </c>
      <c r="BW32" s="246"/>
      <c r="BX32" s="246"/>
      <c r="BY32" s="246"/>
      <c r="BZ32" s="285">
        <f>+BX32-BY32</f>
        <v>0</v>
      </c>
      <c r="CA32" s="246"/>
      <c r="CB32" s="246"/>
      <c r="CC32" s="246"/>
      <c r="CD32" s="285">
        <f>+CB32-CC32</f>
        <v>0</v>
      </c>
      <c r="CE32" s="246"/>
      <c r="CF32" s="246"/>
      <c r="CG32" s="246"/>
      <c r="CH32" s="285">
        <f>+CF32-CG32</f>
        <v>0</v>
      </c>
      <c r="CI32" s="246"/>
      <c r="CJ32" s="246"/>
      <c r="CK32" s="246"/>
      <c r="CL32" s="285">
        <f>+CJ32-CK32</f>
        <v>0</v>
      </c>
      <c r="CM32" s="246"/>
      <c r="CN32" s="246"/>
      <c r="CO32" s="246"/>
      <c r="CP32" s="285">
        <f>+CN32-CO32</f>
        <v>0</v>
      </c>
      <c r="CQ32" s="246"/>
      <c r="CR32" s="246"/>
      <c r="CS32" s="246"/>
      <c r="CT32" s="285">
        <f>+CR32-CS32</f>
        <v>0</v>
      </c>
      <c r="CU32" s="246"/>
      <c r="CV32" s="246"/>
      <c r="CW32" s="246"/>
      <c r="CX32" s="285">
        <f>+CV32-CW32</f>
        <v>0</v>
      </c>
      <c r="CY32" s="246"/>
      <c r="CZ32" s="246"/>
      <c r="DA32" s="246"/>
      <c r="DB32" s="285">
        <f>+CZ32-DA32</f>
        <v>0</v>
      </c>
      <c r="DC32" s="246"/>
      <c r="DD32" s="246"/>
      <c r="DE32" s="246"/>
      <c r="DF32" s="285">
        <f>+DD32-DE32</f>
        <v>0</v>
      </c>
      <c r="DG32" s="246"/>
      <c r="DH32" s="246"/>
      <c r="DI32" s="246"/>
      <c r="DJ32" s="285">
        <f>+DH32-DI32</f>
        <v>0</v>
      </c>
      <c r="DK32" s="246"/>
      <c r="DL32" s="246"/>
      <c r="DM32" s="246"/>
      <c r="DN32" s="285">
        <f>+DL32-DM32</f>
        <v>0</v>
      </c>
      <c r="DO32" s="246"/>
      <c r="DP32" s="246"/>
      <c r="DQ32" s="246"/>
      <c r="DR32" s="285">
        <f>+DP32-DQ32</f>
        <v>0</v>
      </c>
      <c r="DS32" s="246"/>
      <c r="DT32" s="246"/>
      <c r="DU32" s="246"/>
      <c r="DV32" s="285">
        <f>+DT32-DU32</f>
        <v>0</v>
      </c>
      <c r="DW32" s="246"/>
      <c r="DX32" s="246"/>
      <c r="DY32" s="246"/>
      <c r="DZ32" s="285">
        <f>+DX32-DY32</f>
        <v>0</v>
      </c>
      <c r="EA32" s="246"/>
      <c r="EB32" s="246"/>
      <c r="EC32" s="246"/>
      <c r="ED32" s="285">
        <f>+EB32-EC32</f>
        <v>0</v>
      </c>
      <c r="EE32" s="246"/>
      <c r="EF32" s="246"/>
      <c r="EG32" s="246"/>
      <c r="EH32" s="285">
        <f>+EF32-EG32</f>
        <v>0</v>
      </c>
      <c r="EI32" s="246"/>
      <c r="EJ32" s="246"/>
      <c r="EK32" s="246"/>
      <c r="EL32" s="285">
        <f>+EJ32-EK32</f>
        <v>0</v>
      </c>
      <c r="EM32" s="246"/>
      <c r="EN32" s="246"/>
      <c r="EO32" s="246"/>
      <c r="EP32" s="285">
        <f>+EN32-EO32</f>
        <v>0</v>
      </c>
      <c r="EQ32" s="246"/>
      <c r="ER32" s="246"/>
      <c r="ES32" s="246"/>
      <c r="ET32" s="285">
        <f>+ER32-ES32</f>
        <v>0</v>
      </c>
      <c r="EU32" s="246"/>
      <c r="EV32" s="246"/>
      <c r="EW32" s="246"/>
      <c r="EX32" s="285">
        <f>+EV32-EW32</f>
        <v>0</v>
      </c>
      <c r="EY32" s="246"/>
      <c r="EZ32" s="246"/>
      <c r="FA32" s="246"/>
      <c r="FB32" s="285">
        <f>+EZ32-FA32</f>
        <v>0</v>
      </c>
      <c r="FC32" s="246"/>
      <c r="FD32" s="246"/>
      <c r="FE32" s="246"/>
      <c r="FF32" s="285">
        <f>+FD32-FE32</f>
        <v>0</v>
      </c>
      <c r="FG32" s="246"/>
      <c r="FH32" s="246"/>
      <c r="FI32" s="246"/>
      <c r="FJ32" s="285">
        <f>+FH32-FI32</f>
        <v>0</v>
      </c>
      <c r="FK32" s="246"/>
      <c r="FL32" s="246"/>
      <c r="FM32" s="246"/>
      <c r="FN32" s="285">
        <f>+FL32-FM32</f>
        <v>0</v>
      </c>
      <c r="FO32" s="246"/>
      <c r="FP32" s="246"/>
      <c r="FQ32" s="246"/>
      <c r="FR32" s="285">
        <f>+FP32-FQ32</f>
        <v>0</v>
      </c>
      <c r="FS32" s="246"/>
      <c r="FT32" s="246"/>
      <c r="FU32" s="246"/>
      <c r="FV32" s="285">
        <f>+FT32-FU32</f>
        <v>0</v>
      </c>
      <c r="FW32" s="246"/>
      <c r="FX32" s="246"/>
      <c r="FY32" s="246"/>
      <c r="FZ32" s="285">
        <f>+FX32-FY32</f>
        <v>0</v>
      </c>
      <c r="GA32" s="246"/>
      <c r="GB32" s="246"/>
      <c r="GC32" s="246"/>
      <c r="GD32" s="285">
        <f>+GB32-GC32</f>
        <v>0</v>
      </c>
      <c r="GE32" s="246"/>
      <c r="GF32" s="246"/>
      <c r="GG32" s="246"/>
      <c r="GH32" s="285">
        <f>+GF32-GG32</f>
        <v>0</v>
      </c>
      <c r="GI32" s="246"/>
      <c r="GJ32" s="246"/>
      <c r="GK32" s="246"/>
      <c r="GL32" s="285">
        <f>+GJ32-GK32</f>
        <v>0</v>
      </c>
      <c r="GM32" s="246"/>
      <c r="GN32" s="246"/>
      <c r="GO32" s="246"/>
      <c r="GP32" s="285">
        <f>+GN32-GO32</f>
        <v>0</v>
      </c>
      <c r="GQ32" s="246"/>
      <c r="GR32" s="246"/>
      <c r="GS32" s="246"/>
      <c r="GT32" s="285">
        <f>+GR32-GS32</f>
        <v>0</v>
      </c>
      <c r="GU32" s="246"/>
      <c r="GV32" s="246"/>
      <c r="GW32" s="246"/>
      <c r="GX32" s="285">
        <f>+GV32-GW32</f>
        <v>0</v>
      </c>
      <c r="GY32" s="246"/>
      <c r="GZ32" s="246"/>
      <c r="HA32" s="246"/>
      <c r="HB32" s="285">
        <f>+GZ32-HA32</f>
        <v>0</v>
      </c>
      <c r="HC32" s="246"/>
      <c r="HD32" s="246"/>
      <c r="HE32" s="246"/>
      <c r="HF32" s="285">
        <f>+HD32-HE32</f>
        <v>0</v>
      </c>
      <c r="HG32" s="246"/>
      <c r="HH32" s="246"/>
      <c r="HI32" s="246"/>
      <c r="HJ32" s="285">
        <f>+HH32-HI32</f>
        <v>0</v>
      </c>
      <c r="HK32" s="246"/>
      <c r="HL32" s="246"/>
      <c r="HM32" s="246"/>
      <c r="HN32" s="285">
        <f>+HL32-HM32</f>
        <v>0</v>
      </c>
      <c r="HO32" s="246"/>
      <c r="HP32" s="246"/>
      <c r="HQ32" s="246"/>
      <c r="HR32" s="285">
        <f>+HP32-HQ32</f>
        <v>0</v>
      </c>
      <c r="HS32" s="246"/>
      <c r="HT32" s="246"/>
      <c r="HU32" s="246"/>
      <c r="HV32" s="285">
        <f>+HT32-HU32</f>
        <v>0</v>
      </c>
      <c r="HW32" s="246"/>
      <c r="HX32" s="246"/>
      <c r="HY32" s="246"/>
      <c r="HZ32" s="285">
        <f>+HX32-HY32</f>
        <v>0</v>
      </c>
      <c r="IA32" s="246"/>
      <c r="IB32" s="246"/>
      <c r="IC32" s="246"/>
      <c r="ID32" s="285">
        <f>+IB32-IC32</f>
        <v>0</v>
      </c>
      <c r="IE32" s="246"/>
      <c r="IF32" s="246"/>
      <c r="IG32" s="246"/>
      <c r="IH32" s="285">
        <f>+IF32-IG32</f>
        <v>0</v>
      </c>
      <c r="II32" s="246"/>
      <c r="IJ32" s="246"/>
      <c r="IK32" s="246"/>
      <c r="IL32" s="285">
        <f>+IJ32-IK32</f>
        <v>0</v>
      </c>
      <c r="IM32" s="246"/>
      <c r="IN32" s="246"/>
      <c r="IO32" s="246"/>
      <c r="IP32" s="285">
        <f>+IN32-IO32</f>
        <v>0</v>
      </c>
      <c r="IQ32" s="254">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54">
        <f t="shared" si="8"/>
        <v>0</v>
      </c>
      <c r="IS32" s="254">
        <f t="shared" si="8"/>
        <v>0</v>
      </c>
      <c r="IT32" s="254">
        <f t="shared" si="8"/>
        <v>0</v>
      </c>
    </row>
    <row r="33" spans="1:254" ht="15" customHeight="1">
      <c r="A33" s="326" t="s">
        <v>170</v>
      </c>
      <c r="B33" s="240" t="s">
        <v>759</v>
      </c>
      <c r="C33" s="246"/>
      <c r="D33" s="246"/>
      <c r="E33" s="246"/>
      <c r="F33" s="285">
        <f t="shared" si="0"/>
        <v>0</v>
      </c>
      <c r="G33" s="246"/>
      <c r="H33" s="246"/>
      <c r="I33" s="246"/>
      <c r="J33" s="285">
        <f>+H33-I33</f>
        <v>0</v>
      </c>
      <c r="K33" s="246"/>
      <c r="L33" s="246"/>
      <c r="M33" s="246"/>
      <c r="N33" s="285">
        <f>+L33-M33</f>
        <v>0</v>
      </c>
      <c r="O33" s="246"/>
      <c r="P33" s="246"/>
      <c r="Q33" s="246"/>
      <c r="R33" s="285">
        <f>+P33-Q33</f>
        <v>0</v>
      </c>
      <c r="S33" s="246"/>
      <c r="T33" s="246"/>
      <c r="U33" s="246"/>
      <c r="V33" s="285">
        <f>+T33-U33</f>
        <v>0</v>
      </c>
      <c r="W33" s="246"/>
      <c r="X33" s="246"/>
      <c r="Y33" s="246"/>
      <c r="Z33" s="285">
        <f>+X33-Y33</f>
        <v>0</v>
      </c>
      <c r="AA33" s="246"/>
      <c r="AB33" s="246"/>
      <c r="AC33" s="246"/>
      <c r="AD33" s="285">
        <f>+AB33-AC33</f>
        <v>0</v>
      </c>
      <c r="AE33" s="246"/>
      <c r="AF33" s="246"/>
      <c r="AG33" s="246"/>
      <c r="AH33" s="285">
        <f>+AF33-AG33</f>
        <v>0</v>
      </c>
      <c r="AI33" s="246"/>
      <c r="AJ33" s="246"/>
      <c r="AK33" s="246"/>
      <c r="AL33" s="285">
        <f>+AJ33-AK33</f>
        <v>0</v>
      </c>
      <c r="AM33" s="246"/>
      <c r="AN33" s="246"/>
      <c r="AO33" s="246"/>
      <c r="AP33" s="285">
        <f>+AN33-AO33</f>
        <v>0</v>
      </c>
      <c r="AQ33" s="246"/>
      <c r="AR33" s="246"/>
      <c r="AS33" s="246"/>
      <c r="AT33" s="285">
        <f>+AR33-AS33</f>
        <v>0</v>
      </c>
      <c r="AU33" s="246"/>
      <c r="AV33" s="246"/>
      <c r="AW33" s="246"/>
      <c r="AX33" s="285">
        <f>+AV33-AW33</f>
        <v>0</v>
      </c>
      <c r="AY33" s="246"/>
      <c r="AZ33" s="246"/>
      <c r="BA33" s="246"/>
      <c r="BB33" s="285">
        <f>+AZ33-BA33</f>
        <v>0</v>
      </c>
      <c r="BC33" s="246"/>
      <c r="BD33" s="246"/>
      <c r="BE33" s="246"/>
      <c r="BF33" s="285">
        <f>+BD33-BE33</f>
        <v>0</v>
      </c>
      <c r="BG33" s="246"/>
      <c r="BH33" s="246"/>
      <c r="BI33" s="246"/>
      <c r="BJ33" s="285">
        <f>+BH33-BI33</f>
        <v>0</v>
      </c>
      <c r="BK33" s="246"/>
      <c r="BL33" s="246"/>
      <c r="BM33" s="246"/>
      <c r="BN33" s="285">
        <f>+BL33-BM33</f>
        <v>0</v>
      </c>
      <c r="BO33" s="246"/>
      <c r="BP33" s="246"/>
      <c r="BQ33" s="246"/>
      <c r="BR33" s="285">
        <f>+BP33-BQ33</f>
        <v>0</v>
      </c>
      <c r="BS33" s="246"/>
      <c r="BT33" s="246"/>
      <c r="BU33" s="246"/>
      <c r="BV33" s="285">
        <f>+BT33-BU33</f>
        <v>0</v>
      </c>
      <c r="BW33" s="246"/>
      <c r="BX33" s="246"/>
      <c r="BY33" s="246"/>
      <c r="BZ33" s="285">
        <f>+BX33-BY33</f>
        <v>0</v>
      </c>
      <c r="CA33" s="246"/>
      <c r="CB33" s="246"/>
      <c r="CC33" s="246"/>
      <c r="CD33" s="285">
        <f>+CB33-CC33</f>
        <v>0</v>
      </c>
      <c r="CE33" s="246"/>
      <c r="CF33" s="246"/>
      <c r="CG33" s="246"/>
      <c r="CH33" s="285">
        <f>+CF33-CG33</f>
        <v>0</v>
      </c>
      <c r="CI33" s="246"/>
      <c r="CJ33" s="246"/>
      <c r="CK33" s="246"/>
      <c r="CL33" s="285">
        <f>+CJ33-CK33</f>
        <v>0</v>
      </c>
      <c r="CM33" s="246"/>
      <c r="CN33" s="246"/>
      <c r="CO33" s="246"/>
      <c r="CP33" s="285">
        <f>+CN33-CO33</f>
        <v>0</v>
      </c>
      <c r="CQ33" s="246"/>
      <c r="CR33" s="246"/>
      <c r="CS33" s="246"/>
      <c r="CT33" s="285">
        <f>+CR33-CS33</f>
        <v>0</v>
      </c>
      <c r="CU33" s="246"/>
      <c r="CV33" s="246"/>
      <c r="CW33" s="246"/>
      <c r="CX33" s="285">
        <f>+CV33-CW33</f>
        <v>0</v>
      </c>
      <c r="CY33" s="246"/>
      <c r="CZ33" s="246"/>
      <c r="DA33" s="246"/>
      <c r="DB33" s="285">
        <f>+CZ33-DA33</f>
        <v>0</v>
      </c>
      <c r="DC33" s="246"/>
      <c r="DD33" s="246"/>
      <c r="DE33" s="246"/>
      <c r="DF33" s="285">
        <f>+DD33-DE33</f>
        <v>0</v>
      </c>
      <c r="DG33" s="246"/>
      <c r="DH33" s="246"/>
      <c r="DI33" s="246"/>
      <c r="DJ33" s="285">
        <f>+DH33-DI33</f>
        <v>0</v>
      </c>
      <c r="DK33" s="246"/>
      <c r="DL33" s="246"/>
      <c r="DM33" s="246"/>
      <c r="DN33" s="285">
        <f>+DL33-DM33</f>
        <v>0</v>
      </c>
      <c r="DO33" s="246"/>
      <c r="DP33" s="246"/>
      <c r="DQ33" s="246"/>
      <c r="DR33" s="285">
        <f>+DP33-DQ33</f>
        <v>0</v>
      </c>
      <c r="DS33" s="246"/>
      <c r="DT33" s="246"/>
      <c r="DU33" s="246"/>
      <c r="DV33" s="285">
        <f>+DT33-DU33</f>
        <v>0</v>
      </c>
      <c r="DW33" s="246"/>
      <c r="DX33" s="246"/>
      <c r="DY33" s="246"/>
      <c r="DZ33" s="285">
        <f>+DX33-DY33</f>
        <v>0</v>
      </c>
      <c r="EA33" s="246"/>
      <c r="EB33" s="246"/>
      <c r="EC33" s="246"/>
      <c r="ED33" s="285">
        <f>+EB33-EC33</f>
        <v>0</v>
      </c>
      <c r="EE33" s="246"/>
      <c r="EF33" s="246"/>
      <c r="EG33" s="246"/>
      <c r="EH33" s="285">
        <f>+EF33-EG33</f>
        <v>0</v>
      </c>
      <c r="EI33" s="246"/>
      <c r="EJ33" s="246"/>
      <c r="EK33" s="246"/>
      <c r="EL33" s="285">
        <f>+EJ33-EK33</f>
        <v>0</v>
      </c>
      <c r="EM33" s="246"/>
      <c r="EN33" s="246"/>
      <c r="EO33" s="246"/>
      <c r="EP33" s="285">
        <f>+EN33-EO33</f>
        <v>0</v>
      </c>
      <c r="EQ33" s="246"/>
      <c r="ER33" s="246"/>
      <c r="ES33" s="246"/>
      <c r="ET33" s="285">
        <f>+ER33-ES33</f>
        <v>0</v>
      </c>
      <c r="EU33" s="246"/>
      <c r="EV33" s="246"/>
      <c r="EW33" s="246"/>
      <c r="EX33" s="285">
        <f>+EV33-EW33</f>
        <v>0</v>
      </c>
      <c r="EY33" s="246"/>
      <c r="EZ33" s="246"/>
      <c r="FA33" s="246"/>
      <c r="FB33" s="285">
        <f>+EZ33-FA33</f>
        <v>0</v>
      </c>
      <c r="FC33" s="246"/>
      <c r="FD33" s="246"/>
      <c r="FE33" s="246"/>
      <c r="FF33" s="285">
        <f>+FD33-FE33</f>
        <v>0</v>
      </c>
      <c r="FG33" s="246"/>
      <c r="FH33" s="246"/>
      <c r="FI33" s="246"/>
      <c r="FJ33" s="285">
        <f>+FH33-FI33</f>
        <v>0</v>
      </c>
      <c r="FK33" s="246"/>
      <c r="FL33" s="246"/>
      <c r="FM33" s="246"/>
      <c r="FN33" s="285">
        <f>+FL33-FM33</f>
        <v>0</v>
      </c>
      <c r="FO33" s="246"/>
      <c r="FP33" s="246"/>
      <c r="FQ33" s="246"/>
      <c r="FR33" s="285">
        <f>+FP33-FQ33</f>
        <v>0</v>
      </c>
      <c r="FS33" s="246"/>
      <c r="FT33" s="246"/>
      <c r="FU33" s="246"/>
      <c r="FV33" s="285">
        <f>+FT33-FU33</f>
        <v>0</v>
      </c>
      <c r="FW33" s="246"/>
      <c r="FX33" s="246"/>
      <c r="FY33" s="246"/>
      <c r="FZ33" s="285">
        <f>+FX33-FY33</f>
        <v>0</v>
      </c>
      <c r="GA33" s="246"/>
      <c r="GB33" s="246"/>
      <c r="GC33" s="246"/>
      <c r="GD33" s="285">
        <f>+GB33-GC33</f>
        <v>0</v>
      </c>
      <c r="GE33" s="246"/>
      <c r="GF33" s="246"/>
      <c r="GG33" s="246"/>
      <c r="GH33" s="285">
        <f>+GF33-GG33</f>
        <v>0</v>
      </c>
      <c r="GI33" s="246"/>
      <c r="GJ33" s="246"/>
      <c r="GK33" s="246"/>
      <c r="GL33" s="285">
        <f>+GJ33-GK33</f>
        <v>0</v>
      </c>
      <c r="GM33" s="246"/>
      <c r="GN33" s="246"/>
      <c r="GO33" s="246"/>
      <c r="GP33" s="285">
        <f>+GN33-GO33</f>
        <v>0</v>
      </c>
      <c r="GQ33" s="246"/>
      <c r="GR33" s="246"/>
      <c r="GS33" s="246"/>
      <c r="GT33" s="285">
        <f>+GR33-GS33</f>
        <v>0</v>
      </c>
      <c r="GU33" s="246"/>
      <c r="GV33" s="246"/>
      <c r="GW33" s="246"/>
      <c r="GX33" s="285">
        <f>+GV33-GW33</f>
        <v>0</v>
      </c>
      <c r="GY33" s="246"/>
      <c r="GZ33" s="246"/>
      <c r="HA33" s="246"/>
      <c r="HB33" s="285">
        <f>+GZ33-HA33</f>
        <v>0</v>
      </c>
      <c r="HC33" s="246"/>
      <c r="HD33" s="246"/>
      <c r="HE33" s="246"/>
      <c r="HF33" s="285">
        <f>+HD33-HE33</f>
        <v>0</v>
      </c>
      <c r="HG33" s="246"/>
      <c r="HH33" s="246"/>
      <c r="HI33" s="246"/>
      <c r="HJ33" s="285">
        <f>+HH33-HI33</f>
        <v>0</v>
      </c>
      <c r="HK33" s="246"/>
      <c r="HL33" s="246"/>
      <c r="HM33" s="246"/>
      <c r="HN33" s="285">
        <f>+HL33-HM33</f>
        <v>0</v>
      </c>
      <c r="HO33" s="246"/>
      <c r="HP33" s="246"/>
      <c r="HQ33" s="246"/>
      <c r="HR33" s="285">
        <f>+HP33-HQ33</f>
        <v>0</v>
      </c>
      <c r="HS33" s="246"/>
      <c r="HT33" s="246"/>
      <c r="HU33" s="246"/>
      <c r="HV33" s="285">
        <f>+HT33-HU33</f>
        <v>0</v>
      </c>
      <c r="HW33" s="246"/>
      <c r="HX33" s="246"/>
      <c r="HY33" s="246"/>
      <c r="HZ33" s="285">
        <f>+HX33-HY33</f>
        <v>0</v>
      </c>
      <c r="IA33" s="246"/>
      <c r="IB33" s="246"/>
      <c r="IC33" s="246"/>
      <c r="ID33" s="285">
        <f>+IB33-IC33</f>
        <v>0</v>
      </c>
      <c r="IE33" s="246"/>
      <c r="IF33" s="246"/>
      <c r="IG33" s="246"/>
      <c r="IH33" s="285">
        <f>+IF33-IG33</f>
        <v>0</v>
      </c>
      <c r="II33" s="246"/>
      <c r="IJ33" s="246"/>
      <c r="IK33" s="246"/>
      <c r="IL33" s="285">
        <f>+IJ33-IK33</f>
        <v>0</v>
      </c>
      <c r="IM33" s="246"/>
      <c r="IN33" s="246"/>
      <c r="IO33" s="246"/>
      <c r="IP33" s="285">
        <f>+IN33-IO33</f>
        <v>0</v>
      </c>
      <c r="IQ33" s="254">
        <f t="shared" si="8"/>
        <v>0</v>
      </c>
      <c r="IR33" s="254">
        <f t="shared" si="8"/>
        <v>0</v>
      </c>
      <c r="IS33" s="254">
        <f t="shared" si="8"/>
        <v>0</v>
      </c>
      <c r="IT33" s="254">
        <f t="shared" si="8"/>
        <v>0</v>
      </c>
    </row>
    <row r="34" spans="1:254" ht="15" customHeight="1">
      <c r="A34" s="326">
        <v>900</v>
      </c>
      <c r="B34" s="245" t="s">
        <v>957</v>
      </c>
      <c r="C34" s="246"/>
      <c r="D34" s="246"/>
      <c r="E34" s="246"/>
      <c r="F34" s="285">
        <f t="shared" si="0"/>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c r="AE34" s="246"/>
      <c r="AF34" s="246"/>
      <c r="AG34" s="246"/>
      <c r="AH34" s="285">
        <f>+AF34-AG34</f>
        <v>0</v>
      </c>
      <c r="AI34" s="246"/>
      <c r="AJ34" s="246"/>
      <c r="AK34" s="246"/>
      <c r="AL34" s="285">
        <f>+AJ34-AK34</f>
        <v>0</v>
      </c>
      <c r="AM34" s="246"/>
      <c r="AN34" s="246"/>
      <c r="AO34" s="246"/>
      <c r="AP34" s="285">
        <f>+AN34-AO34</f>
        <v>0</v>
      </c>
      <c r="AQ34" s="246"/>
      <c r="AR34" s="246"/>
      <c r="AS34" s="246"/>
      <c r="AT34" s="285">
        <f>+AR34-AS34</f>
        <v>0</v>
      </c>
      <c r="AU34" s="246"/>
      <c r="AV34" s="246"/>
      <c r="AW34" s="246"/>
      <c r="AX34" s="285">
        <f>+AV34-AW34</f>
        <v>0</v>
      </c>
      <c r="AY34" s="246"/>
      <c r="AZ34" s="246"/>
      <c r="BA34" s="246"/>
      <c r="BB34" s="285">
        <f>+AZ34-BA34</f>
        <v>0</v>
      </c>
      <c r="BC34" s="246"/>
      <c r="BD34" s="246"/>
      <c r="BE34" s="246"/>
      <c r="BF34" s="285">
        <f>+BD34-BE34</f>
        <v>0</v>
      </c>
      <c r="BG34" s="246"/>
      <c r="BH34" s="246"/>
      <c r="BI34" s="246"/>
      <c r="BJ34" s="285">
        <f>+BH34-BI34</f>
        <v>0</v>
      </c>
      <c r="BK34" s="246"/>
      <c r="BL34" s="246"/>
      <c r="BM34" s="246"/>
      <c r="BN34" s="285">
        <f>+BL34-BM34</f>
        <v>0</v>
      </c>
      <c r="BO34" s="246"/>
      <c r="BP34" s="246"/>
      <c r="BQ34" s="246"/>
      <c r="BR34" s="285">
        <f>+BP34-BQ34</f>
        <v>0</v>
      </c>
      <c r="BS34" s="246"/>
      <c r="BT34" s="246"/>
      <c r="BU34" s="246"/>
      <c r="BV34" s="285">
        <f>+BT34-BU34</f>
        <v>0</v>
      </c>
      <c r="BW34" s="246"/>
      <c r="BX34" s="246"/>
      <c r="BY34" s="246"/>
      <c r="BZ34" s="285">
        <f>+BX34-BY34</f>
        <v>0</v>
      </c>
      <c r="CA34" s="246"/>
      <c r="CB34" s="246"/>
      <c r="CC34" s="246"/>
      <c r="CD34" s="285">
        <f>+CB34-CC34</f>
        <v>0</v>
      </c>
      <c r="CE34" s="246"/>
      <c r="CF34" s="246"/>
      <c r="CG34" s="246"/>
      <c r="CH34" s="285">
        <f>+CF34-CG34</f>
        <v>0</v>
      </c>
      <c r="CI34" s="246"/>
      <c r="CJ34" s="246"/>
      <c r="CK34" s="246"/>
      <c r="CL34" s="285">
        <f>+CJ34-CK34</f>
        <v>0</v>
      </c>
      <c r="CM34" s="246"/>
      <c r="CN34" s="246"/>
      <c r="CO34" s="246"/>
      <c r="CP34" s="285">
        <f>+CN34-CO34</f>
        <v>0</v>
      </c>
      <c r="CQ34" s="246"/>
      <c r="CR34" s="246"/>
      <c r="CS34" s="246"/>
      <c r="CT34" s="285">
        <f>+CR34-CS34</f>
        <v>0</v>
      </c>
      <c r="CU34" s="246"/>
      <c r="CV34" s="246"/>
      <c r="CW34" s="246"/>
      <c r="CX34" s="285">
        <f>+CV34-CW34</f>
        <v>0</v>
      </c>
      <c r="CY34" s="246"/>
      <c r="CZ34" s="246"/>
      <c r="DA34" s="246"/>
      <c r="DB34" s="285">
        <f>+CZ34-DA34</f>
        <v>0</v>
      </c>
      <c r="DC34" s="246"/>
      <c r="DD34" s="246"/>
      <c r="DE34" s="246"/>
      <c r="DF34" s="285">
        <f>+DD34-DE34</f>
        <v>0</v>
      </c>
      <c r="DG34" s="246"/>
      <c r="DH34" s="246"/>
      <c r="DI34" s="246"/>
      <c r="DJ34" s="285">
        <f>+DH34-DI34</f>
        <v>0</v>
      </c>
      <c r="DK34" s="246"/>
      <c r="DL34" s="246"/>
      <c r="DM34" s="246"/>
      <c r="DN34" s="285">
        <f>+DL34-DM34</f>
        <v>0</v>
      </c>
      <c r="DO34" s="246"/>
      <c r="DP34" s="246"/>
      <c r="DQ34" s="246"/>
      <c r="DR34" s="285">
        <f>+DP34-DQ34</f>
        <v>0</v>
      </c>
      <c r="DS34" s="246"/>
      <c r="DT34" s="246"/>
      <c r="DU34" s="246"/>
      <c r="DV34" s="285">
        <f>+DT34-DU34</f>
        <v>0</v>
      </c>
      <c r="DW34" s="246"/>
      <c r="DX34" s="246"/>
      <c r="DY34" s="246"/>
      <c r="DZ34" s="285">
        <f>+DX34-DY34</f>
        <v>0</v>
      </c>
      <c r="EA34" s="246"/>
      <c r="EB34" s="246"/>
      <c r="EC34" s="246"/>
      <c r="ED34" s="285">
        <f>+EB34-EC34</f>
        <v>0</v>
      </c>
      <c r="EE34" s="246"/>
      <c r="EF34" s="246"/>
      <c r="EG34" s="246"/>
      <c r="EH34" s="285">
        <f>+EF34-EG34</f>
        <v>0</v>
      </c>
      <c r="EI34" s="246"/>
      <c r="EJ34" s="246"/>
      <c r="EK34" s="246"/>
      <c r="EL34" s="285">
        <f>+EJ34-EK34</f>
        <v>0</v>
      </c>
      <c r="EM34" s="246"/>
      <c r="EN34" s="246"/>
      <c r="EO34" s="246"/>
      <c r="EP34" s="285">
        <f>+EN34-EO34</f>
        <v>0</v>
      </c>
      <c r="EQ34" s="246"/>
      <c r="ER34" s="246"/>
      <c r="ES34" s="246"/>
      <c r="ET34" s="285">
        <f>+ER34-ES34</f>
        <v>0</v>
      </c>
      <c r="EU34" s="246"/>
      <c r="EV34" s="246"/>
      <c r="EW34" s="246"/>
      <c r="EX34" s="285">
        <f>+EV34-EW34</f>
        <v>0</v>
      </c>
      <c r="EY34" s="246"/>
      <c r="EZ34" s="246"/>
      <c r="FA34" s="246"/>
      <c r="FB34" s="285">
        <f>+EZ34-FA34</f>
        <v>0</v>
      </c>
      <c r="FC34" s="246"/>
      <c r="FD34" s="246"/>
      <c r="FE34" s="246"/>
      <c r="FF34" s="285">
        <f>+FD34-FE34</f>
        <v>0</v>
      </c>
      <c r="FG34" s="246"/>
      <c r="FH34" s="246"/>
      <c r="FI34" s="246"/>
      <c r="FJ34" s="285">
        <f>+FH34-FI34</f>
        <v>0</v>
      </c>
      <c r="FK34" s="246"/>
      <c r="FL34" s="246"/>
      <c r="FM34" s="246"/>
      <c r="FN34" s="285">
        <f>+FL34-FM34</f>
        <v>0</v>
      </c>
      <c r="FO34" s="246"/>
      <c r="FP34" s="246"/>
      <c r="FQ34" s="246"/>
      <c r="FR34" s="285">
        <f>+FP34-FQ34</f>
        <v>0</v>
      </c>
      <c r="FS34" s="246"/>
      <c r="FT34" s="246"/>
      <c r="FU34" s="246"/>
      <c r="FV34" s="285">
        <f>+FT34-FU34</f>
        <v>0</v>
      </c>
      <c r="FW34" s="246"/>
      <c r="FX34" s="246"/>
      <c r="FY34" s="246"/>
      <c r="FZ34" s="285">
        <f>+FX34-FY34</f>
        <v>0</v>
      </c>
      <c r="GA34" s="246"/>
      <c r="GB34" s="246"/>
      <c r="GC34" s="246"/>
      <c r="GD34" s="285">
        <f>+GB34-GC34</f>
        <v>0</v>
      </c>
      <c r="GE34" s="246"/>
      <c r="GF34" s="246"/>
      <c r="GG34" s="246"/>
      <c r="GH34" s="285">
        <f>+GF34-GG34</f>
        <v>0</v>
      </c>
      <c r="GI34" s="246"/>
      <c r="GJ34" s="246"/>
      <c r="GK34" s="246"/>
      <c r="GL34" s="285">
        <f>+GJ34-GK34</f>
        <v>0</v>
      </c>
      <c r="GM34" s="246"/>
      <c r="GN34" s="246"/>
      <c r="GO34" s="246"/>
      <c r="GP34" s="285">
        <f>+GN34-GO34</f>
        <v>0</v>
      </c>
      <c r="GQ34" s="246"/>
      <c r="GR34" s="246"/>
      <c r="GS34" s="246"/>
      <c r="GT34" s="285">
        <f>+GR34-GS34</f>
        <v>0</v>
      </c>
      <c r="GU34" s="246"/>
      <c r="GV34" s="246"/>
      <c r="GW34" s="246"/>
      <c r="GX34" s="285">
        <f>+GV34-GW34</f>
        <v>0</v>
      </c>
      <c r="GY34" s="246"/>
      <c r="GZ34" s="246"/>
      <c r="HA34" s="246"/>
      <c r="HB34" s="285">
        <f>+GZ34-HA34</f>
        <v>0</v>
      </c>
      <c r="HC34" s="246"/>
      <c r="HD34" s="246"/>
      <c r="HE34" s="246"/>
      <c r="HF34" s="285">
        <f>+HD34-HE34</f>
        <v>0</v>
      </c>
      <c r="HG34" s="246"/>
      <c r="HH34" s="246"/>
      <c r="HI34" s="246"/>
      <c r="HJ34" s="285">
        <f>+HH34-HI34</f>
        <v>0</v>
      </c>
      <c r="HK34" s="246"/>
      <c r="HL34" s="246"/>
      <c r="HM34" s="246"/>
      <c r="HN34" s="285">
        <f>+HL34-HM34</f>
        <v>0</v>
      </c>
      <c r="HO34" s="246"/>
      <c r="HP34" s="246"/>
      <c r="HQ34" s="246"/>
      <c r="HR34" s="285">
        <f>+HP34-HQ34</f>
        <v>0</v>
      </c>
      <c r="HS34" s="246"/>
      <c r="HT34" s="246"/>
      <c r="HU34" s="246"/>
      <c r="HV34" s="285">
        <f>+HT34-HU34</f>
        <v>0</v>
      </c>
      <c r="HW34" s="246"/>
      <c r="HX34" s="246"/>
      <c r="HY34" s="246"/>
      <c r="HZ34" s="285">
        <f>+HX34-HY34</f>
        <v>0</v>
      </c>
      <c r="IA34" s="246"/>
      <c r="IB34" s="246"/>
      <c r="IC34" s="246"/>
      <c r="ID34" s="285">
        <f>+IB34-IC34</f>
        <v>0</v>
      </c>
      <c r="IE34" s="246"/>
      <c r="IF34" s="246"/>
      <c r="IG34" s="246"/>
      <c r="IH34" s="285">
        <f>+IF34-IG34</f>
        <v>0</v>
      </c>
      <c r="II34" s="246"/>
      <c r="IJ34" s="246"/>
      <c r="IK34" s="246"/>
      <c r="IL34" s="285">
        <f>+IJ34-IK34</f>
        <v>0</v>
      </c>
      <c r="IM34" s="246"/>
      <c r="IN34" s="246"/>
      <c r="IO34" s="246"/>
      <c r="IP34" s="285">
        <f>+IN34-IO34</f>
        <v>0</v>
      </c>
      <c r="IQ34" s="254">
        <f t="shared" si="8"/>
        <v>0</v>
      </c>
      <c r="IR34" s="254">
        <f t="shared" si="8"/>
        <v>0</v>
      </c>
      <c r="IS34" s="254">
        <f t="shared" si="8"/>
        <v>0</v>
      </c>
      <c r="IT34" s="254">
        <f t="shared" si="8"/>
        <v>0</v>
      </c>
    </row>
    <row r="35" spans="1:254" ht="15" customHeight="1">
      <c r="A35" s="342">
        <v>490000</v>
      </c>
      <c r="B35" s="8" t="s">
        <v>956</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row>
    <row r="36" spans="1:254" ht="15" customHeight="1">
      <c r="A36" s="326">
        <v>610</v>
      </c>
      <c r="B36" s="240" t="s">
        <v>206</v>
      </c>
      <c r="C36" s="246"/>
      <c r="D36" s="246"/>
      <c r="E36" s="246"/>
      <c r="F36" s="285">
        <f t="shared" si="0"/>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c r="AE36" s="246"/>
      <c r="AF36" s="246"/>
      <c r="AG36" s="246"/>
      <c r="AH36" s="285">
        <f>+AF36-AG36</f>
        <v>0</v>
      </c>
      <c r="AI36" s="246"/>
      <c r="AJ36" s="246"/>
      <c r="AK36" s="246"/>
      <c r="AL36" s="285">
        <f>+AJ36-AK36</f>
        <v>0</v>
      </c>
      <c r="AM36" s="246"/>
      <c r="AN36" s="246"/>
      <c r="AO36" s="246"/>
      <c r="AP36" s="285">
        <f>+AN36-AO36</f>
        <v>0</v>
      </c>
      <c r="AQ36" s="246"/>
      <c r="AR36" s="246"/>
      <c r="AS36" s="246"/>
      <c r="AT36" s="285">
        <f>+AR36-AS36</f>
        <v>0</v>
      </c>
      <c r="AU36" s="246"/>
      <c r="AV36" s="246"/>
      <c r="AW36" s="246"/>
      <c r="AX36" s="285">
        <f>+AV36-AW36</f>
        <v>0</v>
      </c>
      <c r="AY36" s="246"/>
      <c r="AZ36" s="246"/>
      <c r="BA36" s="246"/>
      <c r="BB36" s="285">
        <f>+AZ36-BA36</f>
        <v>0</v>
      </c>
      <c r="BC36" s="246"/>
      <c r="BD36" s="246"/>
      <c r="BE36" s="246"/>
      <c r="BF36" s="285">
        <f>+BD36-BE36</f>
        <v>0</v>
      </c>
      <c r="BG36" s="246"/>
      <c r="BH36" s="246"/>
      <c r="BI36" s="246"/>
      <c r="BJ36" s="285">
        <f>+BH36-BI36</f>
        <v>0</v>
      </c>
      <c r="BK36" s="246"/>
      <c r="BL36" s="246"/>
      <c r="BM36" s="246"/>
      <c r="BN36" s="285">
        <f>+BL36-BM36</f>
        <v>0</v>
      </c>
      <c r="BO36" s="246"/>
      <c r="BP36" s="246"/>
      <c r="BQ36" s="246"/>
      <c r="BR36" s="285">
        <f>+BP36-BQ36</f>
        <v>0</v>
      </c>
      <c r="BS36" s="246"/>
      <c r="BT36" s="246"/>
      <c r="BU36" s="246"/>
      <c r="BV36" s="285">
        <f>+BT36-BU36</f>
        <v>0</v>
      </c>
      <c r="BW36" s="246"/>
      <c r="BX36" s="246"/>
      <c r="BY36" s="246"/>
      <c r="BZ36" s="285">
        <f>+BX36-BY36</f>
        <v>0</v>
      </c>
      <c r="CA36" s="246"/>
      <c r="CB36" s="246"/>
      <c r="CC36" s="246"/>
      <c r="CD36" s="285">
        <f>+CB36-CC36</f>
        <v>0</v>
      </c>
      <c r="CE36" s="246"/>
      <c r="CF36" s="246"/>
      <c r="CG36" s="246"/>
      <c r="CH36" s="285">
        <f>+CF36-CG36</f>
        <v>0</v>
      </c>
      <c r="CI36" s="246"/>
      <c r="CJ36" s="246"/>
      <c r="CK36" s="246"/>
      <c r="CL36" s="285">
        <f>+CJ36-CK36</f>
        <v>0</v>
      </c>
      <c r="CM36" s="246"/>
      <c r="CN36" s="246"/>
      <c r="CO36" s="246"/>
      <c r="CP36" s="285">
        <f>+CN36-CO36</f>
        <v>0</v>
      </c>
      <c r="CQ36" s="246"/>
      <c r="CR36" s="246"/>
      <c r="CS36" s="246"/>
      <c r="CT36" s="285">
        <f>+CR36-CS36</f>
        <v>0</v>
      </c>
      <c r="CU36" s="246"/>
      <c r="CV36" s="246"/>
      <c r="CW36" s="246"/>
      <c r="CX36" s="285">
        <f>+CV36-CW36</f>
        <v>0</v>
      </c>
      <c r="CY36" s="246"/>
      <c r="CZ36" s="246"/>
      <c r="DA36" s="246"/>
      <c r="DB36" s="285">
        <f>+CZ36-DA36</f>
        <v>0</v>
      </c>
      <c r="DC36" s="246"/>
      <c r="DD36" s="246"/>
      <c r="DE36" s="246"/>
      <c r="DF36" s="285">
        <f>+DD36-DE36</f>
        <v>0</v>
      </c>
      <c r="DG36" s="246"/>
      <c r="DH36" s="246"/>
      <c r="DI36" s="246"/>
      <c r="DJ36" s="285">
        <f>+DH36-DI36</f>
        <v>0</v>
      </c>
      <c r="DK36" s="246"/>
      <c r="DL36" s="246"/>
      <c r="DM36" s="246"/>
      <c r="DN36" s="285">
        <f>+DL36-DM36</f>
        <v>0</v>
      </c>
      <c r="DO36" s="246"/>
      <c r="DP36" s="246"/>
      <c r="DQ36" s="246"/>
      <c r="DR36" s="285">
        <f>+DP36-DQ36</f>
        <v>0</v>
      </c>
      <c r="DS36" s="246"/>
      <c r="DT36" s="246"/>
      <c r="DU36" s="246"/>
      <c r="DV36" s="285">
        <f>+DT36-DU36</f>
        <v>0</v>
      </c>
      <c r="DW36" s="246"/>
      <c r="DX36" s="246"/>
      <c r="DY36" s="246"/>
      <c r="DZ36" s="285">
        <f>+DX36-DY36</f>
        <v>0</v>
      </c>
      <c r="EA36" s="246"/>
      <c r="EB36" s="246"/>
      <c r="EC36" s="246"/>
      <c r="ED36" s="285">
        <f>+EB36-EC36</f>
        <v>0</v>
      </c>
      <c r="EE36" s="246"/>
      <c r="EF36" s="246"/>
      <c r="EG36" s="246"/>
      <c r="EH36" s="285">
        <f>+EF36-EG36</f>
        <v>0</v>
      </c>
      <c r="EI36" s="246"/>
      <c r="EJ36" s="246"/>
      <c r="EK36" s="246"/>
      <c r="EL36" s="285">
        <f>+EJ36-EK36</f>
        <v>0</v>
      </c>
      <c r="EM36" s="246"/>
      <c r="EN36" s="246"/>
      <c r="EO36" s="246"/>
      <c r="EP36" s="285">
        <f>+EN36-EO36</f>
        <v>0</v>
      </c>
      <c r="EQ36" s="246"/>
      <c r="ER36" s="246"/>
      <c r="ES36" s="246"/>
      <c r="ET36" s="285">
        <f>+ER36-ES36</f>
        <v>0</v>
      </c>
      <c r="EU36" s="246"/>
      <c r="EV36" s="246"/>
      <c r="EW36" s="246"/>
      <c r="EX36" s="285">
        <f>+EV36-EW36</f>
        <v>0</v>
      </c>
      <c r="EY36" s="246"/>
      <c r="EZ36" s="246"/>
      <c r="FA36" s="246"/>
      <c r="FB36" s="285">
        <f>+EZ36-FA36</f>
        <v>0</v>
      </c>
      <c r="FC36" s="246"/>
      <c r="FD36" s="246"/>
      <c r="FE36" s="246"/>
      <c r="FF36" s="285">
        <f>+FD36-FE36</f>
        <v>0</v>
      </c>
      <c r="FG36" s="246"/>
      <c r="FH36" s="246"/>
      <c r="FI36" s="246"/>
      <c r="FJ36" s="285">
        <f>+FH36-FI36</f>
        <v>0</v>
      </c>
      <c r="FK36" s="246"/>
      <c r="FL36" s="246"/>
      <c r="FM36" s="246"/>
      <c r="FN36" s="285">
        <f>+FL36-FM36</f>
        <v>0</v>
      </c>
      <c r="FO36" s="246"/>
      <c r="FP36" s="246"/>
      <c r="FQ36" s="246"/>
      <c r="FR36" s="285">
        <f>+FP36-FQ36</f>
        <v>0</v>
      </c>
      <c r="FS36" s="246"/>
      <c r="FT36" s="246"/>
      <c r="FU36" s="246"/>
      <c r="FV36" s="285">
        <f>+FT36-FU36</f>
        <v>0</v>
      </c>
      <c r="FW36" s="246"/>
      <c r="FX36" s="246"/>
      <c r="FY36" s="246"/>
      <c r="FZ36" s="285">
        <f>+FX36-FY36</f>
        <v>0</v>
      </c>
      <c r="GA36" s="246"/>
      <c r="GB36" s="246"/>
      <c r="GC36" s="246"/>
      <c r="GD36" s="285">
        <f>+GB36-GC36</f>
        <v>0</v>
      </c>
      <c r="GE36" s="246"/>
      <c r="GF36" s="246"/>
      <c r="GG36" s="246"/>
      <c r="GH36" s="285">
        <f>+GF36-GG36</f>
        <v>0</v>
      </c>
      <c r="GI36" s="246"/>
      <c r="GJ36" s="246"/>
      <c r="GK36" s="246"/>
      <c r="GL36" s="285">
        <f>+GJ36-GK36</f>
        <v>0</v>
      </c>
      <c r="GM36" s="246"/>
      <c r="GN36" s="246"/>
      <c r="GO36" s="246"/>
      <c r="GP36" s="285">
        <f>+GN36-GO36</f>
        <v>0</v>
      </c>
      <c r="GQ36" s="246"/>
      <c r="GR36" s="246"/>
      <c r="GS36" s="246"/>
      <c r="GT36" s="285">
        <f>+GR36-GS36</f>
        <v>0</v>
      </c>
      <c r="GU36" s="246"/>
      <c r="GV36" s="246"/>
      <c r="GW36" s="246"/>
      <c r="GX36" s="285">
        <f>+GV36-GW36</f>
        <v>0</v>
      </c>
      <c r="GY36" s="246"/>
      <c r="GZ36" s="246"/>
      <c r="HA36" s="246"/>
      <c r="HB36" s="285">
        <f>+GZ36-HA36</f>
        <v>0</v>
      </c>
      <c r="HC36" s="246"/>
      <c r="HD36" s="246"/>
      <c r="HE36" s="246"/>
      <c r="HF36" s="285">
        <f>+HD36-HE36</f>
        <v>0</v>
      </c>
      <c r="HG36" s="246"/>
      <c r="HH36" s="246"/>
      <c r="HI36" s="246"/>
      <c r="HJ36" s="285">
        <f>+HH36-HI36</f>
        <v>0</v>
      </c>
      <c r="HK36" s="246"/>
      <c r="HL36" s="246"/>
      <c r="HM36" s="246"/>
      <c r="HN36" s="285">
        <f>+HL36-HM36</f>
        <v>0</v>
      </c>
      <c r="HO36" s="246"/>
      <c r="HP36" s="246"/>
      <c r="HQ36" s="246"/>
      <c r="HR36" s="285">
        <f>+HP36-HQ36</f>
        <v>0</v>
      </c>
      <c r="HS36" s="246"/>
      <c r="HT36" s="246"/>
      <c r="HU36" s="246"/>
      <c r="HV36" s="285">
        <f>+HT36-HU36</f>
        <v>0</v>
      </c>
      <c r="HW36" s="246"/>
      <c r="HX36" s="246"/>
      <c r="HY36" s="246"/>
      <c r="HZ36" s="285">
        <f>+HX36-HY36</f>
        <v>0</v>
      </c>
      <c r="IA36" s="246"/>
      <c r="IB36" s="246"/>
      <c r="IC36" s="246"/>
      <c r="ID36" s="285">
        <f>+IB36-IC36</f>
        <v>0</v>
      </c>
      <c r="IE36" s="246"/>
      <c r="IF36" s="246"/>
      <c r="IG36" s="246"/>
      <c r="IH36" s="285">
        <f>+IF36-IG36</f>
        <v>0</v>
      </c>
      <c r="II36" s="246"/>
      <c r="IJ36" s="246"/>
      <c r="IK36" s="246"/>
      <c r="IL36" s="285">
        <f>+IJ36-IK36</f>
        <v>0</v>
      </c>
      <c r="IM36" s="246"/>
      <c r="IN36" s="246"/>
      <c r="IO36" s="246"/>
      <c r="IP36" s="285">
        <f>+IN36-IO36</f>
        <v>0</v>
      </c>
      <c r="IQ36" s="254">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54">
        <f t="shared" si="9"/>
        <v>0</v>
      </c>
      <c r="IS36" s="254">
        <f t="shared" si="9"/>
        <v>0</v>
      </c>
      <c r="IT36" s="254">
        <f t="shared" si="9"/>
        <v>0</v>
      </c>
    </row>
    <row r="37" spans="1:254" ht="15" customHeight="1">
      <c r="A37" s="326">
        <v>620</v>
      </c>
      <c r="B37" s="240" t="s">
        <v>207</v>
      </c>
      <c r="C37" s="246"/>
      <c r="D37" s="246"/>
      <c r="E37" s="246"/>
      <c r="F37" s="285">
        <f t="shared" si="0"/>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c r="AE37" s="246"/>
      <c r="AF37" s="246"/>
      <c r="AG37" s="246"/>
      <c r="AH37" s="285">
        <f>+AF37-AG37</f>
        <v>0</v>
      </c>
      <c r="AI37" s="246"/>
      <c r="AJ37" s="246"/>
      <c r="AK37" s="246"/>
      <c r="AL37" s="285">
        <f>+AJ37-AK37</f>
        <v>0</v>
      </c>
      <c r="AM37" s="246"/>
      <c r="AN37" s="246"/>
      <c r="AO37" s="246"/>
      <c r="AP37" s="285">
        <f>+AN37-AO37</f>
        <v>0</v>
      </c>
      <c r="AQ37" s="246"/>
      <c r="AR37" s="246"/>
      <c r="AS37" s="246"/>
      <c r="AT37" s="285">
        <f>+AR37-AS37</f>
        <v>0</v>
      </c>
      <c r="AU37" s="246"/>
      <c r="AV37" s="246"/>
      <c r="AW37" s="246"/>
      <c r="AX37" s="285">
        <f>+AV37-AW37</f>
        <v>0</v>
      </c>
      <c r="AY37" s="246"/>
      <c r="AZ37" s="246"/>
      <c r="BA37" s="246"/>
      <c r="BB37" s="285">
        <f>+AZ37-BA37</f>
        <v>0</v>
      </c>
      <c r="BC37" s="246"/>
      <c r="BD37" s="246"/>
      <c r="BE37" s="246"/>
      <c r="BF37" s="285">
        <f>+BD37-BE37</f>
        <v>0</v>
      </c>
      <c r="BG37" s="246"/>
      <c r="BH37" s="246"/>
      <c r="BI37" s="246"/>
      <c r="BJ37" s="285">
        <f>+BH37-BI37</f>
        <v>0</v>
      </c>
      <c r="BK37" s="246"/>
      <c r="BL37" s="246"/>
      <c r="BM37" s="246"/>
      <c r="BN37" s="285">
        <f>+BL37-BM37</f>
        <v>0</v>
      </c>
      <c r="BO37" s="246"/>
      <c r="BP37" s="246"/>
      <c r="BQ37" s="246"/>
      <c r="BR37" s="285">
        <f>+BP37-BQ37</f>
        <v>0</v>
      </c>
      <c r="BS37" s="246"/>
      <c r="BT37" s="246"/>
      <c r="BU37" s="246"/>
      <c r="BV37" s="285">
        <f>+BT37-BU37</f>
        <v>0</v>
      </c>
      <c r="BW37" s="246"/>
      <c r="BX37" s="246"/>
      <c r="BY37" s="246"/>
      <c r="BZ37" s="285">
        <f>+BX37-BY37</f>
        <v>0</v>
      </c>
      <c r="CA37" s="246"/>
      <c r="CB37" s="246"/>
      <c r="CC37" s="246"/>
      <c r="CD37" s="285">
        <f>+CB37-CC37</f>
        <v>0</v>
      </c>
      <c r="CE37" s="246"/>
      <c r="CF37" s="246"/>
      <c r="CG37" s="246"/>
      <c r="CH37" s="285">
        <f>+CF37-CG37</f>
        <v>0</v>
      </c>
      <c r="CI37" s="246"/>
      <c r="CJ37" s="246"/>
      <c r="CK37" s="246"/>
      <c r="CL37" s="285">
        <f>+CJ37-CK37</f>
        <v>0</v>
      </c>
      <c r="CM37" s="246"/>
      <c r="CN37" s="246"/>
      <c r="CO37" s="246"/>
      <c r="CP37" s="285">
        <f>+CN37-CO37</f>
        <v>0</v>
      </c>
      <c r="CQ37" s="246"/>
      <c r="CR37" s="246"/>
      <c r="CS37" s="246"/>
      <c r="CT37" s="285">
        <f>+CR37-CS37</f>
        <v>0</v>
      </c>
      <c r="CU37" s="246"/>
      <c r="CV37" s="246"/>
      <c r="CW37" s="246"/>
      <c r="CX37" s="285">
        <f>+CV37-CW37</f>
        <v>0</v>
      </c>
      <c r="CY37" s="246"/>
      <c r="CZ37" s="246"/>
      <c r="DA37" s="246"/>
      <c r="DB37" s="285">
        <f>+CZ37-DA37</f>
        <v>0</v>
      </c>
      <c r="DC37" s="246"/>
      <c r="DD37" s="246"/>
      <c r="DE37" s="246"/>
      <c r="DF37" s="285">
        <f>+DD37-DE37</f>
        <v>0</v>
      </c>
      <c r="DG37" s="246"/>
      <c r="DH37" s="246"/>
      <c r="DI37" s="246"/>
      <c r="DJ37" s="285">
        <f>+DH37-DI37</f>
        <v>0</v>
      </c>
      <c r="DK37" s="246"/>
      <c r="DL37" s="246"/>
      <c r="DM37" s="246"/>
      <c r="DN37" s="285">
        <f>+DL37-DM37</f>
        <v>0</v>
      </c>
      <c r="DO37" s="246"/>
      <c r="DP37" s="246"/>
      <c r="DQ37" s="246"/>
      <c r="DR37" s="285">
        <f>+DP37-DQ37</f>
        <v>0</v>
      </c>
      <c r="DS37" s="246"/>
      <c r="DT37" s="246"/>
      <c r="DU37" s="246"/>
      <c r="DV37" s="285">
        <f>+DT37-DU37</f>
        <v>0</v>
      </c>
      <c r="DW37" s="246"/>
      <c r="DX37" s="246"/>
      <c r="DY37" s="246"/>
      <c r="DZ37" s="285">
        <f>+DX37-DY37</f>
        <v>0</v>
      </c>
      <c r="EA37" s="246"/>
      <c r="EB37" s="246"/>
      <c r="EC37" s="246"/>
      <c r="ED37" s="285">
        <f>+EB37-EC37</f>
        <v>0</v>
      </c>
      <c r="EE37" s="246"/>
      <c r="EF37" s="246"/>
      <c r="EG37" s="246"/>
      <c r="EH37" s="285">
        <f>+EF37-EG37</f>
        <v>0</v>
      </c>
      <c r="EI37" s="246"/>
      <c r="EJ37" s="246"/>
      <c r="EK37" s="246"/>
      <c r="EL37" s="285">
        <f>+EJ37-EK37</f>
        <v>0</v>
      </c>
      <c r="EM37" s="246"/>
      <c r="EN37" s="246"/>
      <c r="EO37" s="246"/>
      <c r="EP37" s="285">
        <f>+EN37-EO37</f>
        <v>0</v>
      </c>
      <c r="EQ37" s="246"/>
      <c r="ER37" s="246"/>
      <c r="ES37" s="246"/>
      <c r="ET37" s="285">
        <f>+ER37-ES37</f>
        <v>0</v>
      </c>
      <c r="EU37" s="246"/>
      <c r="EV37" s="246"/>
      <c r="EW37" s="246"/>
      <c r="EX37" s="285">
        <f>+EV37-EW37</f>
        <v>0</v>
      </c>
      <c r="EY37" s="246"/>
      <c r="EZ37" s="246"/>
      <c r="FA37" s="246"/>
      <c r="FB37" s="285">
        <f>+EZ37-FA37</f>
        <v>0</v>
      </c>
      <c r="FC37" s="246"/>
      <c r="FD37" s="246"/>
      <c r="FE37" s="246"/>
      <c r="FF37" s="285">
        <f>+FD37-FE37</f>
        <v>0</v>
      </c>
      <c r="FG37" s="246"/>
      <c r="FH37" s="246"/>
      <c r="FI37" s="246"/>
      <c r="FJ37" s="285">
        <f>+FH37-FI37</f>
        <v>0</v>
      </c>
      <c r="FK37" s="246"/>
      <c r="FL37" s="246"/>
      <c r="FM37" s="246"/>
      <c r="FN37" s="285">
        <f>+FL37-FM37</f>
        <v>0</v>
      </c>
      <c r="FO37" s="246"/>
      <c r="FP37" s="246"/>
      <c r="FQ37" s="246"/>
      <c r="FR37" s="285">
        <f>+FP37-FQ37</f>
        <v>0</v>
      </c>
      <c r="FS37" s="246"/>
      <c r="FT37" s="246"/>
      <c r="FU37" s="246"/>
      <c r="FV37" s="285">
        <f>+FT37-FU37</f>
        <v>0</v>
      </c>
      <c r="FW37" s="246"/>
      <c r="FX37" s="246"/>
      <c r="FY37" s="246"/>
      <c r="FZ37" s="285">
        <f>+FX37-FY37</f>
        <v>0</v>
      </c>
      <c r="GA37" s="246"/>
      <c r="GB37" s="246"/>
      <c r="GC37" s="246"/>
      <c r="GD37" s="285">
        <f>+GB37-GC37</f>
        <v>0</v>
      </c>
      <c r="GE37" s="246"/>
      <c r="GF37" s="246"/>
      <c r="GG37" s="246"/>
      <c r="GH37" s="285">
        <f>+GF37-GG37</f>
        <v>0</v>
      </c>
      <c r="GI37" s="246"/>
      <c r="GJ37" s="246"/>
      <c r="GK37" s="246"/>
      <c r="GL37" s="285">
        <f>+GJ37-GK37</f>
        <v>0</v>
      </c>
      <c r="GM37" s="246"/>
      <c r="GN37" s="246"/>
      <c r="GO37" s="246"/>
      <c r="GP37" s="285">
        <f>+GN37-GO37</f>
        <v>0</v>
      </c>
      <c r="GQ37" s="246"/>
      <c r="GR37" s="246"/>
      <c r="GS37" s="246"/>
      <c r="GT37" s="285">
        <f>+GR37-GS37</f>
        <v>0</v>
      </c>
      <c r="GU37" s="246"/>
      <c r="GV37" s="246"/>
      <c r="GW37" s="246"/>
      <c r="GX37" s="285">
        <f>+GV37-GW37</f>
        <v>0</v>
      </c>
      <c r="GY37" s="246"/>
      <c r="GZ37" s="246"/>
      <c r="HA37" s="246"/>
      <c r="HB37" s="285">
        <f>+GZ37-HA37</f>
        <v>0</v>
      </c>
      <c r="HC37" s="246"/>
      <c r="HD37" s="246"/>
      <c r="HE37" s="246"/>
      <c r="HF37" s="285">
        <f>+HD37-HE37</f>
        <v>0</v>
      </c>
      <c r="HG37" s="246"/>
      <c r="HH37" s="246"/>
      <c r="HI37" s="246"/>
      <c r="HJ37" s="285">
        <f>+HH37-HI37</f>
        <v>0</v>
      </c>
      <c r="HK37" s="246"/>
      <c r="HL37" s="246"/>
      <c r="HM37" s="246"/>
      <c r="HN37" s="285">
        <f>+HL37-HM37</f>
        <v>0</v>
      </c>
      <c r="HO37" s="246"/>
      <c r="HP37" s="246"/>
      <c r="HQ37" s="246"/>
      <c r="HR37" s="285">
        <f>+HP37-HQ37</f>
        <v>0</v>
      </c>
      <c r="HS37" s="246"/>
      <c r="HT37" s="246"/>
      <c r="HU37" s="246"/>
      <c r="HV37" s="285">
        <f>+HT37-HU37</f>
        <v>0</v>
      </c>
      <c r="HW37" s="246"/>
      <c r="HX37" s="246"/>
      <c r="HY37" s="246"/>
      <c r="HZ37" s="285">
        <f>+HX37-HY37</f>
        <v>0</v>
      </c>
      <c r="IA37" s="246"/>
      <c r="IB37" s="246"/>
      <c r="IC37" s="246"/>
      <c r="ID37" s="285">
        <f>+IB37-IC37</f>
        <v>0</v>
      </c>
      <c r="IE37" s="246"/>
      <c r="IF37" s="246"/>
      <c r="IG37" s="246"/>
      <c r="IH37" s="285">
        <f>+IF37-IG37</f>
        <v>0</v>
      </c>
      <c r="II37" s="246"/>
      <c r="IJ37" s="246"/>
      <c r="IK37" s="246"/>
      <c r="IL37" s="285">
        <f>+IJ37-IK37</f>
        <v>0</v>
      </c>
      <c r="IM37" s="246"/>
      <c r="IN37" s="246"/>
      <c r="IO37" s="246"/>
      <c r="IP37" s="285">
        <f>+IN37-IO37</f>
        <v>0</v>
      </c>
      <c r="IQ37" s="254">
        <f t="shared" si="9"/>
        <v>0</v>
      </c>
      <c r="IR37" s="254">
        <f t="shared" si="9"/>
        <v>0</v>
      </c>
      <c r="IS37" s="254">
        <f t="shared" si="9"/>
        <v>0</v>
      </c>
      <c r="IT37" s="254">
        <f t="shared" si="9"/>
        <v>0</v>
      </c>
    </row>
    <row r="38" spans="1:254" ht="15" customHeight="1" thickBot="1">
      <c r="A38" s="277">
        <v>510000</v>
      </c>
      <c r="B38" s="245" t="s">
        <v>193</v>
      </c>
      <c r="C38" s="248"/>
      <c r="D38" s="248"/>
      <c r="E38" s="248"/>
      <c r="F38" s="287">
        <f t="shared" si="0"/>
        <v>0</v>
      </c>
      <c r="G38" s="248"/>
      <c r="H38" s="248"/>
      <c r="I38" s="248"/>
      <c r="J38" s="287">
        <f>+H38-I38</f>
        <v>0</v>
      </c>
      <c r="K38" s="248"/>
      <c r="L38" s="248"/>
      <c r="M38" s="248"/>
      <c r="N38" s="287">
        <f>+L38-M38</f>
        <v>0</v>
      </c>
      <c r="O38" s="248"/>
      <c r="P38" s="248"/>
      <c r="Q38" s="248"/>
      <c r="R38" s="287">
        <f>+P38-Q38</f>
        <v>0</v>
      </c>
      <c r="S38" s="248"/>
      <c r="T38" s="248"/>
      <c r="U38" s="248"/>
      <c r="V38" s="287">
        <f>+T38-U38</f>
        <v>0</v>
      </c>
      <c r="W38" s="248"/>
      <c r="X38" s="248"/>
      <c r="Y38" s="248"/>
      <c r="Z38" s="287">
        <f>+X38-Y38</f>
        <v>0</v>
      </c>
      <c r="AA38" s="248"/>
      <c r="AB38" s="248"/>
      <c r="AC38" s="248"/>
      <c r="AD38" s="287">
        <f>+AB38-AC38</f>
        <v>0</v>
      </c>
      <c r="AE38" s="248"/>
      <c r="AF38" s="248"/>
      <c r="AG38" s="248"/>
      <c r="AH38" s="287">
        <f>+AF38-AG38</f>
        <v>0</v>
      </c>
      <c r="AI38" s="248"/>
      <c r="AJ38" s="248"/>
      <c r="AK38" s="248"/>
      <c r="AL38" s="287">
        <f>+AJ38-AK38</f>
        <v>0</v>
      </c>
      <c r="AM38" s="248"/>
      <c r="AN38" s="248"/>
      <c r="AO38" s="248"/>
      <c r="AP38" s="287">
        <f>+AN38-AO38</f>
        <v>0</v>
      </c>
      <c r="AQ38" s="248"/>
      <c r="AR38" s="248"/>
      <c r="AS38" s="248"/>
      <c r="AT38" s="287">
        <f>+AR38-AS38</f>
        <v>0</v>
      </c>
      <c r="AU38" s="248"/>
      <c r="AV38" s="248"/>
      <c r="AW38" s="248"/>
      <c r="AX38" s="287">
        <f>+AV38-AW38</f>
        <v>0</v>
      </c>
      <c r="AY38" s="248"/>
      <c r="AZ38" s="248"/>
      <c r="BA38" s="248"/>
      <c r="BB38" s="287">
        <f>+AZ38-BA38</f>
        <v>0</v>
      </c>
      <c r="BC38" s="248"/>
      <c r="BD38" s="248"/>
      <c r="BE38" s="248"/>
      <c r="BF38" s="287">
        <f>+BD38-BE38</f>
        <v>0</v>
      </c>
      <c r="BG38" s="248"/>
      <c r="BH38" s="248"/>
      <c r="BI38" s="248"/>
      <c r="BJ38" s="287">
        <f>+BH38-BI38</f>
        <v>0</v>
      </c>
      <c r="BK38" s="248"/>
      <c r="BL38" s="248"/>
      <c r="BM38" s="248"/>
      <c r="BN38" s="287">
        <f>+BL38-BM38</f>
        <v>0</v>
      </c>
      <c r="BO38" s="248"/>
      <c r="BP38" s="248"/>
      <c r="BQ38" s="248"/>
      <c r="BR38" s="287">
        <f>+BP38-BQ38</f>
        <v>0</v>
      </c>
      <c r="BS38" s="248"/>
      <c r="BT38" s="248"/>
      <c r="BU38" s="248"/>
      <c r="BV38" s="287">
        <f>+BT38-BU38</f>
        <v>0</v>
      </c>
      <c r="BW38" s="248"/>
      <c r="BX38" s="248"/>
      <c r="BY38" s="248"/>
      <c r="BZ38" s="287">
        <f>+BX38-BY38</f>
        <v>0</v>
      </c>
      <c r="CA38" s="248"/>
      <c r="CB38" s="248"/>
      <c r="CC38" s="248"/>
      <c r="CD38" s="287">
        <f>+CB38-CC38</f>
        <v>0</v>
      </c>
      <c r="CE38" s="248"/>
      <c r="CF38" s="248"/>
      <c r="CG38" s="248"/>
      <c r="CH38" s="287">
        <f>+CF38-CG38</f>
        <v>0</v>
      </c>
      <c r="CI38" s="248"/>
      <c r="CJ38" s="248"/>
      <c r="CK38" s="248"/>
      <c r="CL38" s="287">
        <f>+CJ38-CK38</f>
        <v>0</v>
      </c>
      <c r="CM38" s="248"/>
      <c r="CN38" s="248"/>
      <c r="CO38" s="248"/>
      <c r="CP38" s="287">
        <f>+CN38-CO38</f>
        <v>0</v>
      </c>
      <c r="CQ38" s="248"/>
      <c r="CR38" s="248"/>
      <c r="CS38" s="248"/>
      <c r="CT38" s="287">
        <f>+CR38-CS38</f>
        <v>0</v>
      </c>
      <c r="CU38" s="248"/>
      <c r="CV38" s="248"/>
      <c r="CW38" s="248"/>
      <c r="CX38" s="287">
        <f>+CV38-CW38</f>
        <v>0</v>
      </c>
      <c r="CY38" s="248"/>
      <c r="CZ38" s="248"/>
      <c r="DA38" s="248"/>
      <c r="DB38" s="287">
        <f>+CZ38-DA38</f>
        <v>0</v>
      </c>
      <c r="DC38" s="248"/>
      <c r="DD38" s="248"/>
      <c r="DE38" s="248"/>
      <c r="DF38" s="287">
        <f>+DD38-DE38</f>
        <v>0</v>
      </c>
      <c r="DG38" s="248"/>
      <c r="DH38" s="248"/>
      <c r="DI38" s="248"/>
      <c r="DJ38" s="287">
        <f>+DH38-DI38</f>
        <v>0</v>
      </c>
      <c r="DK38" s="248"/>
      <c r="DL38" s="248"/>
      <c r="DM38" s="248"/>
      <c r="DN38" s="287">
        <f>+DL38-DM38</f>
        <v>0</v>
      </c>
      <c r="DO38" s="248"/>
      <c r="DP38" s="248"/>
      <c r="DQ38" s="248"/>
      <c r="DR38" s="287">
        <f>+DP38-DQ38</f>
        <v>0</v>
      </c>
      <c r="DS38" s="248"/>
      <c r="DT38" s="248"/>
      <c r="DU38" s="248"/>
      <c r="DV38" s="287">
        <f>+DT38-DU38</f>
        <v>0</v>
      </c>
      <c r="DW38" s="248"/>
      <c r="DX38" s="248"/>
      <c r="DY38" s="248"/>
      <c r="DZ38" s="287">
        <f>+DX38-DY38</f>
        <v>0</v>
      </c>
      <c r="EA38" s="248"/>
      <c r="EB38" s="248"/>
      <c r="EC38" s="248"/>
      <c r="ED38" s="287">
        <f>+EB38-EC38</f>
        <v>0</v>
      </c>
      <c r="EE38" s="248"/>
      <c r="EF38" s="248"/>
      <c r="EG38" s="248"/>
      <c r="EH38" s="287">
        <f>+EF38-EG38</f>
        <v>0</v>
      </c>
      <c r="EI38" s="248"/>
      <c r="EJ38" s="248"/>
      <c r="EK38" s="248"/>
      <c r="EL38" s="287">
        <f>+EJ38-EK38</f>
        <v>0</v>
      </c>
      <c r="EM38" s="248"/>
      <c r="EN38" s="248"/>
      <c r="EO38" s="248"/>
      <c r="EP38" s="287">
        <f>+EN38-EO38</f>
        <v>0</v>
      </c>
      <c r="EQ38" s="248"/>
      <c r="ER38" s="248"/>
      <c r="ES38" s="248"/>
      <c r="ET38" s="287">
        <f>+ER38-ES38</f>
        <v>0</v>
      </c>
      <c r="EU38" s="248"/>
      <c r="EV38" s="248"/>
      <c r="EW38" s="248"/>
      <c r="EX38" s="287">
        <f>+EV38-EW38</f>
        <v>0</v>
      </c>
      <c r="EY38" s="248"/>
      <c r="EZ38" s="248"/>
      <c r="FA38" s="248"/>
      <c r="FB38" s="287">
        <f>+EZ38-FA38</f>
        <v>0</v>
      </c>
      <c r="FC38" s="248"/>
      <c r="FD38" s="248"/>
      <c r="FE38" s="248"/>
      <c r="FF38" s="287">
        <f>+FD38-FE38</f>
        <v>0</v>
      </c>
      <c r="FG38" s="248"/>
      <c r="FH38" s="248"/>
      <c r="FI38" s="248"/>
      <c r="FJ38" s="287">
        <f>+FH38-FI38</f>
        <v>0</v>
      </c>
      <c r="FK38" s="248"/>
      <c r="FL38" s="248"/>
      <c r="FM38" s="248"/>
      <c r="FN38" s="287">
        <f>+FL38-FM38</f>
        <v>0</v>
      </c>
      <c r="FO38" s="248"/>
      <c r="FP38" s="248"/>
      <c r="FQ38" s="248"/>
      <c r="FR38" s="287">
        <f>+FP38-FQ38</f>
        <v>0</v>
      </c>
      <c r="FS38" s="248"/>
      <c r="FT38" s="248"/>
      <c r="FU38" s="248"/>
      <c r="FV38" s="287">
        <f>+FT38-FU38</f>
        <v>0</v>
      </c>
      <c r="FW38" s="248"/>
      <c r="FX38" s="248"/>
      <c r="FY38" s="248"/>
      <c r="FZ38" s="287">
        <f>+FX38-FY38</f>
        <v>0</v>
      </c>
      <c r="GA38" s="248"/>
      <c r="GB38" s="248"/>
      <c r="GC38" s="248"/>
      <c r="GD38" s="287">
        <f>+GB38-GC38</f>
        <v>0</v>
      </c>
      <c r="GE38" s="248"/>
      <c r="GF38" s="248"/>
      <c r="GG38" s="248"/>
      <c r="GH38" s="287">
        <f>+GF38-GG38</f>
        <v>0</v>
      </c>
      <c r="GI38" s="248"/>
      <c r="GJ38" s="248"/>
      <c r="GK38" s="248"/>
      <c r="GL38" s="287">
        <f>+GJ38-GK38</f>
        <v>0</v>
      </c>
      <c r="GM38" s="248"/>
      <c r="GN38" s="248"/>
      <c r="GO38" s="248"/>
      <c r="GP38" s="287">
        <f>+GN38-GO38</f>
        <v>0</v>
      </c>
      <c r="GQ38" s="248"/>
      <c r="GR38" s="248"/>
      <c r="GS38" s="248"/>
      <c r="GT38" s="287">
        <f>+GR38-GS38</f>
        <v>0</v>
      </c>
      <c r="GU38" s="248"/>
      <c r="GV38" s="248"/>
      <c r="GW38" s="248"/>
      <c r="GX38" s="287">
        <f>+GV38-GW38</f>
        <v>0</v>
      </c>
      <c r="GY38" s="248"/>
      <c r="GZ38" s="248"/>
      <c r="HA38" s="248"/>
      <c r="HB38" s="287">
        <f>+GZ38-HA38</f>
        <v>0</v>
      </c>
      <c r="HC38" s="248"/>
      <c r="HD38" s="248"/>
      <c r="HE38" s="248"/>
      <c r="HF38" s="287">
        <f>+HD38-HE38</f>
        <v>0</v>
      </c>
      <c r="HG38" s="248"/>
      <c r="HH38" s="248"/>
      <c r="HI38" s="248"/>
      <c r="HJ38" s="287">
        <f>+HH38-HI38</f>
        <v>0</v>
      </c>
      <c r="HK38" s="248"/>
      <c r="HL38" s="248"/>
      <c r="HM38" s="248"/>
      <c r="HN38" s="287">
        <f>+HL38-HM38</f>
        <v>0</v>
      </c>
      <c r="HO38" s="248"/>
      <c r="HP38" s="248"/>
      <c r="HQ38" s="248"/>
      <c r="HR38" s="287">
        <f>+HP38-HQ38</f>
        <v>0</v>
      </c>
      <c r="HS38" s="248"/>
      <c r="HT38" s="248"/>
      <c r="HU38" s="248"/>
      <c r="HV38" s="287">
        <f>+HT38-HU38</f>
        <v>0</v>
      </c>
      <c r="HW38" s="248"/>
      <c r="HX38" s="248"/>
      <c r="HY38" s="248"/>
      <c r="HZ38" s="287">
        <f>+HX38-HY38</f>
        <v>0</v>
      </c>
      <c r="IA38" s="248"/>
      <c r="IB38" s="248"/>
      <c r="IC38" s="248"/>
      <c r="ID38" s="287">
        <f>+IB38-IC38</f>
        <v>0</v>
      </c>
      <c r="IE38" s="248"/>
      <c r="IF38" s="248"/>
      <c r="IG38" s="248"/>
      <c r="IH38" s="287">
        <f>+IF38-IG38</f>
        <v>0</v>
      </c>
      <c r="II38" s="248"/>
      <c r="IJ38" s="248"/>
      <c r="IK38" s="248"/>
      <c r="IL38" s="287">
        <f>+IJ38-IK38</f>
        <v>0</v>
      </c>
      <c r="IM38" s="248"/>
      <c r="IN38" s="248"/>
      <c r="IO38" s="248"/>
      <c r="IP38" s="287">
        <f>+IN38-IO38</f>
        <v>0</v>
      </c>
      <c r="IQ38" s="255">
        <f t="shared" si="9"/>
        <v>0</v>
      </c>
      <c r="IR38" s="255">
        <f t="shared" si="9"/>
        <v>0</v>
      </c>
      <c r="IS38" s="255">
        <f t="shared" si="9"/>
        <v>0</v>
      </c>
      <c r="IT38" s="255">
        <f t="shared" si="9"/>
        <v>0</v>
      </c>
    </row>
    <row r="39" spans="1:254" ht="15" customHeight="1" thickBot="1">
      <c r="A39" s="343"/>
      <c r="B39" s="9" t="s">
        <v>1018</v>
      </c>
      <c r="C39" s="255">
        <f t="shared" ref="C39:AH39" si="10">SUM(C8:C38)</f>
        <v>0</v>
      </c>
      <c r="D39" s="255">
        <f t="shared" si="10"/>
        <v>0</v>
      </c>
      <c r="E39" s="255">
        <f t="shared" si="10"/>
        <v>0</v>
      </c>
      <c r="F39" s="255">
        <f t="shared" si="10"/>
        <v>0</v>
      </c>
      <c r="G39" s="255">
        <f t="shared" si="10"/>
        <v>0</v>
      </c>
      <c r="H39" s="255">
        <f t="shared" si="10"/>
        <v>0</v>
      </c>
      <c r="I39" s="255">
        <f t="shared" si="10"/>
        <v>0</v>
      </c>
      <c r="J39" s="255">
        <f t="shared" si="10"/>
        <v>0</v>
      </c>
      <c r="K39" s="255">
        <f t="shared" si="10"/>
        <v>0</v>
      </c>
      <c r="L39" s="255">
        <f t="shared" si="10"/>
        <v>0</v>
      </c>
      <c r="M39" s="255">
        <f t="shared" si="10"/>
        <v>0</v>
      </c>
      <c r="N39" s="255">
        <f t="shared" si="10"/>
        <v>0</v>
      </c>
      <c r="O39" s="255">
        <f t="shared" si="10"/>
        <v>0</v>
      </c>
      <c r="P39" s="255">
        <f t="shared" si="10"/>
        <v>0</v>
      </c>
      <c r="Q39" s="255">
        <f t="shared" si="10"/>
        <v>0</v>
      </c>
      <c r="R39" s="255">
        <f t="shared" si="10"/>
        <v>0</v>
      </c>
      <c r="S39" s="255">
        <f t="shared" si="10"/>
        <v>0</v>
      </c>
      <c r="T39" s="255">
        <f t="shared" si="10"/>
        <v>0</v>
      </c>
      <c r="U39" s="255">
        <f t="shared" si="10"/>
        <v>0</v>
      </c>
      <c r="V39" s="255">
        <f t="shared" si="10"/>
        <v>0</v>
      </c>
      <c r="W39" s="255">
        <f t="shared" si="10"/>
        <v>0</v>
      </c>
      <c r="X39" s="255">
        <f t="shared" si="10"/>
        <v>0</v>
      </c>
      <c r="Y39" s="255">
        <f t="shared" si="10"/>
        <v>0</v>
      </c>
      <c r="Z39" s="255">
        <f t="shared" si="10"/>
        <v>0</v>
      </c>
      <c r="AA39" s="255">
        <f t="shared" si="10"/>
        <v>0</v>
      </c>
      <c r="AB39" s="255">
        <f t="shared" si="10"/>
        <v>0</v>
      </c>
      <c r="AC39" s="255">
        <f t="shared" si="10"/>
        <v>0</v>
      </c>
      <c r="AD39" s="255">
        <f t="shared" si="10"/>
        <v>0</v>
      </c>
      <c r="AE39" s="255">
        <f t="shared" si="10"/>
        <v>0</v>
      </c>
      <c r="AF39" s="255">
        <f t="shared" si="10"/>
        <v>0</v>
      </c>
      <c r="AG39" s="255">
        <f t="shared" si="10"/>
        <v>0</v>
      </c>
      <c r="AH39" s="255">
        <f t="shared" si="10"/>
        <v>0</v>
      </c>
      <c r="AI39" s="255">
        <f t="shared" ref="AI39:BN39" si="11">SUM(AI8:AI38)</f>
        <v>0</v>
      </c>
      <c r="AJ39" s="255">
        <f t="shared" si="11"/>
        <v>0</v>
      </c>
      <c r="AK39" s="255">
        <f t="shared" si="11"/>
        <v>0</v>
      </c>
      <c r="AL39" s="255">
        <f t="shared" si="11"/>
        <v>0</v>
      </c>
      <c r="AM39" s="255">
        <f t="shared" si="11"/>
        <v>0</v>
      </c>
      <c r="AN39" s="255">
        <f t="shared" si="11"/>
        <v>0</v>
      </c>
      <c r="AO39" s="255">
        <f t="shared" si="11"/>
        <v>0</v>
      </c>
      <c r="AP39" s="255">
        <f t="shared" si="11"/>
        <v>0</v>
      </c>
      <c r="AQ39" s="255">
        <f t="shared" si="11"/>
        <v>0</v>
      </c>
      <c r="AR39" s="255">
        <f t="shared" si="11"/>
        <v>0</v>
      </c>
      <c r="AS39" s="255">
        <f t="shared" si="11"/>
        <v>0</v>
      </c>
      <c r="AT39" s="255">
        <f t="shared" si="11"/>
        <v>0</v>
      </c>
      <c r="AU39" s="255">
        <f t="shared" si="11"/>
        <v>0</v>
      </c>
      <c r="AV39" s="255">
        <f t="shared" si="11"/>
        <v>0</v>
      </c>
      <c r="AW39" s="255">
        <f t="shared" si="11"/>
        <v>0</v>
      </c>
      <c r="AX39" s="255">
        <f t="shared" si="11"/>
        <v>0</v>
      </c>
      <c r="AY39" s="255">
        <f t="shared" si="11"/>
        <v>0</v>
      </c>
      <c r="AZ39" s="255">
        <f t="shared" si="11"/>
        <v>0</v>
      </c>
      <c r="BA39" s="255">
        <f t="shared" si="11"/>
        <v>0</v>
      </c>
      <c r="BB39" s="255">
        <f t="shared" si="11"/>
        <v>0</v>
      </c>
      <c r="BC39" s="255">
        <f t="shared" si="11"/>
        <v>0</v>
      </c>
      <c r="BD39" s="255">
        <f t="shared" si="11"/>
        <v>0</v>
      </c>
      <c r="BE39" s="255">
        <f t="shared" si="11"/>
        <v>0</v>
      </c>
      <c r="BF39" s="255">
        <f t="shared" si="11"/>
        <v>0</v>
      </c>
      <c r="BG39" s="255">
        <f t="shared" si="11"/>
        <v>0</v>
      </c>
      <c r="BH39" s="255">
        <f t="shared" si="11"/>
        <v>0</v>
      </c>
      <c r="BI39" s="255">
        <f t="shared" si="11"/>
        <v>0</v>
      </c>
      <c r="BJ39" s="255">
        <f t="shared" si="11"/>
        <v>0</v>
      </c>
      <c r="BK39" s="255">
        <f t="shared" si="11"/>
        <v>0</v>
      </c>
      <c r="BL39" s="255">
        <f t="shared" si="11"/>
        <v>0</v>
      </c>
      <c r="BM39" s="255">
        <f t="shared" si="11"/>
        <v>0</v>
      </c>
      <c r="BN39" s="255">
        <f t="shared" si="11"/>
        <v>0</v>
      </c>
      <c r="BO39" s="255">
        <f t="shared" ref="BO39:CT39" si="12">SUM(BO8:BO38)</f>
        <v>0</v>
      </c>
      <c r="BP39" s="255">
        <f t="shared" si="12"/>
        <v>0</v>
      </c>
      <c r="BQ39" s="255">
        <f t="shared" si="12"/>
        <v>0</v>
      </c>
      <c r="BR39" s="255">
        <f t="shared" si="12"/>
        <v>0</v>
      </c>
      <c r="BS39" s="255">
        <f t="shared" si="12"/>
        <v>0</v>
      </c>
      <c r="BT39" s="255">
        <f t="shared" si="12"/>
        <v>0</v>
      </c>
      <c r="BU39" s="255">
        <f t="shared" si="12"/>
        <v>0</v>
      </c>
      <c r="BV39" s="255">
        <f t="shared" si="12"/>
        <v>0</v>
      </c>
      <c r="BW39" s="255">
        <f t="shared" si="12"/>
        <v>0</v>
      </c>
      <c r="BX39" s="255">
        <f t="shared" si="12"/>
        <v>0</v>
      </c>
      <c r="BY39" s="255">
        <f t="shared" si="12"/>
        <v>0</v>
      </c>
      <c r="BZ39" s="255">
        <f t="shared" si="12"/>
        <v>0</v>
      </c>
      <c r="CA39" s="255">
        <f t="shared" si="12"/>
        <v>0</v>
      </c>
      <c r="CB39" s="255">
        <f t="shared" si="12"/>
        <v>0</v>
      </c>
      <c r="CC39" s="255">
        <f t="shared" si="12"/>
        <v>0</v>
      </c>
      <c r="CD39" s="255">
        <f t="shared" si="12"/>
        <v>0</v>
      </c>
      <c r="CE39" s="255">
        <f t="shared" si="12"/>
        <v>0</v>
      </c>
      <c r="CF39" s="255">
        <f t="shared" si="12"/>
        <v>0</v>
      </c>
      <c r="CG39" s="255">
        <f t="shared" si="12"/>
        <v>0</v>
      </c>
      <c r="CH39" s="255">
        <f t="shared" si="12"/>
        <v>0</v>
      </c>
      <c r="CI39" s="255">
        <f t="shared" si="12"/>
        <v>0</v>
      </c>
      <c r="CJ39" s="255">
        <f t="shared" si="12"/>
        <v>0</v>
      </c>
      <c r="CK39" s="255">
        <f t="shared" si="12"/>
        <v>0</v>
      </c>
      <c r="CL39" s="255">
        <f t="shared" si="12"/>
        <v>0</v>
      </c>
      <c r="CM39" s="255">
        <f t="shared" si="12"/>
        <v>0</v>
      </c>
      <c r="CN39" s="255">
        <f t="shared" si="12"/>
        <v>0</v>
      </c>
      <c r="CO39" s="255">
        <f t="shared" si="12"/>
        <v>0</v>
      </c>
      <c r="CP39" s="255">
        <f t="shared" si="12"/>
        <v>0</v>
      </c>
      <c r="CQ39" s="255">
        <f t="shared" si="12"/>
        <v>0</v>
      </c>
      <c r="CR39" s="255">
        <f t="shared" si="12"/>
        <v>0</v>
      </c>
      <c r="CS39" s="255">
        <f t="shared" si="12"/>
        <v>0</v>
      </c>
      <c r="CT39" s="255">
        <f t="shared" si="12"/>
        <v>0</v>
      </c>
      <c r="CU39" s="255">
        <f t="shared" ref="CU39:DZ39" si="13">SUM(CU8:CU38)</f>
        <v>0</v>
      </c>
      <c r="CV39" s="255">
        <f t="shared" si="13"/>
        <v>0</v>
      </c>
      <c r="CW39" s="255">
        <f t="shared" si="13"/>
        <v>0</v>
      </c>
      <c r="CX39" s="255">
        <f t="shared" si="13"/>
        <v>0</v>
      </c>
      <c r="CY39" s="255">
        <f t="shared" si="13"/>
        <v>0</v>
      </c>
      <c r="CZ39" s="255">
        <f t="shared" si="13"/>
        <v>0</v>
      </c>
      <c r="DA39" s="255">
        <f t="shared" si="13"/>
        <v>0</v>
      </c>
      <c r="DB39" s="255">
        <f t="shared" si="13"/>
        <v>0</v>
      </c>
      <c r="DC39" s="255">
        <f t="shared" si="13"/>
        <v>0</v>
      </c>
      <c r="DD39" s="255">
        <f t="shared" si="13"/>
        <v>0</v>
      </c>
      <c r="DE39" s="255">
        <f t="shared" si="13"/>
        <v>0</v>
      </c>
      <c r="DF39" s="255">
        <f t="shared" si="13"/>
        <v>0</v>
      </c>
      <c r="DG39" s="255">
        <f t="shared" si="13"/>
        <v>0</v>
      </c>
      <c r="DH39" s="255">
        <f t="shared" si="13"/>
        <v>0</v>
      </c>
      <c r="DI39" s="255">
        <f t="shared" si="13"/>
        <v>0</v>
      </c>
      <c r="DJ39" s="255">
        <f t="shared" si="13"/>
        <v>0</v>
      </c>
      <c r="DK39" s="255">
        <f t="shared" si="13"/>
        <v>0</v>
      </c>
      <c r="DL39" s="255">
        <f t="shared" si="13"/>
        <v>0</v>
      </c>
      <c r="DM39" s="255">
        <f t="shared" si="13"/>
        <v>0</v>
      </c>
      <c r="DN39" s="255">
        <f t="shared" si="13"/>
        <v>0</v>
      </c>
      <c r="DO39" s="255">
        <f t="shared" si="13"/>
        <v>0</v>
      </c>
      <c r="DP39" s="255">
        <f t="shared" si="13"/>
        <v>0</v>
      </c>
      <c r="DQ39" s="255">
        <f t="shared" si="13"/>
        <v>0</v>
      </c>
      <c r="DR39" s="255">
        <f t="shared" si="13"/>
        <v>0</v>
      </c>
      <c r="DS39" s="255">
        <f t="shared" si="13"/>
        <v>0</v>
      </c>
      <c r="DT39" s="255">
        <f t="shared" si="13"/>
        <v>0</v>
      </c>
      <c r="DU39" s="255">
        <f t="shared" si="13"/>
        <v>0</v>
      </c>
      <c r="DV39" s="255">
        <f t="shared" si="13"/>
        <v>0</v>
      </c>
      <c r="DW39" s="255">
        <f t="shared" si="13"/>
        <v>0</v>
      </c>
      <c r="DX39" s="255">
        <f t="shared" si="13"/>
        <v>0</v>
      </c>
      <c r="DY39" s="255">
        <f t="shared" si="13"/>
        <v>0</v>
      </c>
      <c r="DZ39" s="255">
        <f t="shared" si="13"/>
        <v>0</v>
      </c>
      <c r="EA39" s="255">
        <f t="shared" ref="EA39:FF39" si="14">SUM(EA8:EA38)</f>
        <v>0</v>
      </c>
      <c r="EB39" s="255">
        <f t="shared" si="14"/>
        <v>0</v>
      </c>
      <c r="EC39" s="255">
        <f t="shared" si="14"/>
        <v>0</v>
      </c>
      <c r="ED39" s="255">
        <f t="shared" si="14"/>
        <v>0</v>
      </c>
      <c r="EE39" s="255">
        <f t="shared" si="14"/>
        <v>0</v>
      </c>
      <c r="EF39" s="255">
        <f t="shared" si="14"/>
        <v>0</v>
      </c>
      <c r="EG39" s="255">
        <f t="shared" si="14"/>
        <v>0</v>
      </c>
      <c r="EH39" s="255">
        <f t="shared" si="14"/>
        <v>0</v>
      </c>
      <c r="EI39" s="255">
        <f t="shared" si="14"/>
        <v>0</v>
      </c>
      <c r="EJ39" s="255">
        <f t="shared" si="14"/>
        <v>0</v>
      </c>
      <c r="EK39" s="255">
        <f t="shared" si="14"/>
        <v>0</v>
      </c>
      <c r="EL39" s="255">
        <f t="shared" si="14"/>
        <v>0</v>
      </c>
      <c r="EM39" s="255">
        <f t="shared" si="14"/>
        <v>0</v>
      </c>
      <c r="EN39" s="255">
        <f t="shared" si="14"/>
        <v>0</v>
      </c>
      <c r="EO39" s="255">
        <f t="shared" si="14"/>
        <v>0</v>
      </c>
      <c r="EP39" s="255">
        <f t="shared" si="14"/>
        <v>0</v>
      </c>
      <c r="EQ39" s="255">
        <f t="shared" si="14"/>
        <v>0</v>
      </c>
      <c r="ER39" s="255">
        <f t="shared" si="14"/>
        <v>0</v>
      </c>
      <c r="ES39" s="255">
        <f t="shared" si="14"/>
        <v>0</v>
      </c>
      <c r="ET39" s="255">
        <f t="shared" si="14"/>
        <v>0</v>
      </c>
      <c r="EU39" s="255">
        <f t="shared" si="14"/>
        <v>0</v>
      </c>
      <c r="EV39" s="255">
        <f t="shared" si="14"/>
        <v>0</v>
      </c>
      <c r="EW39" s="255">
        <f t="shared" si="14"/>
        <v>0</v>
      </c>
      <c r="EX39" s="255">
        <f t="shared" si="14"/>
        <v>0</v>
      </c>
      <c r="EY39" s="255">
        <f t="shared" si="14"/>
        <v>0</v>
      </c>
      <c r="EZ39" s="255">
        <f t="shared" si="14"/>
        <v>0</v>
      </c>
      <c r="FA39" s="255">
        <f t="shared" si="14"/>
        <v>0</v>
      </c>
      <c r="FB39" s="255">
        <f t="shared" si="14"/>
        <v>0</v>
      </c>
      <c r="FC39" s="255">
        <f t="shared" si="14"/>
        <v>0</v>
      </c>
      <c r="FD39" s="255">
        <f t="shared" si="14"/>
        <v>0</v>
      </c>
      <c r="FE39" s="255">
        <f t="shared" si="14"/>
        <v>0</v>
      </c>
      <c r="FF39" s="255">
        <f t="shared" si="14"/>
        <v>0</v>
      </c>
      <c r="FG39" s="255">
        <f t="shared" ref="FG39:GL39" si="15">SUM(FG8:FG38)</f>
        <v>0</v>
      </c>
      <c r="FH39" s="255">
        <f t="shared" si="15"/>
        <v>0</v>
      </c>
      <c r="FI39" s="255">
        <f t="shared" si="15"/>
        <v>0</v>
      </c>
      <c r="FJ39" s="255">
        <f t="shared" si="15"/>
        <v>0</v>
      </c>
      <c r="FK39" s="255">
        <f t="shared" si="15"/>
        <v>0</v>
      </c>
      <c r="FL39" s="255">
        <f t="shared" si="15"/>
        <v>0</v>
      </c>
      <c r="FM39" s="255">
        <f t="shared" si="15"/>
        <v>0</v>
      </c>
      <c r="FN39" s="255">
        <f t="shared" si="15"/>
        <v>0</v>
      </c>
      <c r="FO39" s="255">
        <f t="shared" si="15"/>
        <v>0</v>
      </c>
      <c r="FP39" s="255">
        <f t="shared" si="15"/>
        <v>0</v>
      </c>
      <c r="FQ39" s="255">
        <f t="shared" si="15"/>
        <v>0</v>
      </c>
      <c r="FR39" s="255">
        <f t="shared" si="15"/>
        <v>0</v>
      </c>
      <c r="FS39" s="255">
        <f t="shared" si="15"/>
        <v>0</v>
      </c>
      <c r="FT39" s="255">
        <f t="shared" si="15"/>
        <v>0</v>
      </c>
      <c r="FU39" s="255">
        <f t="shared" si="15"/>
        <v>0</v>
      </c>
      <c r="FV39" s="255">
        <f t="shared" si="15"/>
        <v>0</v>
      </c>
      <c r="FW39" s="255">
        <f t="shared" si="15"/>
        <v>0</v>
      </c>
      <c r="FX39" s="255">
        <f t="shared" si="15"/>
        <v>0</v>
      </c>
      <c r="FY39" s="255">
        <f t="shared" si="15"/>
        <v>0</v>
      </c>
      <c r="FZ39" s="255">
        <f t="shared" si="15"/>
        <v>0</v>
      </c>
      <c r="GA39" s="255">
        <f t="shared" si="15"/>
        <v>0</v>
      </c>
      <c r="GB39" s="255">
        <f t="shared" si="15"/>
        <v>0</v>
      </c>
      <c r="GC39" s="255">
        <f t="shared" si="15"/>
        <v>0</v>
      </c>
      <c r="GD39" s="255">
        <f t="shared" si="15"/>
        <v>0</v>
      </c>
      <c r="GE39" s="255">
        <f t="shared" si="15"/>
        <v>0</v>
      </c>
      <c r="GF39" s="255">
        <f t="shared" si="15"/>
        <v>0</v>
      </c>
      <c r="GG39" s="255">
        <f t="shared" si="15"/>
        <v>0</v>
      </c>
      <c r="GH39" s="255">
        <f t="shared" si="15"/>
        <v>0</v>
      </c>
      <c r="GI39" s="255">
        <f t="shared" si="15"/>
        <v>0</v>
      </c>
      <c r="GJ39" s="255">
        <f t="shared" si="15"/>
        <v>0</v>
      </c>
      <c r="GK39" s="255">
        <f t="shared" si="15"/>
        <v>0</v>
      </c>
      <c r="GL39" s="255">
        <f t="shared" si="15"/>
        <v>0</v>
      </c>
      <c r="GM39" s="255">
        <f t="shared" ref="GM39:HR39" si="16">SUM(GM8:GM38)</f>
        <v>0</v>
      </c>
      <c r="GN39" s="255">
        <f t="shared" si="16"/>
        <v>0</v>
      </c>
      <c r="GO39" s="255">
        <f t="shared" si="16"/>
        <v>0</v>
      </c>
      <c r="GP39" s="255">
        <f t="shared" si="16"/>
        <v>0</v>
      </c>
      <c r="GQ39" s="255">
        <f t="shared" si="16"/>
        <v>0</v>
      </c>
      <c r="GR39" s="255">
        <f t="shared" si="16"/>
        <v>0</v>
      </c>
      <c r="GS39" s="255">
        <f t="shared" si="16"/>
        <v>0</v>
      </c>
      <c r="GT39" s="255">
        <f t="shared" si="16"/>
        <v>0</v>
      </c>
      <c r="GU39" s="255">
        <f t="shared" si="16"/>
        <v>0</v>
      </c>
      <c r="GV39" s="255">
        <f t="shared" si="16"/>
        <v>0</v>
      </c>
      <c r="GW39" s="255">
        <f t="shared" si="16"/>
        <v>0</v>
      </c>
      <c r="GX39" s="255">
        <f t="shared" si="16"/>
        <v>0</v>
      </c>
      <c r="GY39" s="255">
        <f t="shared" si="16"/>
        <v>0</v>
      </c>
      <c r="GZ39" s="255">
        <f t="shared" si="16"/>
        <v>0</v>
      </c>
      <c r="HA39" s="255">
        <f t="shared" si="16"/>
        <v>0</v>
      </c>
      <c r="HB39" s="255">
        <f t="shared" si="16"/>
        <v>0</v>
      </c>
      <c r="HC39" s="255">
        <f t="shared" si="16"/>
        <v>0</v>
      </c>
      <c r="HD39" s="255">
        <f t="shared" si="16"/>
        <v>0</v>
      </c>
      <c r="HE39" s="255">
        <f t="shared" si="16"/>
        <v>0</v>
      </c>
      <c r="HF39" s="255">
        <f t="shared" si="16"/>
        <v>0</v>
      </c>
      <c r="HG39" s="255">
        <f t="shared" si="16"/>
        <v>0</v>
      </c>
      <c r="HH39" s="255">
        <f t="shared" si="16"/>
        <v>0</v>
      </c>
      <c r="HI39" s="255">
        <f t="shared" si="16"/>
        <v>0</v>
      </c>
      <c r="HJ39" s="255">
        <f t="shared" si="16"/>
        <v>0</v>
      </c>
      <c r="HK39" s="255">
        <f t="shared" si="16"/>
        <v>0</v>
      </c>
      <c r="HL39" s="255">
        <f t="shared" si="16"/>
        <v>0</v>
      </c>
      <c r="HM39" s="255">
        <f t="shared" si="16"/>
        <v>0</v>
      </c>
      <c r="HN39" s="255">
        <f t="shared" si="16"/>
        <v>0</v>
      </c>
      <c r="HO39" s="255">
        <f t="shared" si="16"/>
        <v>0</v>
      </c>
      <c r="HP39" s="255">
        <f t="shared" si="16"/>
        <v>0</v>
      </c>
      <c r="HQ39" s="255">
        <f t="shared" si="16"/>
        <v>0</v>
      </c>
      <c r="HR39" s="255">
        <f t="shared" si="16"/>
        <v>0</v>
      </c>
      <c r="HS39" s="255">
        <f t="shared" ref="HS39:IP39" si="17">SUM(HS8:HS38)</f>
        <v>0</v>
      </c>
      <c r="HT39" s="255">
        <f t="shared" si="17"/>
        <v>0</v>
      </c>
      <c r="HU39" s="255">
        <f t="shared" si="17"/>
        <v>0</v>
      </c>
      <c r="HV39" s="255">
        <f t="shared" si="17"/>
        <v>0</v>
      </c>
      <c r="HW39" s="255">
        <f t="shared" si="17"/>
        <v>0</v>
      </c>
      <c r="HX39" s="255">
        <f t="shared" si="17"/>
        <v>0</v>
      </c>
      <c r="HY39" s="255">
        <f t="shared" si="17"/>
        <v>0</v>
      </c>
      <c r="HZ39" s="255">
        <f t="shared" si="17"/>
        <v>0</v>
      </c>
      <c r="IA39" s="255">
        <f t="shared" si="17"/>
        <v>0</v>
      </c>
      <c r="IB39" s="255">
        <f t="shared" si="17"/>
        <v>0</v>
      </c>
      <c r="IC39" s="255">
        <f t="shared" si="17"/>
        <v>0</v>
      </c>
      <c r="ID39" s="255">
        <f t="shared" si="17"/>
        <v>0</v>
      </c>
      <c r="IE39" s="255">
        <f t="shared" si="17"/>
        <v>0</v>
      </c>
      <c r="IF39" s="255">
        <f t="shared" si="17"/>
        <v>0</v>
      </c>
      <c r="IG39" s="255">
        <f t="shared" si="17"/>
        <v>0</v>
      </c>
      <c r="IH39" s="255">
        <f t="shared" si="17"/>
        <v>0</v>
      </c>
      <c r="II39" s="255">
        <f t="shared" si="17"/>
        <v>0</v>
      </c>
      <c r="IJ39" s="255">
        <f t="shared" si="17"/>
        <v>0</v>
      </c>
      <c r="IK39" s="255">
        <f t="shared" si="17"/>
        <v>0</v>
      </c>
      <c r="IL39" s="255">
        <f t="shared" si="17"/>
        <v>0</v>
      </c>
      <c r="IM39" s="255">
        <f t="shared" si="17"/>
        <v>0</v>
      </c>
      <c r="IN39" s="255">
        <f t="shared" si="17"/>
        <v>0</v>
      </c>
      <c r="IO39" s="255">
        <f t="shared" si="17"/>
        <v>0</v>
      </c>
      <c r="IP39" s="255">
        <f t="shared" si="17"/>
        <v>0</v>
      </c>
      <c r="IQ39" s="256">
        <f t="shared" si="9"/>
        <v>0</v>
      </c>
      <c r="IR39" s="256">
        <f t="shared" si="9"/>
        <v>0</v>
      </c>
      <c r="IS39" s="256">
        <f t="shared" si="9"/>
        <v>0</v>
      </c>
      <c r="IT39" s="256">
        <f t="shared" si="9"/>
        <v>0</v>
      </c>
    </row>
    <row r="40" spans="1:254" ht="15" customHeight="1">
      <c r="A40" s="343"/>
      <c r="B40" s="8" t="s">
        <v>1019</v>
      </c>
      <c r="C40" s="254">
        <f>+'OPER.-NONMAJOR SP. REVENUE(65)'!C40-C39</f>
        <v>0</v>
      </c>
      <c r="D40" s="254">
        <f>+'OPER.-NONMAJOR SP. REVENUE(65)'!D40-D39</f>
        <v>0</v>
      </c>
      <c r="E40" s="254">
        <f>+'OPER.-NONMAJOR SP. REVENUE(65)'!E40-E39</f>
        <v>0</v>
      </c>
      <c r="F40" s="254">
        <f>+'OPER.-NONMAJOR SP. REVENUE(65)'!F40+F39</f>
        <v>0</v>
      </c>
      <c r="G40" s="254">
        <f>+'OPER.-NONMAJOR SP. REVENUE(65)'!G40-G39</f>
        <v>0</v>
      </c>
      <c r="H40" s="254">
        <f>+'OPER.-NONMAJOR SP. REVENUE(65)'!H40-H39</f>
        <v>0</v>
      </c>
      <c r="I40" s="254">
        <f>+'OPER.-NONMAJOR SP. REVENUE(65)'!I40-I39</f>
        <v>0</v>
      </c>
      <c r="J40" s="254">
        <f>+'OPER.-NONMAJOR SP. REVENUE(65)'!J40+J39</f>
        <v>0</v>
      </c>
      <c r="K40" s="254">
        <f>+'OPER.-NONMAJOR SP. REVENUE(65)'!K40-K39</f>
        <v>0</v>
      </c>
      <c r="L40" s="254">
        <f>+'OPER.-NONMAJOR SP. REVENUE(65)'!L40-L39</f>
        <v>0</v>
      </c>
      <c r="M40" s="254">
        <f>+'OPER.-NONMAJOR SP. REVENUE(65)'!M40-M39</f>
        <v>0</v>
      </c>
      <c r="N40" s="254">
        <f>+'OPER.-NONMAJOR SP. REVENUE(65)'!N40+N39</f>
        <v>0</v>
      </c>
      <c r="O40" s="254">
        <f>+'OPER.-NONMAJOR SP. REVENUE(65)'!O40-O39</f>
        <v>0</v>
      </c>
      <c r="P40" s="254">
        <f>+'OPER.-NONMAJOR SP. REVENUE(65)'!P40-P39</f>
        <v>0</v>
      </c>
      <c r="Q40" s="254">
        <f>+'OPER.-NONMAJOR SP. REVENUE(65)'!Q40-Q39</f>
        <v>0</v>
      </c>
      <c r="R40" s="254">
        <f>+'OPER.-NONMAJOR SP. REVENUE(65)'!R40+R39</f>
        <v>0</v>
      </c>
      <c r="S40" s="254">
        <f>+'OPER.-NONMAJOR SP. REVENUE(65)'!S40-S39</f>
        <v>0</v>
      </c>
      <c r="T40" s="254">
        <f>+'OPER.-NONMAJOR SP. REVENUE(65)'!T40-T39</f>
        <v>0</v>
      </c>
      <c r="U40" s="254">
        <f>+'OPER.-NONMAJOR SP. REVENUE(65)'!U40-U39</f>
        <v>0</v>
      </c>
      <c r="V40" s="254">
        <f>+'OPER.-NONMAJOR SP. REVENUE(65)'!V40+V39</f>
        <v>0</v>
      </c>
      <c r="W40" s="254">
        <f>+'OPER.-NONMAJOR SP. REVENUE(65)'!W40-W39</f>
        <v>0</v>
      </c>
      <c r="X40" s="254">
        <f>+'OPER.-NONMAJOR SP. REVENUE(65)'!X40-X39</f>
        <v>0</v>
      </c>
      <c r="Y40" s="254">
        <f>+'OPER.-NONMAJOR SP. REVENUE(65)'!Y40-Y39</f>
        <v>0</v>
      </c>
      <c r="Z40" s="254">
        <f>+'OPER.-NONMAJOR SP. REVENUE(65)'!Z40+Z39</f>
        <v>0</v>
      </c>
      <c r="AA40" s="254">
        <f>+'OPER.-NONMAJOR SP. REVENUE(65)'!AA40-AA39</f>
        <v>0</v>
      </c>
      <c r="AB40" s="254">
        <f>+'OPER.-NONMAJOR SP. REVENUE(65)'!AB40-AB39</f>
        <v>0</v>
      </c>
      <c r="AC40" s="254">
        <f>+'OPER.-NONMAJOR SP. REVENUE(65)'!AC40-AC39</f>
        <v>0</v>
      </c>
      <c r="AD40" s="254">
        <f>+'OPER.-NONMAJOR SP. REVENUE(65)'!AD40+AD39</f>
        <v>0</v>
      </c>
      <c r="AE40" s="254">
        <f>+'OPER.-NONMAJOR SP. REVENUE(65)'!AE40-AE39</f>
        <v>0</v>
      </c>
      <c r="AF40" s="254">
        <f>+'OPER.-NONMAJOR SP. REVENUE(65)'!AF40-AF39</f>
        <v>0</v>
      </c>
      <c r="AG40" s="254">
        <f>+'OPER.-NONMAJOR SP. REVENUE(65)'!AG40-AG39</f>
        <v>0</v>
      </c>
      <c r="AH40" s="254">
        <f>+'OPER.-NONMAJOR SP. REVENUE(65)'!AH40+AH39</f>
        <v>0</v>
      </c>
      <c r="AI40" s="254">
        <f>+'OPER.-NONMAJOR SP. REVENUE(65)'!AI40-AI39</f>
        <v>0</v>
      </c>
      <c r="AJ40" s="254">
        <f>+'OPER.-NONMAJOR SP. REVENUE(65)'!AJ40-AJ39</f>
        <v>0</v>
      </c>
      <c r="AK40" s="254">
        <f>+'OPER.-NONMAJOR SP. REVENUE(65)'!AK40-AK39</f>
        <v>0</v>
      </c>
      <c r="AL40" s="254">
        <f>+'OPER.-NONMAJOR SP. REVENUE(65)'!AL40+AL39</f>
        <v>0</v>
      </c>
      <c r="AM40" s="254">
        <f>+'OPER.-NONMAJOR SP. REVENUE(65)'!AM40-AM39</f>
        <v>0</v>
      </c>
      <c r="AN40" s="254">
        <f>+'OPER.-NONMAJOR SP. REVENUE(65)'!AN40-AN39</f>
        <v>0</v>
      </c>
      <c r="AO40" s="254">
        <f>+'OPER.-NONMAJOR SP. REVENUE(65)'!AO40-AO39</f>
        <v>0</v>
      </c>
      <c r="AP40" s="254">
        <f>+'OPER.-NONMAJOR SP. REVENUE(65)'!AP40+AP39</f>
        <v>0</v>
      </c>
      <c r="AQ40" s="254">
        <f>+'OPER.-NONMAJOR SP. REVENUE(65)'!AQ40-AQ39</f>
        <v>0</v>
      </c>
      <c r="AR40" s="254">
        <f>+'OPER.-NONMAJOR SP. REVENUE(65)'!AR40-AR39</f>
        <v>0</v>
      </c>
      <c r="AS40" s="254">
        <f>+'OPER.-NONMAJOR SP. REVENUE(65)'!AS40-AS39</f>
        <v>0</v>
      </c>
      <c r="AT40" s="254">
        <f>+'OPER.-NONMAJOR SP. REVENUE(65)'!AT40+AT39</f>
        <v>0</v>
      </c>
      <c r="AU40" s="254">
        <f>+'OPER.-NONMAJOR SP. REVENUE(65)'!AU40-AU39</f>
        <v>0</v>
      </c>
      <c r="AV40" s="254">
        <f>+'OPER.-NONMAJOR SP. REVENUE(65)'!AV40-AV39</f>
        <v>0</v>
      </c>
      <c r="AW40" s="254">
        <f>+'OPER.-NONMAJOR SP. REVENUE(65)'!AW40-AW39</f>
        <v>0</v>
      </c>
      <c r="AX40" s="254">
        <f>+'OPER.-NONMAJOR SP. REVENUE(65)'!AX40+AX39</f>
        <v>0</v>
      </c>
      <c r="AY40" s="254">
        <f>+'OPER.-NONMAJOR SP. REVENUE(65)'!AY40-AY39</f>
        <v>0</v>
      </c>
      <c r="AZ40" s="254">
        <f>+'OPER.-NONMAJOR SP. REVENUE(65)'!AZ40-AZ39</f>
        <v>0</v>
      </c>
      <c r="BA40" s="254">
        <f>+'OPER.-NONMAJOR SP. REVENUE(65)'!BA40-BA39</f>
        <v>0</v>
      </c>
      <c r="BB40" s="254">
        <f>+'OPER.-NONMAJOR SP. REVENUE(65)'!BB40+BB39</f>
        <v>0</v>
      </c>
      <c r="BC40" s="254">
        <f>+'OPER.-NONMAJOR SP. REVENUE(65)'!BC40-BC39</f>
        <v>0</v>
      </c>
      <c r="BD40" s="254">
        <f>+'OPER.-NONMAJOR SP. REVENUE(65)'!BD40-BD39</f>
        <v>0</v>
      </c>
      <c r="BE40" s="254">
        <f>+'OPER.-NONMAJOR SP. REVENUE(65)'!BE40-BE39</f>
        <v>0</v>
      </c>
      <c r="BF40" s="254">
        <f>+'OPER.-NONMAJOR SP. REVENUE(65)'!BF40+BF39</f>
        <v>0</v>
      </c>
      <c r="BG40" s="254">
        <f>+'OPER.-NONMAJOR SP. REVENUE(65)'!BG40-BG39</f>
        <v>0</v>
      </c>
      <c r="BH40" s="254">
        <f>+'OPER.-NONMAJOR SP. REVENUE(65)'!BH40-BH39</f>
        <v>0</v>
      </c>
      <c r="BI40" s="254">
        <f>+'OPER.-NONMAJOR SP. REVENUE(65)'!BI40-BI39</f>
        <v>0</v>
      </c>
      <c r="BJ40" s="254">
        <f>+'OPER.-NONMAJOR SP. REVENUE(65)'!BJ40+BJ39</f>
        <v>0</v>
      </c>
      <c r="BK40" s="254">
        <f>+'OPER.-NONMAJOR SP. REVENUE(65)'!BK40-BK39</f>
        <v>0</v>
      </c>
      <c r="BL40" s="254">
        <f>+'OPER.-NONMAJOR SP. REVENUE(65)'!BL40-BL39</f>
        <v>0</v>
      </c>
      <c r="BM40" s="254">
        <f>+'OPER.-NONMAJOR SP. REVENUE(65)'!BM40-BM39</f>
        <v>0</v>
      </c>
      <c r="BN40" s="254">
        <f>+'OPER.-NONMAJOR SP. REVENUE(65)'!BN40+BN39</f>
        <v>0</v>
      </c>
      <c r="BO40" s="254">
        <f>+'OPER.-NONMAJOR SP. REVENUE(65)'!BO40-BO39</f>
        <v>0</v>
      </c>
      <c r="BP40" s="254">
        <f>+'OPER.-NONMAJOR SP. REVENUE(65)'!BP40-BP39</f>
        <v>0</v>
      </c>
      <c r="BQ40" s="254">
        <f>+'OPER.-NONMAJOR SP. REVENUE(65)'!BQ40-BQ39</f>
        <v>0</v>
      </c>
      <c r="BR40" s="254">
        <f>+'OPER.-NONMAJOR SP. REVENUE(65)'!BR40+BR39</f>
        <v>0</v>
      </c>
      <c r="BS40" s="254">
        <f>+'OPER.-NONMAJOR SP. REVENUE(65)'!BS40-BS39</f>
        <v>0</v>
      </c>
      <c r="BT40" s="254">
        <f>+'OPER.-NONMAJOR SP. REVENUE(65)'!BT40-BT39</f>
        <v>0</v>
      </c>
      <c r="BU40" s="254">
        <f>+'OPER.-NONMAJOR SP. REVENUE(65)'!BU40-BU39</f>
        <v>0</v>
      </c>
      <c r="BV40" s="254">
        <f>+'OPER.-NONMAJOR SP. REVENUE(65)'!BV40+BV39</f>
        <v>0</v>
      </c>
      <c r="BW40" s="254">
        <f>+'OPER.-NONMAJOR SP. REVENUE(65)'!BW40-BW39</f>
        <v>0</v>
      </c>
      <c r="BX40" s="254">
        <f>+'OPER.-NONMAJOR SP. REVENUE(65)'!BX40-BX39</f>
        <v>0</v>
      </c>
      <c r="BY40" s="254">
        <f>+'OPER.-NONMAJOR SP. REVENUE(65)'!BY40-BY39</f>
        <v>0</v>
      </c>
      <c r="BZ40" s="254">
        <f>+'OPER.-NONMAJOR SP. REVENUE(65)'!BZ40+BZ39</f>
        <v>0</v>
      </c>
      <c r="CA40" s="254">
        <f>+'OPER.-NONMAJOR SP. REVENUE(65)'!CA40-CA39</f>
        <v>0</v>
      </c>
      <c r="CB40" s="254">
        <f>+'OPER.-NONMAJOR SP. REVENUE(65)'!CB40-CB39</f>
        <v>0</v>
      </c>
      <c r="CC40" s="254">
        <f>+'OPER.-NONMAJOR SP. REVENUE(65)'!CC40-CC39</f>
        <v>0</v>
      </c>
      <c r="CD40" s="254">
        <f>+'OPER.-NONMAJOR SP. REVENUE(65)'!CD40+CD39</f>
        <v>0</v>
      </c>
      <c r="CE40" s="254">
        <f>+'OPER.-NONMAJOR SP. REVENUE(65)'!CE40-CE39</f>
        <v>0</v>
      </c>
      <c r="CF40" s="254">
        <f>+'OPER.-NONMAJOR SP. REVENUE(65)'!CF40-CF39</f>
        <v>0</v>
      </c>
      <c r="CG40" s="254">
        <f>+'OPER.-NONMAJOR SP. REVENUE(65)'!CG40-CG39</f>
        <v>0</v>
      </c>
      <c r="CH40" s="254">
        <f>+'OPER.-NONMAJOR SP. REVENUE(65)'!CH40+CH39</f>
        <v>0</v>
      </c>
      <c r="CI40" s="254">
        <f>+'OPER.-NONMAJOR SP. REVENUE(65)'!CI40-CI39</f>
        <v>0</v>
      </c>
      <c r="CJ40" s="254">
        <f>+'OPER.-NONMAJOR SP. REVENUE(65)'!CJ40-CJ39</f>
        <v>0</v>
      </c>
      <c r="CK40" s="254">
        <f>+'OPER.-NONMAJOR SP. REVENUE(65)'!CK40-CK39</f>
        <v>0</v>
      </c>
      <c r="CL40" s="254">
        <f>+'OPER.-NONMAJOR SP. REVENUE(65)'!CL40+CL39</f>
        <v>0</v>
      </c>
      <c r="CM40" s="254">
        <f>+'OPER.-NONMAJOR SP. REVENUE(65)'!CM40-CM39</f>
        <v>0</v>
      </c>
      <c r="CN40" s="254">
        <f>+'OPER.-NONMAJOR SP. REVENUE(65)'!CN40-CN39</f>
        <v>0</v>
      </c>
      <c r="CO40" s="254">
        <f>+'OPER.-NONMAJOR SP. REVENUE(65)'!CO40-CO39</f>
        <v>0</v>
      </c>
      <c r="CP40" s="254">
        <f>+'OPER.-NONMAJOR SP. REVENUE(65)'!CP40+CP39</f>
        <v>0</v>
      </c>
      <c r="CQ40" s="254">
        <f>+'OPER.-NONMAJOR SP. REVENUE(65)'!CQ40-CQ39</f>
        <v>0</v>
      </c>
      <c r="CR40" s="254">
        <f>+'OPER.-NONMAJOR SP. REVENUE(65)'!CR40-CR39</f>
        <v>0</v>
      </c>
      <c r="CS40" s="254">
        <f>+'OPER.-NONMAJOR SP. REVENUE(65)'!CS40-CS39</f>
        <v>0</v>
      </c>
      <c r="CT40" s="254">
        <f>+'OPER.-NONMAJOR SP. REVENUE(65)'!CT40+CT39</f>
        <v>0</v>
      </c>
      <c r="CU40" s="254">
        <f>+'OPER.-NONMAJOR SP. REVENUE(65)'!CU40-CU39</f>
        <v>0</v>
      </c>
      <c r="CV40" s="254">
        <f>+'OPER.-NONMAJOR SP. REVENUE(65)'!CV40-CV39</f>
        <v>0</v>
      </c>
      <c r="CW40" s="254">
        <f>+'OPER.-NONMAJOR SP. REVENUE(65)'!CW40-CW39</f>
        <v>0</v>
      </c>
      <c r="CX40" s="254">
        <f>+'OPER.-NONMAJOR SP. REVENUE(65)'!CX40+CX39</f>
        <v>0</v>
      </c>
      <c r="CY40" s="254">
        <f>+'OPER.-NONMAJOR SP. REVENUE(65)'!CY40-CY39</f>
        <v>0</v>
      </c>
      <c r="CZ40" s="254">
        <f>+'OPER.-NONMAJOR SP. REVENUE(65)'!CZ40-CZ39</f>
        <v>0</v>
      </c>
      <c r="DA40" s="254">
        <f>+'OPER.-NONMAJOR SP. REVENUE(65)'!DA40-DA39</f>
        <v>0</v>
      </c>
      <c r="DB40" s="254">
        <f>+'OPER.-NONMAJOR SP. REVENUE(65)'!DB40+DB39</f>
        <v>0</v>
      </c>
      <c r="DC40" s="254">
        <f>+'OPER.-NONMAJOR SP. REVENUE(65)'!DC40-DC39</f>
        <v>0</v>
      </c>
      <c r="DD40" s="254">
        <f>+'OPER.-NONMAJOR SP. REVENUE(65)'!DD40-DD39</f>
        <v>0</v>
      </c>
      <c r="DE40" s="254">
        <f>+'OPER.-NONMAJOR SP. REVENUE(65)'!DE40-DE39</f>
        <v>0</v>
      </c>
      <c r="DF40" s="254">
        <f>+'OPER.-NONMAJOR SP. REVENUE(65)'!DF40+DF39</f>
        <v>0</v>
      </c>
      <c r="DG40" s="254">
        <f>+'OPER.-NONMAJOR SP. REVENUE(65)'!DG40-DG39</f>
        <v>0</v>
      </c>
      <c r="DH40" s="254">
        <f>+'OPER.-NONMAJOR SP. REVENUE(65)'!DH40-DH39</f>
        <v>0</v>
      </c>
      <c r="DI40" s="254">
        <f>+'OPER.-NONMAJOR SP. REVENUE(65)'!DI40-DI39</f>
        <v>0</v>
      </c>
      <c r="DJ40" s="254">
        <f>+'OPER.-NONMAJOR SP. REVENUE(65)'!DJ40+DJ39</f>
        <v>0</v>
      </c>
      <c r="DK40" s="254">
        <f>+'OPER.-NONMAJOR SP. REVENUE(65)'!DK40-DK39</f>
        <v>0</v>
      </c>
      <c r="DL40" s="254">
        <f>+'OPER.-NONMAJOR SP. REVENUE(65)'!DL40-DL39</f>
        <v>0</v>
      </c>
      <c r="DM40" s="254">
        <f>+'OPER.-NONMAJOR SP. REVENUE(65)'!DM40-DM39</f>
        <v>0</v>
      </c>
      <c r="DN40" s="254">
        <f>+'OPER.-NONMAJOR SP. REVENUE(65)'!DN40+DN39</f>
        <v>0</v>
      </c>
      <c r="DO40" s="254">
        <f>+'OPER.-NONMAJOR SP. REVENUE(65)'!DO40-DO39</f>
        <v>0</v>
      </c>
      <c r="DP40" s="254">
        <f>+'OPER.-NONMAJOR SP. REVENUE(65)'!DP40-DP39</f>
        <v>0</v>
      </c>
      <c r="DQ40" s="254">
        <f>+'OPER.-NONMAJOR SP. REVENUE(65)'!DQ40-DQ39</f>
        <v>0</v>
      </c>
      <c r="DR40" s="254">
        <f>+'OPER.-NONMAJOR SP. REVENUE(65)'!DR40+DR39</f>
        <v>0</v>
      </c>
      <c r="DS40" s="254">
        <f>+'OPER.-NONMAJOR SP. REVENUE(65)'!DS40-DS39</f>
        <v>0</v>
      </c>
      <c r="DT40" s="254">
        <f>+'OPER.-NONMAJOR SP. REVENUE(65)'!DT40-DT39</f>
        <v>0</v>
      </c>
      <c r="DU40" s="254">
        <f>+'OPER.-NONMAJOR SP. REVENUE(65)'!DU40-DU39</f>
        <v>0</v>
      </c>
      <c r="DV40" s="254">
        <f>+'OPER.-NONMAJOR SP. REVENUE(65)'!DV40+DV39</f>
        <v>0</v>
      </c>
      <c r="DW40" s="254">
        <f>+'OPER.-NONMAJOR SP. REVENUE(65)'!DW40-DW39</f>
        <v>0</v>
      </c>
      <c r="DX40" s="254">
        <f>+'OPER.-NONMAJOR SP. REVENUE(65)'!DX40-DX39</f>
        <v>0</v>
      </c>
      <c r="DY40" s="254">
        <f>+'OPER.-NONMAJOR SP. REVENUE(65)'!DY40-DY39</f>
        <v>0</v>
      </c>
      <c r="DZ40" s="254">
        <f>+'OPER.-NONMAJOR SP. REVENUE(65)'!DZ40+DZ39</f>
        <v>0</v>
      </c>
      <c r="EA40" s="254">
        <f>+'OPER.-NONMAJOR SP. REVENUE(65)'!EA40-EA39</f>
        <v>0</v>
      </c>
      <c r="EB40" s="254">
        <f>+'OPER.-NONMAJOR SP. REVENUE(65)'!EB40-EB39</f>
        <v>0</v>
      </c>
      <c r="EC40" s="254">
        <f>+'OPER.-NONMAJOR SP. REVENUE(65)'!EC40-EC39</f>
        <v>0</v>
      </c>
      <c r="ED40" s="254">
        <f>+'OPER.-NONMAJOR SP. REVENUE(65)'!ED40+ED39</f>
        <v>0</v>
      </c>
      <c r="EE40" s="254">
        <f>+'OPER.-NONMAJOR SP. REVENUE(65)'!EE40-EE39</f>
        <v>0</v>
      </c>
      <c r="EF40" s="254">
        <f>+'OPER.-NONMAJOR SP. REVENUE(65)'!EF40-EF39</f>
        <v>0</v>
      </c>
      <c r="EG40" s="254">
        <f>+'OPER.-NONMAJOR SP. REVENUE(65)'!EG40-EG39</f>
        <v>0</v>
      </c>
      <c r="EH40" s="254">
        <f>+'OPER.-NONMAJOR SP. REVENUE(65)'!EH40+EH39</f>
        <v>0</v>
      </c>
      <c r="EI40" s="254">
        <f>+'OPER.-NONMAJOR SP. REVENUE(65)'!EI40-EI39</f>
        <v>0</v>
      </c>
      <c r="EJ40" s="254">
        <f>+'OPER.-NONMAJOR SP. REVENUE(65)'!EJ40-EJ39</f>
        <v>0</v>
      </c>
      <c r="EK40" s="254">
        <f>+'OPER.-NONMAJOR SP. REVENUE(65)'!EK40-EK39</f>
        <v>0</v>
      </c>
      <c r="EL40" s="254">
        <f>+'OPER.-NONMAJOR SP. REVENUE(65)'!EL40+EL39</f>
        <v>0</v>
      </c>
      <c r="EM40" s="254">
        <f>+'OPER.-NONMAJOR SP. REVENUE(65)'!EM40-EM39</f>
        <v>0</v>
      </c>
      <c r="EN40" s="254">
        <f>+'OPER.-NONMAJOR SP. REVENUE(65)'!EN40-EN39</f>
        <v>0</v>
      </c>
      <c r="EO40" s="254">
        <f>+'OPER.-NONMAJOR SP. REVENUE(65)'!EO40-EO39</f>
        <v>0</v>
      </c>
      <c r="EP40" s="254">
        <f>+'OPER.-NONMAJOR SP. REVENUE(65)'!EP40+EP39</f>
        <v>0</v>
      </c>
      <c r="EQ40" s="254">
        <f>+'OPER.-NONMAJOR SP. REVENUE(65)'!EQ40-EQ39</f>
        <v>0</v>
      </c>
      <c r="ER40" s="254">
        <f>+'OPER.-NONMAJOR SP. REVENUE(65)'!ER40-ER39</f>
        <v>0</v>
      </c>
      <c r="ES40" s="254">
        <f>+'OPER.-NONMAJOR SP. REVENUE(65)'!ES40-ES39</f>
        <v>0</v>
      </c>
      <c r="ET40" s="254">
        <f>+'OPER.-NONMAJOR SP. REVENUE(65)'!ET40+ET39</f>
        <v>0</v>
      </c>
      <c r="EU40" s="254">
        <f>+'OPER.-NONMAJOR SP. REVENUE(65)'!EU40-EU39</f>
        <v>0</v>
      </c>
      <c r="EV40" s="254">
        <f>+'OPER.-NONMAJOR SP. REVENUE(65)'!EV40-EV39</f>
        <v>0</v>
      </c>
      <c r="EW40" s="254">
        <f>+'OPER.-NONMAJOR SP. REVENUE(65)'!EW40-EW39</f>
        <v>0</v>
      </c>
      <c r="EX40" s="254">
        <f>+'OPER.-NONMAJOR SP. REVENUE(65)'!EX40+EX39</f>
        <v>0</v>
      </c>
      <c r="EY40" s="254">
        <f>+'OPER.-NONMAJOR SP. REVENUE(65)'!EY40-EY39</f>
        <v>0</v>
      </c>
      <c r="EZ40" s="254">
        <f>+'OPER.-NONMAJOR SP. REVENUE(65)'!EZ40-EZ39</f>
        <v>0</v>
      </c>
      <c r="FA40" s="254">
        <f>+'OPER.-NONMAJOR SP. REVENUE(65)'!FA40-FA39</f>
        <v>0</v>
      </c>
      <c r="FB40" s="254">
        <f>+'OPER.-NONMAJOR SP. REVENUE(65)'!FB40+FB39</f>
        <v>0</v>
      </c>
      <c r="FC40" s="254">
        <f>+'OPER.-NONMAJOR SP. REVENUE(65)'!FC40-FC39</f>
        <v>0</v>
      </c>
      <c r="FD40" s="254">
        <f>+'OPER.-NONMAJOR SP. REVENUE(65)'!FD40-FD39</f>
        <v>0</v>
      </c>
      <c r="FE40" s="254">
        <f>+'OPER.-NONMAJOR SP. REVENUE(65)'!FE40-FE39</f>
        <v>0</v>
      </c>
      <c r="FF40" s="254">
        <f>+'OPER.-NONMAJOR SP. REVENUE(65)'!FF40+FF39</f>
        <v>0</v>
      </c>
      <c r="FG40" s="254">
        <f>+'OPER.-NONMAJOR SP. REVENUE(65)'!FG40-FG39</f>
        <v>0</v>
      </c>
      <c r="FH40" s="254">
        <f>+'OPER.-NONMAJOR SP. REVENUE(65)'!FH40-FH39</f>
        <v>0</v>
      </c>
      <c r="FI40" s="254">
        <f>+'OPER.-NONMAJOR SP. REVENUE(65)'!FI40-FI39</f>
        <v>0</v>
      </c>
      <c r="FJ40" s="254">
        <f>+'OPER.-NONMAJOR SP. REVENUE(65)'!FJ40+FJ39</f>
        <v>0</v>
      </c>
      <c r="FK40" s="254">
        <f>+'OPER.-NONMAJOR SP. REVENUE(65)'!FK40-FK39</f>
        <v>0</v>
      </c>
      <c r="FL40" s="254">
        <f>+'OPER.-NONMAJOR SP. REVENUE(65)'!FL40-FL39</f>
        <v>0</v>
      </c>
      <c r="FM40" s="254">
        <f>+'OPER.-NONMAJOR SP. REVENUE(65)'!FM40-FM39</f>
        <v>0</v>
      </c>
      <c r="FN40" s="254">
        <f>+'OPER.-NONMAJOR SP. REVENUE(65)'!FN40+FN39</f>
        <v>0</v>
      </c>
      <c r="FO40" s="254">
        <f>+'OPER.-NONMAJOR SP. REVENUE(65)'!FO40-FO39</f>
        <v>0</v>
      </c>
      <c r="FP40" s="254">
        <f>+'OPER.-NONMAJOR SP. REVENUE(65)'!FP40-FP39</f>
        <v>0</v>
      </c>
      <c r="FQ40" s="254">
        <f>+'OPER.-NONMAJOR SP. REVENUE(65)'!FQ40-FQ39</f>
        <v>0</v>
      </c>
      <c r="FR40" s="254">
        <f>+'OPER.-NONMAJOR SP. REVENUE(65)'!FR40+FR39</f>
        <v>0</v>
      </c>
      <c r="FS40" s="254">
        <f>+'OPER.-NONMAJOR SP. REVENUE(65)'!FS40-FS39</f>
        <v>0</v>
      </c>
      <c r="FT40" s="254">
        <f>+'OPER.-NONMAJOR SP. REVENUE(65)'!FT40-FT39</f>
        <v>0</v>
      </c>
      <c r="FU40" s="254">
        <f>+'OPER.-NONMAJOR SP. REVENUE(65)'!FU40-FU39</f>
        <v>0</v>
      </c>
      <c r="FV40" s="254">
        <f>+'OPER.-NONMAJOR SP. REVENUE(65)'!FV40+FV39</f>
        <v>0</v>
      </c>
      <c r="FW40" s="254">
        <f>+'OPER.-NONMAJOR SP. REVENUE(65)'!FW40-FW39</f>
        <v>0</v>
      </c>
      <c r="FX40" s="254">
        <f>+'OPER.-NONMAJOR SP. REVENUE(65)'!FX40-FX39</f>
        <v>0</v>
      </c>
      <c r="FY40" s="254">
        <f>+'OPER.-NONMAJOR SP. REVENUE(65)'!FY40-FY39</f>
        <v>0</v>
      </c>
      <c r="FZ40" s="254">
        <f>+'OPER.-NONMAJOR SP. REVENUE(65)'!FZ40+FZ39</f>
        <v>0</v>
      </c>
      <c r="GA40" s="254">
        <f>+'OPER.-NONMAJOR SP. REVENUE(65)'!GA40-GA39</f>
        <v>0</v>
      </c>
      <c r="GB40" s="254">
        <f>+'OPER.-NONMAJOR SP. REVENUE(65)'!GB40-GB39</f>
        <v>0</v>
      </c>
      <c r="GC40" s="254">
        <f>+'OPER.-NONMAJOR SP. REVENUE(65)'!GC40-GC39</f>
        <v>0</v>
      </c>
      <c r="GD40" s="254">
        <f>+'OPER.-NONMAJOR SP. REVENUE(65)'!GD40+GD39</f>
        <v>0</v>
      </c>
      <c r="GE40" s="254">
        <f>+'OPER.-NONMAJOR SP. REVENUE(65)'!GE40-GE39</f>
        <v>0</v>
      </c>
      <c r="GF40" s="254">
        <f>+'OPER.-NONMAJOR SP. REVENUE(65)'!GF40-GF39</f>
        <v>0</v>
      </c>
      <c r="GG40" s="254">
        <f>+'OPER.-NONMAJOR SP. REVENUE(65)'!GG40-GG39</f>
        <v>0</v>
      </c>
      <c r="GH40" s="254">
        <f>+'OPER.-NONMAJOR SP. REVENUE(65)'!GH40+GH39</f>
        <v>0</v>
      </c>
      <c r="GI40" s="254">
        <f>+'OPER.-NONMAJOR SP. REVENUE(65)'!GI40-GI39</f>
        <v>0</v>
      </c>
      <c r="GJ40" s="254">
        <f>+'OPER.-NONMAJOR SP. REVENUE(65)'!GJ40-GJ39</f>
        <v>0</v>
      </c>
      <c r="GK40" s="254">
        <f>+'OPER.-NONMAJOR SP. REVENUE(65)'!GK40-GK39</f>
        <v>0</v>
      </c>
      <c r="GL40" s="254">
        <f>+'OPER.-NONMAJOR SP. REVENUE(65)'!GL40+GL39</f>
        <v>0</v>
      </c>
      <c r="GM40" s="254">
        <f>+'OPER.-NONMAJOR SP. REVENUE(65)'!GM40-GM39</f>
        <v>0</v>
      </c>
      <c r="GN40" s="254">
        <f>+'OPER.-NONMAJOR SP. REVENUE(65)'!GN40-GN39</f>
        <v>0</v>
      </c>
      <c r="GO40" s="254">
        <f>+'OPER.-NONMAJOR SP. REVENUE(65)'!GO40-GO39</f>
        <v>0</v>
      </c>
      <c r="GP40" s="254">
        <f>+'OPER.-NONMAJOR SP. REVENUE(65)'!GP40+GP39</f>
        <v>0</v>
      </c>
      <c r="GQ40" s="254">
        <f>+'OPER.-NONMAJOR SP. REVENUE(65)'!GQ40-GQ39</f>
        <v>0</v>
      </c>
      <c r="GR40" s="254">
        <f>+'OPER.-NONMAJOR SP. REVENUE(65)'!GR40-GR39</f>
        <v>0</v>
      </c>
      <c r="GS40" s="254">
        <f>+'OPER.-NONMAJOR SP. REVENUE(65)'!GS40-GS39</f>
        <v>0</v>
      </c>
      <c r="GT40" s="254">
        <f>+'OPER.-NONMAJOR SP. REVENUE(65)'!GT40+GT39</f>
        <v>0</v>
      </c>
      <c r="GU40" s="254">
        <f>+'OPER.-NONMAJOR SP. REVENUE(65)'!GU40-GU39</f>
        <v>0</v>
      </c>
      <c r="GV40" s="254">
        <f>+'OPER.-NONMAJOR SP. REVENUE(65)'!GV40-GV39</f>
        <v>0</v>
      </c>
      <c r="GW40" s="254">
        <f>+'OPER.-NONMAJOR SP. REVENUE(65)'!GW40-GW39</f>
        <v>0</v>
      </c>
      <c r="GX40" s="254">
        <f>+'OPER.-NONMAJOR SP. REVENUE(65)'!GX40+GX39</f>
        <v>0</v>
      </c>
      <c r="GY40" s="254">
        <f>+'OPER.-NONMAJOR SP. REVENUE(65)'!GY40-GY39</f>
        <v>0</v>
      </c>
      <c r="GZ40" s="254">
        <f>+'OPER.-NONMAJOR SP. REVENUE(65)'!GZ40-GZ39</f>
        <v>0</v>
      </c>
      <c r="HA40" s="254">
        <f>+'OPER.-NONMAJOR SP. REVENUE(65)'!HA40-HA39</f>
        <v>0</v>
      </c>
      <c r="HB40" s="254">
        <f>+'OPER.-NONMAJOR SP. REVENUE(65)'!HB40+HB39</f>
        <v>0</v>
      </c>
      <c r="HC40" s="254">
        <f>+'OPER.-NONMAJOR SP. REVENUE(65)'!HC40-HC39</f>
        <v>0</v>
      </c>
      <c r="HD40" s="254">
        <f>+'OPER.-NONMAJOR SP. REVENUE(65)'!HD40-HD39</f>
        <v>0</v>
      </c>
      <c r="HE40" s="254">
        <f>+'OPER.-NONMAJOR SP. REVENUE(65)'!HE40-HE39</f>
        <v>0</v>
      </c>
      <c r="HF40" s="254">
        <f>+'OPER.-NONMAJOR SP. REVENUE(65)'!HF40+HF39</f>
        <v>0</v>
      </c>
      <c r="HG40" s="254">
        <f>+'OPER.-NONMAJOR SP. REVENUE(65)'!HG40-HG39</f>
        <v>0</v>
      </c>
      <c r="HH40" s="254">
        <f>+'OPER.-NONMAJOR SP. REVENUE(65)'!HH40-HH39</f>
        <v>0</v>
      </c>
      <c r="HI40" s="254">
        <f>+'OPER.-NONMAJOR SP. REVENUE(65)'!HI40-HI39</f>
        <v>0</v>
      </c>
      <c r="HJ40" s="254">
        <f>+'OPER.-NONMAJOR SP. REVENUE(65)'!HJ40+HJ39</f>
        <v>0</v>
      </c>
      <c r="HK40" s="254">
        <f>+'OPER.-NONMAJOR SP. REVENUE(65)'!HK40-HK39</f>
        <v>0</v>
      </c>
      <c r="HL40" s="254">
        <f>+'OPER.-NONMAJOR SP. REVENUE(65)'!HL40-HL39</f>
        <v>0</v>
      </c>
      <c r="HM40" s="254">
        <f>+'OPER.-NONMAJOR SP. REVENUE(65)'!HM40-HM39</f>
        <v>0</v>
      </c>
      <c r="HN40" s="254">
        <f>+'OPER.-NONMAJOR SP. REVENUE(65)'!HN40+HN39</f>
        <v>0</v>
      </c>
      <c r="HO40" s="254">
        <f>+'OPER.-NONMAJOR SP. REVENUE(65)'!HO40-HO39</f>
        <v>0</v>
      </c>
      <c r="HP40" s="254">
        <f>+'OPER.-NONMAJOR SP. REVENUE(65)'!HP40-HP39</f>
        <v>0</v>
      </c>
      <c r="HQ40" s="254">
        <f>+'OPER.-NONMAJOR SP. REVENUE(65)'!HQ40-HQ39</f>
        <v>0</v>
      </c>
      <c r="HR40" s="254">
        <f>+'OPER.-NONMAJOR SP. REVENUE(65)'!HR40+HR39</f>
        <v>0</v>
      </c>
      <c r="HS40" s="254">
        <f>+'OPER.-NONMAJOR SP. REVENUE(65)'!HS40-HS39</f>
        <v>0</v>
      </c>
      <c r="HT40" s="254">
        <f>+'OPER.-NONMAJOR SP. REVENUE(65)'!HT40-HT39</f>
        <v>0</v>
      </c>
      <c r="HU40" s="254">
        <f>+'OPER.-NONMAJOR SP. REVENUE(65)'!HU40-HU39</f>
        <v>0</v>
      </c>
      <c r="HV40" s="254">
        <f>+'OPER.-NONMAJOR SP. REVENUE(65)'!HV40+HV39</f>
        <v>0</v>
      </c>
      <c r="HW40" s="254">
        <f>+'OPER.-NONMAJOR SP. REVENUE(65)'!HW40-HW39</f>
        <v>0</v>
      </c>
      <c r="HX40" s="254">
        <f>+'OPER.-NONMAJOR SP. REVENUE(65)'!HX40-HX39</f>
        <v>0</v>
      </c>
      <c r="HY40" s="254">
        <f>+'OPER.-NONMAJOR SP. REVENUE(65)'!HY40-HY39</f>
        <v>0</v>
      </c>
      <c r="HZ40" s="254">
        <f>+'OPER.-NONMAJOR SP. REVENUE(65)'!HZ40+HZ39</f>
        <v>0</v>
      </c>
      <c r="IA40" s="254">
        <f>+'OPER.-NONMAJOR SP. REVENUE(65)'!IA40-IA39</f>
        <v>0</v>
      </c>
      <c r="IB40" s="254">
        <f>+'OPER.-NONMAJOR SP. REVENUE(65)'!IB40-IB39</f>
        <v>0</v>
      </c>
      <c r="IC40" s="254">
        <f>+'OPER.-NONMAJOR SP. REVENUE(65)'!IC40-IC39</f>
        <v>0</v>
      </c>
      <c r="ID40" s="254">
        <f>+'OPER.-NONMAJOR SP. REVENUE(65)'!ID40+ID39</f>
        <v>0</v>
      </c>
      <c r="IE40" s="254">
        <f>+'OPER.-NONMAJOR SP. REVENUE(65)'!IE40-IE39</f>
        <v>0</v>
      </c>
      <c r="IF40" s="254">
        <f>+'OPER.-NONMAJOR SP. REVENUE(65)'!IF40-IF39</f>
        <v>0</v>
      </c>
      <c r="IG40" s="254">
        <f>+'OPER.-NONMAJOR SP. REVENUE(65)'!IG40-IG39</f>
        <v>0</v>
      </c>
      <c r="IH40" s="254">
        <f>+'OPER.-NONMAJOR SP. REVENUE(65)'!IH40+IH39</f>
        <v>0</v>
      </c>
      <c r="II40" s="254">
        <f>+'OPER.-NONMAJOR SP. REVENUE(65)'!II40-II39</f>
        <v>0</v>
      </c>
      <c r="IJ40" s="254">
        <f>+'OPER.-NONMAJOR SP. REVENUE(65)'!IJ40-IJ39</f>
        <v>0</v>
      </c>
      <c r="IK40" s="254">
        <f>+'OPER.-NONMAJOR SP. REVENUE(65)'!IK40-IK39</f>
        <v>0</v>
      </c>
      <c r="IL40" s="254">
        <f>+'OPER.-NONMAJOR SP. REVENUE(65)'!IL40+IL39</f>
        <v>0</v>
      </c>
      <c r="IM40" s="254">
        <f>+'OPER.-NONMAJOR SP. REVENUE(65)'!IM40-IM39</f>
        <v>0</v>
      </c>
      <c r="IN40" s="254">
        <f>+'OPER.-NONMAJOR SP. REVENUE(65)'!IN40-IN39</f>
        <v>0</v>
      </c>
      <c r="IO40" s="254">
        <f>+'OPER.-NONMAJOR SP. REVENUE(65)'!IO40-IO39</f>
        <v>0</v>
      </c>
      <c r="IP40" s="254">
        <f>+'OPER.-NONMAJOR SP. REVENUE(65)'!IP40+IP39</f>
        <v>0</v>
      </c>
      <c r="IQ40" s="254">
        <f t="shared" si="9"/>
        <v>0</v>
      </c>
      <c r="IR40" s="254">
        <f t="shared" si="9"/>
        <v>0</v>
      </c>
      <c r="IS40" s="254">
        <f t="shared" si="9"/>
        <v>0</v>
      </c>
      <c r="IT40" s="254">
        <f t="shared" si="9"/>
        <v>0</v>
      </c>
    </row>
    <row r="41" spans="1:254" ht="15" customHeight="1">
      <c r="A41" s="343"/>
      <c r="B41" s="8" t="s">
        <v>1020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4"/>
      <c r="FI41" s="254"/>
      <c r="FJ41" s="254"/>
      <c r="FK41" s="254"/>
      <c r="FL41" s="254"/>
      <c r="FM41" s="254"/>
      <c r="FN41" s="254"/>
      <c r="FO41" s="254"/>
      <c r="FP41" s="254"/>
      <c r="FQ41" s="254"/>
      <c r="FR41" s="254"/>
      <c r="FS41" s="254"/>
      <c r="FT41" s="254"/>
      <c r="FU41" s="254"/>
      <c r="FV41" s="254"/>
      <c r="FW41" s="254"/>
      <c r="FX41" s="254"/>
      <c r="FY41" s="254"/>
      <c r="FZ41" s="254"/>
      <c r="GA41" s="254"/>
      <c r="GB41" s="254"/>
      <c r="GC41" s="254"/>
      <c r="GD41" s="254"/>
      <c r="GE41" s="254"/>
      <c r="GF41" s="254"/>
      <c r="GG41" s="254"/>
      <c r="GH41" s="254"/>
      <c r="GI41" s="254"/>
      <c r="GJ41" s="254"/>
      <c r="GK41" s="254"/>
      <c r="GL41" s="254"/>
      <c r="GM41" s="254"/>
      <c r="GN41" s="254"/>
      <c r="GO41" s="254"/>
      <c r="GP41" s="254"/>
      <c r="GQ41" s="254"/>
      <c r="GR41" s="254"/>
      <c r="GS41" s="254"/>
      <c r="GT41" s="254"/>
      <c r="GU41" s="254"/>
      <c r="GV41" s="254"/>
      <c r="GW41" s="254"/>
      <c r="GX41" s="254"/>
      <c r="GY41" s="254"/>
      <c r="GZ41" s="254"/>
      <c r="HA41" s="254"/>
      <c r="HB41" s="254"/>
      <c r="HC41" s="254"/>
      <c r="HD41" s="254"/>
      <c r="HE41" s="254"/>
      <c r="HF41" s="254"/>
      <c r="HG41" s="254"/>
      <c r="HH41" s="254"/>
      <c r="HI41" s="254"/>
      <c r="HJ41" s="254"/>
      <c r="HK41" s="254"/>
      <c r="HL41" s="254"/>
      <c r="HM41" s="254"/>
      <c r="HN41" s="254"/>
      <c r="HO41" s="254"/>
      <c r="HP41" s="254"/>
      <c r="HQ41" s="254"/>
      <c r="HR41" s="254"/>
      <c r="HS41" s="254"/>
      <c r="HT41" s="254"/>
      <c r="HU41" s="254"/>
      <c r="HV41" s="254"/>
      <c r="HW41" s="254"/>
      <c r="HX41" s="254"/>
      <c r="HY41" s="254"/>
      <c r="HZ41" s="254"/>
      <c r="IA41" s="254"/>
      <c r="IB41" s="254"/>
      <c r="IC41" s="254"/>
      <c r="ID41" s="254"/>
      <c r="IE41" s="254"/>
      <c r="IF41" s="254"/>
      <c r="IG41" s="254"/>
      <c r="IH41" s="254"/>
      <c r="II41" s="254"/>
      <c r="IJ41" s="254"/>
      <c r="IK41" s="254"/>
      <c r="IL41" s="254"/>
      <c r="IM41" s="254"/>
      <c r="IN41" s="254"/>
      <c r="IO41" s="254"/>
      <c r="IP41" s="254"/>
      <c r="IQ41" s="254"/>
      <c r="IR41" s="254"/>
      <c r="IS41" s="254"/>
      <c r="IT41" s="254"/>
    </row>
    <row r="42" spans="1:254" ht="15" customHeight="1">
      <c r="A42" s="277">
        <v>381000</v>
      </c>
      <c r="B42" s="240" t="s">
        <v>410</v>
      </c>
      <c r="C42" s="246"/>
      <c r="D42" s="246"/>
      <c r="E42" s="246"/>
      <c r="F42" s="254">
        <f t="shared" ref="F42:F51" si="18">-D42+E42</f>
        <v>0</v>
      </c>
      <c r="G42" s="246"/>
      <c r="H42" s="246"/>
      <c r="I42" s="246"/>
      <c r="J42" s="254">
        <f t="shared" ref="J42:J51" si="19">-H42+I42</f>
        <v>0</v>
      </c>
      <c r="K42" s="246"/>
      <c r="L42" s="246"/>
      <c r="M42" s="246"/>
      <c r="N42" s="254">
        <f t="shared" ref="N42:N51" si="20">-L42+M42</f>
        <v>0</v>
      </c>
      <c r="O42" s="246"/>
      <c r="P42" s="246"/>
      <c r="Q42" s="246"/>
      <c r="R42" s="254">
        <f t="shared" ref="R42:R51" si="21">-P42+Q42</f>
        <v>0</v>
      </c>
      <c r="S42" s="246"/>
      <c r="T42" s="246"/>
      <c r="U42" s="246"/>
      <c r="V42" s="254">
        <f t="shared" ref="V42:V51" si="22">-T42+U42</f>
        <v>0</v>
      </c>
      <c r="W42" s="246"/>
      <c r="X42" s="246"/>
      <c r="Y42" s="246"/>
      <c r="Z42" s="254">
        <f t="shared" ref="Z42:Z51" si="23">-X42+Y42</f>
        <v>0</v>
      </c>
      <c r="AA42" s="246"/>
      <c r="AB42" s="246"/>
      <c r="AC42" s="246"/>
      <c r="AD42" s="254">
        <f t="shared" ref="AD42:AD51" si="24">-AB42+AC42</f>
        <v>0</v>
      </c>
      <c r="AE42" s="246"/>
      <c r="AF42" s="246"/>
      <c r="AG42" s="246"/>
      <c r="AH42" s="254">
        <f t="shared" ref="AH42:AH51" si="25">-AF42+AG42</f>
        <v>0</v>
      </c>
      <c r="AI42" s="246"/>
      <c r="AJ42" s="246"/>
      <c r="AK42" s="246"/>
      <c r="AL42" s="254">
        <f t="shared" ref="AL42:AL51" si="26">-AJ42+AK42</f>
        <v>0</v>
      </c>
      <c r="AM42" s="246"/>
      <c r="AN42" s="246"/>
      <c r="AO42" s="246"/>
      <c r="AP42" s="254">
        <f t="shared" ref="AP42:AP51" si="27">-AN42+AO42</f>
        <v>0</v>
      </c>
      <c r="AQ42" s="246"/>
      <c r="AR42" s="246"/>
      <c r="AS42" s="246"/>
      <c r="AT42" s="254">
        <f t="shared" ref="AT42:AT51" si="28">-AR42+AS42</f>
        <v>0</v>
      </c>
      <c r="AU42" s="246"/>
      <c r="AV42" s="246"/>
      <c r="AW42" s="246"/>
      <c r="AX42" s="254">
        <f t="shared" ref="AX42:AX51" si="29">-AV42+AW42</f>
        <v>0</v>
      </c>
      <c r="AY42" s="246"/>
      <c r="AZ42" s="246"/>
      <c r="BA42" s="246"/>
      <c r="BB42" s="254">
        <f t="shared" ref="BB42:BB51" si="30">-AZ42+BA42</f>
        <v>0</v>
      </c>
      <c r="BC42" s="246"/>
      <c r="BD42" s="246"/>
      <c r="BE42" s="246"/>
      <c r="BF42" s="254">
        <f t="shared" ref="BF42:BF51" si="31">-BD42+BE42</f>
        <v>0</v>
      </c>
      <c r="BG42" s="246"/>
      <c r="BH42" s="246"/>
      <c r="BI42" s="246"/>
      <c r="BJ42" s="254">
        <f t="shared" ref="BJ42:BJ51" si="32">-BH42+BI42</f>
        <v>0</v>
      </c>
      <c r="BK42" s="246"/>
      <c r="BL42" s="246"/>
      <c r="BM42" s="246"/>
      <c r="BN42" s="254">
        <f t="shared" ref="BN42:BN51" si="33">-BL42+BM42</f>
        <v>0</v>
      </c>
      <c r="BO42" s="246"/>
      <c r="BP42" s="246"/>
      <c r="BQ42" s="246"/>
      <c r="BR42" s="254">
        <f t="shared" ref="BR42:BR51" si="34">-BP42+BQ42</f>
        <v>0</v>
      </c>
      <c r="BS42" s="246"/>
      <c r="BT42" s="246"/>
      <c r="BU42" s="246"/>
      <c r="BV42" s="254">
        <f t="shared" ref="BV42:BV51" si="35">-BT42+BU42</f>
        <v>0</v>
      </c>
      <c r="BW42" s="246"/>
      <c r="BX42" s="246"/>
      <c r="BY42" s="246"/>
      <c r="BZ42" s="254">
        <f t="shared" ref="BZ42:BZ51" si="36">-BX42+BY42</f>
        <v>0</v>
      </c>
      <c r="CA42" s="246"/>
      <c r="CB42" s="246"/>
      <c r="CC42" s="246"/>
      <c r="CD42" s="254">
        <f t="shared" ref="CD42:CD51" si="37">-CB42+CC42</f>
        <v>0</v>
      </c>
      <c r="CE42" s="246"/>
      <c r="CF42" s="246"/>
      <c r="CG42" s="246"/>
      <c r="CH42" s="254">
        <f t="shared" ref="CH42:CH51" si="38">-CF42+CG42</f>
        <v>0</v>
      </c>
      <c r="CI42" s="246"/>
      <c r="CJ42" s="246"/>
      <c r="CK42" s="246"/>
      <c r="CL42" s="254">
        <f t="shared" ref="CL42:CL51" si="39">-CJ42+CK42</f>
        <v>0</v>
      </c>
      <c r="CM42" s="246"/>
      <c r="CN42" s="246"/>
      <c r="CO42" s="246"/>
      <c r="CP42" s="254">
        <f t="shared" ref="CP42:CP51" si="40">-CN42+CO42</f>
        <v>0</v>
      </c>
      <c r="CQ42" s="246"/>
      <c r="CR42" s="246"/>
      <c r="CS42" s="246"/>
      <c r="CT42" s="254">
        <f t="shared" ref="CT42:CT51" si="41">-CR42+CS42</f>
        <v>0</v>
      </c>
      <c r="CU42" s="246"/>
      <c r="CV42" s="246"/>
      <c r="CW42" s="246"/>
      <c r="CX42" s="254">
        <f t="shared" ref="CX42:CX51" si="42">-CV42+CW42</f>
        <v>0</v>
      </c>
      <c r="CY42" s="246"/>
      <c r="CZ42" s="246"/>
      <c r="DA42" s="246"/>
      <c r="DB42" s="254">
        <f t="shared" ref="DB42:DB51" si="43">-CZ42+DA42</f>
        <v>0</v>
      </c>
      <c r="DC42" s="246"/>
      <c r="DD42" s="246"/>
      <c r="DE42" s="246"/>
      <c r="DF42" s="254">
        <f t="shared" ref="DF42:DF51" si="44">-DD42+DE42</f>
        <v>0</v>
      </c>
      <c r="DG42" s="246"/>
      <c r="DH42" s="246"/>
      <c r="DI42" s="246"/>
      <c r="DJ42" s="254">
        <f t="shared" ref="DJ42:DJ51" si="45">-DH42+DI42</f>
        <v>0</v>
      </c>
      <c r="DK42" s="246"/>
      <c r="DL42" s="246"/>
      <c r="DM42" s="246"/>
      <c r="DN42" s="254">
        <f t="shared" ref="DN42:DN51" si="46">-DL42+DM42</f>
        <v>0</v>
      </c>
      <c r="DO42" s="246"/>
      <c r="DP42" s="246"/>
      <c r="DQ42" s="246"/>
      <c r="DR42" s="254">
        <f t="shared" ref="DR42:DR51" si="47">-DP42+DQ42</f>
        <v>0</v>
      </c>
      <c r="DS42" s="246"/>
      <c r="DT42" s="246"/>
      <c r="DU42" s="246"/>
      <c r="DV42" s="254">
        <f t="shared" ref="DV42:DV51" si="48">-DT42+DU42</f>
        <v>0</v>
      </c>
      <c r="DW42" s="246"/>
      <c r="DX42" s="246"/>
      <c r="DY42" s="246"/>
      <c r="DZ42" s="254">
        <f t="shared" ref="DZ42:DZ47" si="49">-DX42+DY42</f>
        <v>0</v>
      </c>
      <c r="EA42" s="246"/>
      <c r="EB42" s="246"/>
      <c r="EC42" s="246"/>
      <c r="ED42" s="254">
        <f t="shared" ref="ED42:ED51" si="50">-EB42+EC42</f>
        <v>0</v>
      </c>
      <c r="EE42" s="246"/>
      <c r="EF42" s="246"/>
      <c r="EG42" s="246"/>
      <c r="EH42" s="254">
        <f t="shared" ref="EH42:EH51" si="51">-EF42+EG42</f>
        <v>0</v>
      </c>
      <c r="EI42" s="246"/>
      <c r="EJ42" s="246"/>
      <c r="EK42" s="246"/>
      <c r="EL42" s="254">
        <f t="shared" ref="EL42:EL51" si="52">-EJ42+EK42</f>
        <v>0</v>
      </c>
      <c r="EM42" s="246"/>
      <c r="EN42" s="246"/>
      <c r="EO42" s="246"/>
      <c r="EP42" s="254">
        <f t="shared" ref="EP42:EP51" si="53">-EN42+EO42</f>
        <v>0</v>
      </c>
      <c r="EQ42" s="246"/>
      <c r="ER42" s="246"/>
      <c r="ES42" s="246"/>
      <c r="ET42" s="254">
        <f t="shared" ref="ET42:ET51" si="54">-ER42+ES42</f>
        <v>0</v>
      </c>
      <c r="EU42" s="246"/>
      <c r="EV42" s="246"/>
      <c r="EW42" s="246"/>
      <c r="EX42" s="254">
        <f t="shared" ref="EX42:EX51" si="55">-EV42+EW42</f>
        <v>0</v>
      </c>
      <c r="EY42" s="246"/>
      <c r="EZ42" s="246"/>
      <c r="FA42" s="246"/>
      <c r="FB42" s="254">
        <f t="shared" ref="FB42:FB51" si="56">-EZ42+FA42</f>
        <v>0</v>
      </c>
      <c r="FC42" s="246"/>
      <c r="FD42" s="246"/>
      <c r="FE42" s="246"/>
      <c r="FF42" s="254">
        <f t="shared" ref="FF42:FF51" si="57">-FD42+FE42</f>
        <v>0</v>
      </c>
      <c r="FG42" s="246"/>
      <c r="FH42" s="246"/>
      <c r="FI42" s="246"/>
      <c r="FJ42" s="254">
        <f t="shared" ref="FJ42:FJ51" si="58">-FH42+FI42</f>
        <v>0</v>
      </c>
      <c r="FK42" s="246"/>
      <c r="FL42" s="246"/>
      <c r="FM42" s="246"/>
      <c r="FN42" s="254">
        <f t="shared" ref="FN42:FN51" si="59">-FL42+FM42</f>
        <v>0</v>
      </c>
      <c r="FO42" s="246"/>
      <c r="FP42" s="246"/>
      <c r="FQ42" s="246"/>
      <c r="FR42" s="254">
        <f t="shared" ref="FR42:FR51" si="60">-FP42+FQ42</f>
        <v>0</v>
      </c>
      <c r="FS42" s="246"/>
      <c r="FT42" s="246"/>
      <c r="FU42" s="246"/>
      <c r="FV42" s="254">
        <f t="shared" ref="FV42:FV51" si="61">-FT42+FU42</f>
        <v>0</v>
      </c>
      <c r="FW42" s="246"/>
      <c r="FX42" s="246"/>
      <c r="FY42" s="246"/>
      <c r="FZ42" s="254">
        <f t="shared" ref="FZ42:FZ51" si="62">-FX42+FY42</f>
        <v>0</v>
      </c>
      <c r="GA42" s="246"/>
      <c r="GB42" s="246"/>
      <c r="GC42" s="246"/>
      <c r="GD42" s="254">
        <f t="shared" ref="GD42:GD51" si="63">-GB42+GC42</f>
        <v>0</v>
      </c>
      <c r="GE42" s="246"/>
      <c r="GF42" s="246"/>
      <c r="GG42" s="246"/>
      <c r="GH42" s="254">
        <f t="shared" ref="GH42:GH51" si="64">-GF42+GG42</f>
        <v>0</v>
      </c>
      <c r="GI42" s="246"/>
      <c r="GJ42" s="246"/>
      <c r="GK42" s="246"/>
      <c r="GL42" s="254">
        <f t="shared" ref="GL42:GL51" si="65">-GJ42+GK42</f>
        <v>0</v>
      </c>
      <c r="GM42" s="246"/>
      <c r="GN42" s="246"/>
      <c r="GO42" s="246"/>
      <c r="GP42" s="254">
        <f t="shared" ref="GP42:GP51" si="66">-GN42+GO42</f>
        <v>0</v>
      </c>
      <c r="GQ42" s="246"/>
      <c r="GR42" s="246"/>
      <c r="GS42" s="246"/>
      <c r="GT42" s="254">
        <f t="shared" ref="GT42:GT51" si="67">-GR42+GS42</f>
        <v>0</v>
      </c>
      <c r="GU42" s="246"/>
      <c r="GV42" s="246"/>
      <c r="GW42" s="246"/>
      <c r="GX42" s="254">
        <f t="shared" ref="GX42:GX51" si="68">-GV42+GW42</f>
        <v>0</v>
      </c>
      <c r="GY42" s="246"/>
      <c r="GZ42" s="246"/>
      <c r="HA42" s="246"/>
      <c r="HB42" s="254">
        <f t="shared" ref="HB42:HB51" si="69">-GZ42+HA42</f>
        <v>0</v>
      </c>
      <c r="HC42" s="246"/>
      <c r="HD42" s="246"/>
      <c r="HE42" s="246"/>
      <c r="HF42" s="254">
        <f t="shared" ref="HF42:HF51" si="70">-HD42+HE42</f>
        <v>0</v>
      </c>
      <c r="HG42" s="246"/>
      <c r="HH42" s="246"/>
      <c r="HI42" s="246"/>
      <c r="HJ42" s="254">
        <f t="shared" ref="HJ42:HJ51" si="71">-HH42+HI42</f>
        <v>0</v>
      </c>
      <c r="HK42" s="246"/>
      <c r="HL42" s="246"/>
      <c r="HM42" s="246"/>
      <c r="HN42" s="254">
        <f t="shared" ref="HN42:HN51" si="72">-HL42+HM42</f>
        <v>0</v>
      </c>
      <c r="HO42" s="246"/>
      <c r="HP42" s="246"/>
      <c r="HQ42" s="246"/>
      <c r="HR42" s="254">
        <f t="shared" ref="HR42:HR51" si="73">-HP42+HQ42</f>
        <v>0</v>
      </c>
      <c r="HS42" s="246"/>
      <c r="HT42" s="246"/>
      <c r="HU42" s="246"/>
      <c r="HV42" s="254">
        <f t="shared" ref="HV42:HV51" si="74">-HT42+HU42</f>
        <v>0</v>
      </c>
      <c r="HW42" s="246"/>
      <c r="HX42" s="246"/>
      <c r="HY42" s="246"/>
      <c r="HZ42" s="254">
        <f t="shared" ref="HZ42:HZ51" si="75">-HX42+HY42</f>
        <v>0</v>
      </c>
      <c r="IA42" s="246"/>
      <c r="IB42" s="246"/>
      <c r="IC42" s="246"/>
      <c r="ID42" s="254">
        <f t="shared" ref="ID42:ID51" si="76">-IB42+IC42</f>
        <v>0</v>
      </c>
      <c r="IE42" s="246"/>
      <c r="IF42" s="246"/>
      <c r="IG42" s="246"/>
      <c r="IH42" s="254">
        <f t="shared" ref="IH42:IH51" si="77">-IF42+IG42</f>
        <v>0</v>
      </c>
      <c r="II42" s="246"/>
      <c r="IJ42" s="246"/>
      <c r="IK42" s="246"/>
      <c r="IL42" s="254">
        <f t="shared" ref="IL42:IL51" si="78">-IJ42+IK42</f>
        <v>0</v>
      </c>
      <c r="IM42" s="246"/>
      <c r="IN42" s="246"/>
      <c r="IO42" s="246"/>
      <c r="IP42" s="254">
        <f t="shared" ref="IP42:IP51" si="79">-IN42+IO42</f>
        <v>0</v>
      </c>
      <c r="IQ42" s="254">
        <f t="shared" ref="IQ42:IT59" si="80">+C42+G42+K42+O42+S42+W42+AA42+AE42+AI42+AM42+AQ42+AU42+AY42+BC42+BG42+BK42+BO42+BS42+BW42+CA42+CE42+CI42+CM42+CQ42+CU42+CY42+DC42+DG42+DK42+DO42+DS42+DW42+EA42+EE42+EI42+EM42+EQ42+EU42+EY42+FC42+FG42+FK42+FO42+FS42+FW42+GA42+GE42+GI42+GM42+GQ42+GU42+GY42+HC42+HG42+HK42+HO42+HS42+HW42+IA42+IE42+II42+IM42</f>
        <v>0</v>
      </c>
      <c r="IR42" s="254">
        <f t="shared" si="80"/>
        <v>0</v>
      </c>
      <c r="IS42" s="254">
        <f t="shared" si="80"/>
        <v>0</v>
      </c>
      <c r="IT42" s="254">
        <f t="shared" si="80"/>
        <v>0</v>
      </c>
    </row>
    <row r="43" spans="1:254" ht="15" customHeight="1">
      <c r="A43" s="277">
        <v>381000</v>
      </c>
      <c r="B43" s="240" t="s">
        <v>979</v>
      </c>
      <c r="C43" s="246"/>
      <c r="D43" s="246"/>
      <c r="E43" s="246"/>
      <c r="F43" s="254">
        <f t="shared" si="18"/>
        <v>0</v>
      </c>
      <c r="G43" s="246"/>
      <c r="H43" s="246"/>
      <c r="I43" s="246"/>
      <c r="J43" s="254">
        <f t="shared" si="19"/>
        <v>0</v>
      </c>
      <c r="K43" s="246"/>
      <c r="L43" s="246"/>
      <c r="M43" s="246"/>
      <c r="N43" s="254">
        <f t="shared" si="20"/>
        <v>0</v>
      </c>
      <c r="O43" s="246"/>
      <c r="P43" s="246"/>
      <c r="Q43" s="246"/>
      <c r="R43" s="254">
        <f t="shared" si="21"/>
        <v>0</v>
      </c>
      <c r="S43" s="246"/>
      <c r="T43" s="246"/>
      <c r="U43" s="246"/>
      <c r="V43" s="254">
        <f t="shared" si="22"/>
        <v>0</v>
      </c>
      <c r="W43" s="246"/>
      <c r="X43" s="246"/>
      <c r="Y43" s="246"/>
      <c r="Z43" s="254">
        <f t="shared" si="23"/>
        <v>0</v>
      </c>
      <c r="AA43" s="246"/>
      <c r="AB43" s="246"/>
      <c r="AC43" s="246"/>
      <c r="AD43" s="254">
        <f t="shared" si="24"/>
        <v>0</v>
      </c>
      <c r="AE43" s="246"/>
      <c r="AF43" s="246"/>
      <c r="AG43" s="246"/>
      <c r="AH43" s="254">
        <f t="shared" si="25"/>
        <v>0</v>
      </c>
      <c r="AI43" s="246"/>
      <c r="AJ43" s="246"/>
      <c r="AK43" s="246"/>
      <c r="AL43" s="254">
        <f t="shared" si="26"/>
        <v>0</v>
      </c>
      <c r="AM43" s="246"/>
      <c r="AN43" s="246"/>
      <c r="AO43" s="246"/>
      <c r="AP43" s="254">
        <f t="shared" si="27"/>
        <v>0</v>
      </c>
      <c r="AQ43" s="246"/>
      <c r="AR43" s="246"/>
      <c r="AS43" s="246"/>
      <c r="AT43" s="254">
        <f t="shared" si="28"/>
        <v>0</v>
      </c>
      <c r="AU43" s="246"/>
      <c r="AV43" s="246"/>
      <c r="AW43" s="246"/>
      <c r="AX43" s="254">
        <f t="shared" si="29"/>
        <v>0</v>
      </c>
      <c r="AY43" s="246"/>
      <c r="AZ43" s="246"/>
      <c r="BA43" s="246"/>
      <c r="BB43" s="254">
        <f t="shared" si="30"/>
        <v>0</v>
      </c>
      <c r="BC43" s="246"/>
      <c r="BD43" s="246"/>
      <c r="BE43" s="246"/>
      <c r="BF43" s="254">
        <f t="shared" si="31"/>
        <v>0</v>
      </c>
      <c r="BG43" s="246"/>
      <c r="BH43" s="246"/>
      <c r="BI43" s="246"/>
      <c r="BJ43" s="254">
        <f t="shared" si="32"/>
        <v>0</v>
      </c>
      <c r="BK43" s="246"/>
      <c r="BL43" s="246"/>
      <c r="BM43" s="246"/>
      <c r="BN43" s="254">
        <f t="shared" si="33"/>
        <v>0</v>
      </c>
      <c r="BO43" s="246"/>
      <c r="BP43" s="246"/>
      <c r="BQ43" s="246"/>
      <c r="BR43" s="254">
        <f t="shared" si="34"/>
        <v>0</v>
      </c>
      <c r="BS43" s="246"/>
      <c r="BT43" s="246"/>
      <c r="BU43" s="246"/>
      <c r="BV43" s="254">
        <f t="shared" si="35"/>
        <v>0</v>
      </c>
      <c r="BW43" s="246"/>
      <c r="BX43" s="246"/>
      <c r="BY43" s="246"/>
      <c r="BZ43" s="254">
        <f t="shared" si="36"/>
        <v>0</v>
      </c>
      <c r="CA43" s="246"/>
      <c r="CB43" s="246"/>
      <c r="CC43" s="246"/>
      <c r="CD43" s="254">
        <f t="shared" si="37"/>
        <v>0</v>
      </c>
      <c r="CE43" s="246"/>
      <c r="CF43" s="246"/>
      <c r="CG43" s="246"/>
      <c r="CH43" s="254">
        <f t="shared" si="38"/>
        <v>0</v>
      </c>
      <c r="CI43" s="246"/>
      <c r="CJ43" s="246"/>
      <c r="CK43" s="246"/>
      <c r="CL43" s="254">
        <f t="shared" si="39"/>
        <v>0</v>
      </c>
      <c r="CM43" s="246"/>
      <c r="CN43" s="246"/>
      <c r="CO43" s="246"/>
      <c r="CP43" s="254">
        <f t="shared" si="40"/>
        <v>0</v>
      </c>
      <c r="CQ43" s="246"/>
      <c r="CR43" s="246"/>
      <c r="CS43" s="246"/>
      <c r="CT43" s="254">
        <f t="shared" si="41"/>
        <v>0</v>
      </c>
      <c r="CU43" s="246"/>
      <c r="CV43" s="246"/>
      <c r="CW43" s="246"/>
      <c r="CX43" s="254">
        <f t="shared" si="42"/>
        <v>0</v>
      </c>
      <c r="CY43" s="246"/>
      <c r="CZ43" s="246"/>
      <c r="DA43" s="246"/>
      <c r="DB43" s="254">
        <f t="shared" si="43"/>
        <v>0</v>
      </c>
      <c r="DC43" s="246"/>
      <c r="DD43" s="246"/>
      <c r="DE43" s="246"/>
      <c r="DF43" s="254">
        <f t="shared" si="44"/>
        <v>0</v>
      </c>
      <c r="DG43" s="246"/>
      <c r="DH43" s="246"/>
      <c r="DI43" s="246"/>
      <c r="DJ43" s="254">
        <f t="shared" si="45"/>
        <v>0</v>
      </c>
      <c r="DK43" s="246"/>
      <c r="DL43" s="246"/>
      <c r="DM43" s="246"/>
      <c r="DN43" s="254">
        <f t="shared" si="46"/>
        <v>0</v>
      </c>
      <c r="DO43" s="246"/>
      <c r="DP43" s="246"/>
      <c r="DQ43" s="246"/>
      <c r="DR43" s="254">
        <f t="shared" si="47"/>
        <v>0</v>
      </c>
      <c r="DS43" s="246"/>
      <c r="DT43" s="246"/>
      <c r="DU43" s="246"/>
      <c r="DV43" s="254">
        <f t="shared" si="48"/>
        <v>0</v>
      </c>
      <c r="DW43" s="246"/>
      <c r="DX43" s="246"/>
      <c r="DY43" s="246"/>
      <c r="DZ43" s="254">
        <f t="shared" si="49"/>
        <v>0</v>
      </c>
      <c r="EA43" s="246"/>
      <c r="EB43" s="246"/>
      <c r="EC43" s="246"/>
      <c r="ED43" s="254">
        <f t="shared" si="50"/>
        <v>0</v>
      </c>
      <c r="EE43" s="246"/>
      <c r="EF43" s="246"/>
      <c r="EG43" s="246"/>
      <c r="EH43" s="254">
        <f t="shared" si="51"/>
        <v>0</v>
      </c>
      <c r="EI43" s="246"/>
      <c r="EJ43" s="246"/>
      <c r="EK43" s="246"/>
      <c r="EL43" s="254">
        <f t="shared" si="52"/>
        <v>0</v>
      </c>
      <c r="EM43" s="246"/>
      <c r="EN43" s="246"/>
      <c r="EO43" s="246"/>
      <c r="EP43" s="254">
        <f t="shared" si="53"/>
        <v>0</v>
      </c>
      <c r="EQ43" s="246"/>
      <c r="ER43" s="246"/>
      <c r="ES43" s="246"/>
      <c r="ET43" s="254">
        <f t="shared" si="54"/>
        <v>0</v>
      </c>
      <c r="EU43" s="246"/>
      <c r="EV43" s="246"/>
      <c r="EW43" s="246"/>
      <c r="EX43" s="254">
        <f t="shared" si="55"/>
        <v>0</v>
      </c>
      <c r="EY43" s="246"/>
      <c r="EZ43" s="246"/>
      <c r="FA43" s="246"/>
      <c r="FB43" s="254">
        <f t="shared" si="56"/>
        <v>0</v>
      </c>
      <c r="FC43" s="246"/>
      <c r="FD43" s="246"/>
      <c r="FE43" s="246"/>
      <c r="FF43" s="254">
        <f t="shared" si="57"/>
        <v>0</v>
      </c>
      <c r="FG43" s="246"/>
      <c r="FH43" s="246"/>
      <c r="FI43" s="246"/>
      <c r="FJ43" s="254">
        <f t="shared" si="58"/>
        <v>0</v>
      </c>
      <c r="FK43" s="246"/>
      <c r="FL43" s="246"/>
      <c r="FM43" s="246"/>
      <c r="FN43" s="254">
        <f t="shared" si="59"/>
        <v>0</v>
      </c>
      <c r="FO43" s="246"/>
      <c r="FP43" s="246"/>
      <c r="FQ43" s="246"/>
      <c r="FR43" s="254">
        <f t="shared" si="60"/>
        <v>0</v>
      </c>
      <c r="FS43" s="246"/>
      <c r="FT43" s="246"/>
      <c r="FU43" s="246"/>
      <c r="FV43" s="254">
        <f t="shared" si="61"/>
        <v>0</v>
      </c>
      <c r="FW43" s="246"/>
      <c r="FX43" s="246"/>
      <c r="FY43" s="246"/>
      <c r="FZ43" s="254">
        <f t="shared" si="62"/>
        <v>0</v>
      </c>
      <c r="GA43" s="246"/>
      <c r="GB43" s="246"/>
      <c r="GC43" s="246"/>
      <c r="GD43" s="254">
        <f t="shared" si="63"/>
        <v>0</v>
      </c>
      <c r="GE43" s="246"/>
      <c r="GF43" s="246"/>
      <c r="GG43" s="246"/>
      <c r="GH43" s="254">
        <f t="shared" si="64"/>
        <v>0</v>
      </c>
      <c r="GI43" s="246"/>
      <c r="GJ43" s="246"/>
      <c r="GK43" s="246"/>
      <c r="GL43" s="254">
        <f t="shared" si="65"/>
        <v>0</v>
      </c>
      <c r="GM43" s="246"/>
      <c r="GN43" s="246"/>
      <c r="GO43" s="246"/>
      <c r="GP43" s="254">
        <f t="shared" si="66"/>
        <v>0</v>
      </c>
      <c r="GQ43" s="246"/>
      <c r="GR43" s="246"/>
      <c r="GS43" s="246"/>
      <c r="GT43" s="254">
        <f t="shared" si="67"/>
        <v>0</v>
      </c>
      <c r="GU43" s="246"/>
      <c r="GV43" s="246"/>
      <c r="GW43" s="246"/>
      <c r="GX43" s="254">
        <f t="shared" si="68"/>
        <v>0</v>
      </c>
      <c r="GY43" s="246"/>
      <c r="GZ43" s="246"/>
      <c r="HA43" s="246"/>
      <c r="HB43" s="254">
        <f t="shared" si="69"/>
        <v>0</v>
      </c>
      <c r="HC43" s="246"/>
      <c r="HD43" s="246"/>
      <c r="HE43" s="246"/>
      <c r="HF43" s="254">
        <f t="shared" si="70"/>
        <v>0</v>
      </c>
      <c r="HG43" s="246"/>
      <c r="HH43" s="246"/>
      <c r="HI43" s="246"/>
      <c r="HJ43" s="254">
        <f t="shared" si="71"/>
        <v>0</v>
      </c>
      <c r="HK43" s="246"/>
      <c r="HL43" s="246"/>
      <c r="HM43" s="246"/>
      <c r="HN43" s="254">
        <f t="shared" si="72"/>
        <v>0</v>
      </c>
      <c r="HO43" s="246"/>
      <c r="HP43" s="246"/>
      <c r="HQ43" s="246"/>
      <c r="HR43" s="254">
        <f t="shared" si="73"/>
        <v>0</v>
      </c>
      <c r="HS43" s="246"/>
      <c r="HT43" s="246"/>
      <c r="HU43" s="246"/>
      <c r="HV43" s="254">
        <f t="shared" si="74"/>
        <v>0</v>
      </c>
      <c r="HW43" s="246"/>
      <c r="HX43" s="246"/>
      <c r="HY43" s="246"/>
      <c r="HZ43" s="254">
        <f t="shared" si="75"/>
        <v>0</v>
      </c>
      <c r="IA43" s="246"/>
      <c r="IB43" s="246"/>
      <c r="IC43" s="246"/>
      <c r="ID43" s="254">
        <f t="shared" si="76"/>
        <v>0</v>
      </c>
      <c r="IE43" s="246"/>
      <c r="IF43" s="246"/>
      <c r="IG43" s="246"/>
      <c r="IH43" s="254">
        <f t="shared" si="77"/>
        <v>0</v>
      </c>
      <c r="II43" s="246"/>
      <c r="IJ43" s="246"/>
      <c r="IK43" s="246"/>
      <c r="IL43" s="254">
        <f t="shared" si="78"/>
        <v>0</v>
      </c>
      <c r="IM43" s="246"/>
      <c r="IN43" s="246"/>
      <c r="IO43" s="246"/>
      <c r="IP43" s="254">
        <f t="shared" si="79"/>
        <v>0</v>
      </c>
      <c r="IQ43" s="254">
        <f t="shared" si="80"/>
        <v>0</v>
      </c>
      <c r="IR43" s="254">
        <f t="shared" si="80"/>
        <v>0</v>
      </c>
      <c r="IS43" s="254">
        <f t="shared" si="80"/>
        <v>0</v>
      </c>
      <c r="IT43" s="254">
        <f t="shared" si="80"/>
        <v>0</v>
      </c>
    </row>
    <row r="44" spans="1:254" ht="15" customHeight="1">
      <c r="A44" s="277">
        <v>381050</v>
      </c>
      <c r="B44" s="240" t="s">
        <v>1022</v>
      </c>
      <c r="C44" s="246"/>
      <c r="D44" s="246"/>
      <c r="E44" s="246"/>
      <c r="F44" s="254">
        <f t="shared" si="18"/>
        <v>0</v>
      </c>
      <c r="G44" s="246"/>
      <c r="H44" s="246"/>
      <c r="I44" s="246"/>
      <c r="J44" s="254">
        <f t="shared" si="19"/>
        <v>0</v>
      </c>
      <c r="K44" s="246"/>
      <c r="L44" s="246"/>
      <c r="M44" s="246"/>
      <c r="N44" s="254">
        <f t="shared" si="20"/>
        <v>0</v>
      </c>
      <c r="O44" s="246"/>
      <c r="P44" s="246"/>
      <c r="Q44" s="246"/>
      <c r="R44" s="254">
        <f t="shared" si="21"/>
        <v>0</v>
      </c>
      <c r="S44" s="246"/>
      <c r="T44" s="246"/>
      <c r="U44" s="246"/>
      <c r="V44" s="254">
        <f t="shared" si="22"/>
        <v>0</v>
      </c>
      <c r="W44" s="246"/>
      <c r="X44" s="246"/>
      <c r="Y44" s="246"/>
      <c r="Z44" s="254">
        <f t="shared" si="23"/>
        <v>0</v>
      </c>
      <c r="AA44" s="246"/>
      <c r="AB44" s="246"/>
      <c r="AC44" s="246"/>
      <c r="AD44" s="254">
        <f t="shared" si="24"/>
        <v>0</v>
      </c>
      <c r="AE44" s="246"/>
      <c r="AF44" s="246"/>
      <c r="AG44" s="246"/>
      <c r="AH44" s="254">
        <f t="shared" si="25"/>
        <v>0</v>
      </c>
      <c r="AI44" s="246"/>
      <c r="AJ44" s="246"/>
      <c r="AK44" s="246"/>
      <c r="AL44" s="254">
        <f t="shared" si="26"/>
        <v>0</v>
      </c>
      <c r="AM44" s="246"/>
      <c r="AN44" s="246"/>
      <c r="AO44" s="246"/>
      <c r="AP44" s="254">
        <f t="shared" si="27"/>
        <v>0</v>
      </c>
      <c r="AQ44" s="246"/>
      <c r="AR44" s="246"/>
      <c r="AS44" s="246"/>
      <c r="AT44" s="254">
        <f t="shared" si="28"/>
        <v>0</v>
      </c>
      <c r="AU44" s="246"/>
      <c r="AV44" s="246"/>
      <c r="AW44" s="246"/>
      <c r="AX44" s="254">
        <f t="shared" si="29"/>
        <v>0</v>
      </c>
      <c r="AY44" s="246"/>
      <c r="AZ44" s="246"/>
      <c r="BA44" s="246"/>
      <c r="BB44" s="254">
        <f t="shared" si="30"/>
        <v>0</v>
      </c>
      <c r="BC44" s="246"/>
      <c r="BD44" s="246"/>
      <c r="BE44" s="246"/>
      <c r="BF44" s="254">
        <f t="shared" si="31"/>
        <v>0</v>
      </c>
      <c r="BG44" s="246"/>
      <c r="BH44" s="246"/>
      <c r="BI44" s="246"/>
      <c r="BJ44" s="254">
        <f t="shared" si="32"/>
        <v>0</v>
      </c>
      <c r="BK44" s="246"/>
      <c r="BL44" s="246"/>
      <c r="BM44" s="246"/>
      <c r="BN44" s="254">
        <f t="shared" si="33"/>
        <v>0</v>
      </c>
      <c r="BO44" s="246"/>
      <c r="BP44" s="246"/>
      <c r="BQ44" s="246"/>
      <c r="BR44" s="254">
        <f t="shared" si="34"/>
        <v>0</v>
      </c>
      <c r="BS44" s="246"/>
      <c r="BT44" s="246"/>
      <c r="BU44" s="246"/>
      <c r="BV44" s="254">
        <f t="shared" si="35"/>
        <v>0</v>
      </c>
      <c r="BW44" s="246"/>
      <c r="BX44" s="246"/>
      <c r="BY44" s="246"/>
      <c r="BZ44" s="254">
        <f t="shared" si="36"/>
        <v>0</v>
      </c>
      <c r="CA44" s="246"/>
      <c r="CB44" s="246"/>
      <c r="CC44" s="246"/>
      <c r="CD44" s="254">
        <f t="shared" si="37"/>
        <v>0</v>
      </c>
      <c r="CE44" s="246"/>
      <c r="CF44" s="246"/>
      <c r="CG44" s="246"/>
      <c r="CH44" s="254">
        <f t="shared" si="38"/>
        <v>0</v>
      </c>
      <c r="CI44" s="246"/>
      <c r="CJ44" s="246"/>
      <c r="CK44" s="246"/>
      <c r="CL44" s="254">
        <f t="shared" si="39"/>
        <v>0</v>
      </c>
      <c r="CM44" s="246"/>
      <c r="CN44" s="246"/>
      <c r="CO44" s="246"/>
      <c r="CP44" s="254">
        <f t="shared" si="40"/>
        <v>0</v>
      </c>
      <c r="CQ44" s="246"/>
      <c r="CR44" s="246"/>
      <c r="CS44" s="246"/>
      <c r="CT44" s="254">
        <f t="shared" si="41"/>
        <v>0</v>
      </c>
      <c r="CU44" s="246"/>
      <c r="CV44" s="246"/>
      <c r="CW44" s="246"/>
      <c r="CX44" s="254">
        <f t="shared" si="42"/>
        <v>0</v>
      </c>
      <c r="CY44" s="246"/>
      <c r="CZ44" s="246"/>
      <c r="DA44" s="246"/>
      <c r="DB44" s="254">
        <f t="shared" si="43"/>
        <v>0</v>
      </c>
      <c r="DC44" s="246"/>
      <c r="DD44" s="246"/>
      <c r="DE44" s="246"/>
      <c r="DF44" s="254">
        <f t="shared" si="44"/>
        <v>0</v>
      </c>
      <c r="DG44" s="246"/>
      <c r="DH44" s="246"/>
      <c r="DI44" s="246"/>
      <c r="DJ44" s="254">
        <f t="shared" si="45"/>
        <v>0</v>
      </c>
      <c r="DK44" s="246"/>
      <c r="DL44" s="246"/>
      <c r="DM44" s="246"/>
      <c r="DN44" s="254">
        <f t="shared" si="46"/>
        <v>0</v>
      </c>
      <c r="DO44" s="246"/>
      <c r="DP44" s="246"/>
      <c r="DQ44" s="246"/>
      <c r="DR44" s="254">
        <f t="shared" si="47"/>
        <v>0</v>
      </c>
      <c r="DS44" s="246"/>
      <c r="DT44" s="246"/>
      <c r="DU44" s="246"/>
      <c r="DV44" s="254">
        <f t="shared" si="48"/>
        <v>0</v>
      </c>
      <c r="DW44" s="246"/>
      <c r="DX44" s="246"/>
      <c r="DY44" s="246"/>
      <c r="DZ44" s="254">
        <f t="shared" si="49"/>
        <v>0</v>
      </c>
      <c r="EA44" s="246"/>
      <c r="EB44" s="246"/>
      <c r="EC44" s="246"/>
      <c r="ED44" s="254">
        <f t="shared" si="50"/>
        <v>0</v>
      </c>
      <c r="EE44" s="246"/>
      <c r="EF44" s="246"/>
      <c r="EG44" s="246"/>
      <c r="EH44" s="254">
        <f t="shared" si="51"/>
        <v>0</v>
      </c>
      <c r="EI44" s="246"/>
      <c r="EJ44" s="246"/>
      <c r="EK44" s="246"/>
      <c r="EL44" s="254">
        <f t="shared" si="52"/>
        <v>0</v>
      </c>
      <c r="EM44" s="246"/>
      <c r="EN44" s="246"/>
      <c r="EO44" s="246"/>
      <c r="EP44" s="254">
        <f t="shared" si="53"/>
        <v>0</v>
      </c>
      <c r="EQ44" s="246"/>
      <c r="ER44" s="246"/>
      <c r="ES44" s="246"/>
      <c r="ET44" s="254">
        <f t="shared" si="54"/>
        <v>0</v>
      </c>
      <c r="EU44" s="246"/>
      <c r="EV44" s="246"/>
      <c r="EW44" s="246"/>
      <c r="EX44" s="254">
        <f t="shared" si="55"/>
        <v>0</v>
      </c>
      <c r="EY44" s="246"/>
      <c r="EZ44" s="246"/>
      <c r="FA44" s="246"/>
      <c r="FB44" s="254">
        <f t="shared" si="56"/>
        <v>0</v>
      </c>
      <c r="FC44" s="246"/>
      <c r="FD44" s="246"/>
      <c r="FE44" s="246"/>
      <c r="FF44" s="254">
        <f t="shared" si="57"/>
        <v>0</v>
      </c>
      <c r="FG44" s="246"/>
      <c r="FH44" s="246"/>
      <c r="FI44" s="246"/>
      <c r="FJ44" s="254">
        <f t="shared" si="58"/>
        <v>0</v>
      </c>
      <c r="FK44" s="246"/>
      <c r="FL44" s="246"/>
      <c r="FM44" s="246"/>
      <c r="FN44" s="254">
        <f t="shared" si="59"/>
        <v>0</v>
      </c>
      <c r="FO44" s="246"/>
      <c r="FP44" s="246"/>
      <c r="FQ44" s="246"/>
      <c r="FR44" s="254">
        <f t="shared" si="60"/>
        <v>0</v>
      </c>
      <c r="FS44" s="246"/>
      <c r="FT44" s="246"/>
      <c r="FU44" s="246"/>
      <c r="FV44" s="254">
        <f t="shared" si="61"/>
        <v>0</v>
      </c>
      <c r="FW44" s="246"/>
      <c r="FX44" s="246"/>
      <c r="FY44" s="246"/>
      <c r="FZ44" s="254">
        <f t="shared" si="62"/>
        <v>0</v>
      </c>
      <c r="GA44" s="246"/>
      <c r="GB44" s="246"/>
      <c r="GC44" s="246"/>
      <c r="GD44" s="254">
        <f t="shared" si="63"/>
        <v>0</v>
      </c>
      <c r="GE44" s="246"/>
      <c r="GF44" s="246"/>
      <c r="GG44" s="246"/>
      <c r="GH44" s="254">
        <f t="shared" si="64"/>
        <v>0</v>
      </c>
      <c r="GI44" s="246"/>
      <c r="GJ44" s="246"/>
      <c r="GK44" s="246"/>
      <c r="GL44" s="254">
        <f t="shared" si="65"/>
        <v>0</v>
      </c>
      <c r="GM44" s="246"/>
      <c r="GN44" s="246"/>
      <c r="GO44" s="246"/>
      <c r="GP44" s="254">
        <f t="shared" si="66"/>
        <v>0</v>
      </c>
      <c r="GQ44" s="246"/>
      <c r="GR44" s="246"/>
      <c r="GS44" s="246"/>
      <c r="GT44" s="254">
        <f t="shared" si="67"/>
        <v>0</v>
      </c>
      <c r="GU44" s="246"/>
      <c r="GV44" s="246"/>
      <c r="GW44" s="246"/>
      <c r="GX44" s="254">
        <f t="shared" si="68"/>
        <v>0</v>
      </c>
      <c r="GY44" s="246"/>
      <c r="GZ44" s="246"/>
      <c r="HA44" s="246"/>
      <c r="HB44" s="254">
        <f t="shared" si="69"/>
        <v>0</v>
      </c>
      <c r="HC44" s="246"/>
      <c r="HD44" s="246"/>
      <c r="HE44" s="246"/>
      <c r="HF44" s="254">
        <f t="shared" si="70"/>
        <v>0</v>
      </c>
      <c r="HG44" s="246"/>
      <c r="HH44" s="246"/>
      <c r="HI44" s="246"/>
      <c r="HJ44" s="254">
        <f t="shared" si="71"/>
        <v>0</v>
      </c>
      <c r="HK44" s="246"/>
      <c r="HL44" s="246"/>
      <c r="HM44" s="246"/>
      <c r="HN44" s="254">
        <f t="shared" si="72"/>
        <v>0</v>
      </c>
      <c r="HO44" s="246"/>
      <c r="HP44" s="246"/>
      <c r="HQ44" s="246"/>
      <c r="HR44" s="254">
        <f t="shared" si="73"/>
        <v>0</v>
      </c>
      <c r="HS44" s="246"/>
      <c r="HT44" s="246"/>
      <c r="HU44" s="246"/>
      <c r="HV44" s="254">
        <f t="shared" si="74"/>
        <v>0</v>
      </c>
      <c r="HW44" s="246"/>
      <c r="HX44" s="246"/>
      <c r="HY44" s="246"/>
      <c r="HZ44" s="254">
        <f t="shared" si="75"/>
        <v>0</v>
      </c>
      <c r="IA44" s="246"/>
      <c r="IB44" s="246"/>
      <c r="IC44" s="246"/>
      <c r="ID44" s="254">
        <f t="shared" si="76"/>
        <v>0</v>
      </c>
      <c r="IE44" s="246"/>
      <c r="IF44" s="246"/>
      <c r="IG44" s="246"/>
      <c r="IH44" s="254">
        <f t="shared" si="77"/>
        <v>0</v>
      </c>
      <c r="II44" s="246"/>
      <c r="IJ44" s="246"/>
      <c r="IK44" s="246"/>
      <c r="IL44" s="254">
        <f t="shared" si="78"/>
        <v>0</v>
      </c>
      <c r="IM44" s="246"/>
      <c r="IN44" s="246"/>
      <c r="IO44" s="246"/>
      <c r="IP44" s="254">
        <f t="shared" si="79"/>
        <v>0</v>
      </c>
      <c r="IQ44" s="254">
        <f t="shared" si="80"/>
        <v>0</v>
      </c>
      <c r="IR44" s="254">
        <f t="shared" si="80"/>
        <v>0</v>
      </c>
      <c r="IS44" s="254">
        <f t="shared" si="80"/>
        <v>0</v>
      </c>
      <c r="IT44" s="254">
        <f t="shared" si="80"/>
        <v>0</v>
      </c>
    </row>
    <row r="45" spans="1:254" ht="15" customHeight="1">
      <c r="A45" s="277">
        <v>381070</v>
      </c>
      <c r="B45" s="240" t="s">
        <v>469</v>
      </c>
      <c r="C45" s="246"/>
      <c r="D45" s="246"/>
      <c r="E45" s="246"/>
      <c r="F45" s="254">
        <f t="shared" si="18"/>
        <v>0</v>
      </c>
      <c r="G45" s="246"/>
      <c r="H45" s="246"/>
      <c r="I45" s="246"/>
      <c r="J45" s="254">
        <f t="shared" si="19"/>
        <v>0</v>
      </c>
      <c r="K45" s="246"/>
      <c r="L45" s="246"/>
      <c r="M45" s="246"/>
      <c r="N45" s="254">
        <f t="shared" si="20"/>
        <v>0</v>
      </c>
      <c r="O45" s="246"/>
      <c r="P45" s="246"/>
      <c r="Q45" s="246"/>
      <c r="R45" s="254">
        <f t="shared" si="21"/>
        <v>0</v>
      </c>
      <c r="S45" s="246"/>
      <c r="T45" s="246"/>
      <c r="U45" s="246"/>
      <c r="V45" s="254">
        <f t="shared" si="22"/>
        <v>0</v>
      </c>
      <c r="W45" s="246"/>
      <c r="X45" s="246"/>
      <c r="Y45" s="246"/>
      <c r="Z45" s="254">
        <f t="shared" si="23"/>
        <v>0</v>
      </c>
      <c r="AA45" s="246"/>
      <c r="AB45" s="246"/>
      <c r="AC45" s="246"/>
      <c r="AD45" s="254">
        <f t="shared" si="24"/>
        <v>0</v>
      </c>
      <c r="AE45" s="246"/>
      <c r="AF45" s="246"/>
      <c r="AG45" s="246"/>
      <c r="AH45" s="254">
        <f t="shared" si="25"/>
        <v>0</v>
      </c>
      <c r="AI45" s="246"/>
      <c r="AJ45" s="246"/>
      <c r="AK45" s="246"/>
      <c r="AL45" s="254">
        <f t="shared" si="26"/>
        <v>0</v>
      </c>
      <c r="AM45" s="246"/>
      <c r="AN45" s="246"/>
      <c r="AO45" s="246"/>
      <c r="AP45" s="254">
        <f t="shared" si="27"/>
        <v>0</v>
      </c>
      <c r="AQ45" s="246"/>
      <c r="AR45" s="246"/>
      <c r="AS45" s="246"/>
      <c r="AT45" s="254">
        <f t="shared" si="28"/>
        <v>0</v>
      </c>
      <c r="AU45" s="246"/>
      <c r="AV45" s="246"/>
      <c r="AW45" s="246"/>
      <c r="AX45" s="254">
        <f t="shared" si="29"/>
        <v>0</v>
      </c>
      <c r="AY45" s="246"/>
      <c r="AZ45" s="246"/>
      <c r="BA45" s="246"/>
      <c r="BB45" s="254">
        <f t="shared" si="30"/>
        <v>0</v>
      </c>
      <c r="BC45" s="246"/>
      <c r="BD45" s="246"/>
      <c r="BE45" s="246"/>
      <c r="BF45" s="254">
        <f t="shared" si="31"/>
        <v>0</v>
      </c>
      <c r="BG45" s="246"/>
      <c r="BH45" s="246"/>
      <c r="BI45" s="246"/>
      <c r="BJ45" s="254">
        <f t="shared" si="32"/>
        <v>0</v>
      </c>
      <c r="BK45" s="246"/>
      <c r="BL45" s="246"/>
      <c r="BM45" s="246"/>
      <c r="BN45" s="254">
        <f t="shared" si="33"/>
        <v>0</v>
      </c>
      <c r="BO45" s="246"/>
      <c r="BP45" s="246"/>
      <c r="BQ45" s="246"/>
      <c r="BR45" s="254">
        <f t="shared" si="34"/>
        <v>0</v>
      </c>
      <c r="BS45" s="246"/>
      <c r="BT45" s="246"/>
      <c r="BU45" s="246"/>
      <c r="BV45" s="254">
        <f t="shared" si="35"/>
        <v>0</v>
      </c>
      <c r="BW45" s="246"/>
      <c r="BX45" s="246"/>
      <c r="BY45" s="246"/>
      <c r="BZ45" s="254">
        <f t="shared" si="36"/>
        <v>0</v>
      </c>
      <c r="CA45" s="246"/>
      <c r="CB45" s="246"/>
      <c r="CC45" s="246"/>
      <c r="CD45" s="254">
        <f t="shared" si="37"/>
        <v>0</v>
      </c>
      <c r="CE45" s="246"/>
      <c r="CF45" s="246"/>
      <c r="CG45" s="246"/>
      <c r="CH45" s="254">
        <f t="shared" si="38"/>
        <v>0</v>
      </c>
      <c r="CI45" s="246"/>
      <c r="CJ45" s="246"/>
      <c r="CK45" s="246"/>
      <c r="CL45" s="254">
        <f t="shared" si="39"/>
        <v>0</v>
      </c>
      <c r="CM45" s="246"/>
      <c r="CN45" s="246"/>
      <c r="CO45" s="246"/>
      <c r="CP45" s="254">
        <f t="shared" si="40"/>
        <v>0</v>
      </c>
      <c r="CQ45" s="246"/>
      <c r="CR45" s="246"/>
      <c r="CS45" s="246"/>
      <c r="CT45" s="254">
        <f t="shared" si="41"/>
        <v>0</v>
      </c>
      <c r="CU45" s="246"/>
      <c r="CV45" s="246"/>
      <c r="CW45" s="246"/>
      <c r="CX45" s="254">
        <f t="shared" si="42"/>
        <v>0</v>
      </c>
      <c r="CY45" s="246"/>
      <c r="CZ45" s="246"/>
      <c r="DA45" s="246"/>
      <c r="DB45" s="254">
        <f t="shared" si="43"/>
        <v>0</v>
      </c>
      <c r="DC45" s="246"/>
      <c r="DD45" s="246"/>
      <c r="DE45" s="246"/>
      <c r="DF45" s="254">
        <f t="shared" si="44"/>
        <v>0</v>
      </c>
      <c r="DG45" s="246"/>
      <c r="DH45" s="246"/>
      <c r="DI45" s="246"/>
      <c r="DJ45" s="254">
        <f t="shared" si="45"/>
        <v>0</v>
      </c>
      <c r="DK45" s="246"/>
      <c r="DL45" s="246"/>
      <c r="DM45" s="246"/>
      <c r="DN45" s="254">
        <f t="shared" si="46"/>
        <v>0</v>
      </c>
      <c r="DO45" s="246"/>
      <c r="DP45" s="246"/>
      <c r="DQ45" s="246"/>
      <c r="DR45" s="254">
        <f t="shared" si="47"/>
        <v>0</v>
      </c>
      <c r="DS45" s="246"/>
      <c r="DT45" s="246"/>
      <c r="DU45" s="246"/>
      <c r="DV45" s="254">
        <f t="shared" si="48"/>
        <v>0</v>
      </c>
      <c r="DW45" s="246"/>
      <c r="DX45" s="246"/>
      <c r="DY45" s="246"/>
      <c r="DZ45" s="254">
        <f t="shared" si="49"/>
        <v>0</v>
      </c>
      <c r="EA45" s="246"/>
      <c r="EB45" s="246"/>
      <c r="EC45" s="246"/>
      <c r="ED45" s="254">
        <f t="shared" si="50"/>
        <v>0</v>
      </c>
      <c r="EE45" s="246"/>
      <c r="EF45" s="246"/>
      <c r="EG45" s="246"/>
      <c r="EH45" s="254">
        <f t="shared" si="51"/>
        <v>0</v>
      </c>
      <c r="EI45" s="246"/>
      <c r="EJ45" s="246"/>
      <c r="EK45" s="246"/>
      <c r="EL45" s="254">
        <f t="shared" si="52"/>
        <v>0</v>
      </c>
      <c r="EM45" s="246"/>
      <c r="EN45" s="246"/>
      <c r="EO45" s="246"/>
      <c r="EP45" s="254">
        <f t="shared" si="53"/>
        <v>0</v>
      </c>
      <c r="EQ45" s="246"/>
      <c r="ER45" s="246"/>
      <c r="ES45" s="246"/>
      <c r="ET45" s="254">
        <f t="shared" si="54"/>
        <v>0</v>
      </c>
      <c r="EU45" s="246"/>
      <c r="EV45" s="246"/>
      <c r="EW45" s="246"/>
      <c r="EX45" s="254">
        <f t="shared" si="55"/>
        <v>0</v>
      </c>
      <c r="EY45" s="246"/>
      <c r="EZ45" s="246"/>
      <c r="FA45" s="246"/>
      <c r="FB45" s="254">
        <f t="shared" si="56"/>
        <v>0</v>
      </c>
      <c r="FC45" s="246"/>
      <c r="FD45" s="246"/>
      <c r="FE45" s="246"/>
      <c r="FF45" s="254">
        <f t="shared" si="57"/>
        <v>0</v>
      </c>
      <c r="FG45" s="246"/>
      <c r="FH45" s="246"/>
      <c r="FI45" s="246"/>
      <c r="FJ45" s="254">
        <f t="shared" si="58"/>
        <v>0</v>
      </c>
      <c r="FK45" s="246"/>
      <c r="FL45" s="246"/>
      <c r="FM45" s="246"/>
      <c r="FN45" s="254">
        <f t="shared" si="59"/>
        <v>0</v>
      </c>
      <c r="FO45" s="246"/>
      <c r="FP45" s="246"/>
      <c r="FQ45" s="246"/>
      <c r="FR45" s="254">
        <f t="shared" si="60"/>
        <v>0</v>
      </c>
      <c r="FS45" s="246"/>
      <c r="FT45" s="246"/>
      <c r="FU45" s="246"/>
      <c r="FV45" s="254">
        <f t="shared" si="61"/>
        <v>0</v>
      </c>
      <c r="FW45" s="246"/>
      <c r="FX45" s="246"/>
      <c r="FY45" s="246"/>
      <c r="FZ45" s="254">
        <f t="shared" si="62"/>
        <v>0</v>
      </c>
      <c r="GA45" s="246"/>
      <c r="GB45" s="246"/>
      <c r="GC45" s="246"/>
      <c r="GD45" s="254">
        <f t="shared" si="63"/>
        <v>0</v>
      </c>
      <c r="GE45" s="246"/>
      <c r="GF45" s="246"/>
      <c r="GG45" s="246"/>
      <c r="GH45" s="254">
        <f t="shared" si="64"/>
        <v>0</v>
      </c>
      <c r="GI45" s="246"/>
      <c r="GJ45" s="246"/>
      <c r="GK45" s="246"/>
      <c r="GL45" s="254">
        <f t="shared" si="65"/>
        <v>0</v>
      </c>
      <c r="GM45" s="246"/>
      <c r="GN45" s="246"/>
      <c r="GO45" s="246"/>
      <c r="GP45" s="254">
        <f t="shared" si="66"/>
        <v>0</v>
      </c>
      <c r="GQ45" s="246"/>
      <c r="GR45" s="246"/>
      <c r="GS45" s="246"/>
      <c r="GT45" s="254">
        <f t="shared" si="67"/>
        <v>0</v>
      </c>
      <c r="GU45" s="246"/>
      <c r="GV45" s="246"/>
      <c r="GW45" s="246"/>
      <c r="GX45" s="254">
        <f t="shared" si="68"/>
        <v>0</v>
      </c>
      <c r="GY45" s="246"/>
      <c r="GZ45" s="246"/>
      <c r="HA45" s="246"/>
      <c r="HB45" s="254">
        <f t="shared" si="69"/>
        <v>0</v>
      </c>
      <c r="HC45" s="246"/>
      <c r="HD45" s="246"/>
      <c r="HE45" s="246"/>
      <c r="HF45" s="254">
        <f t="shared" si="70"/>
        <v>0</v>
      </c>
      <c r="HG45" s="246"/>
      <c r="HH45" s="246"/>
      <c r="HI45" s="246"/>
      <c r="HJ45" s="254">
        <f t="shared" si="71"/>
        <v>0</v>
      </c>
      <c r="HK45" s="246"/>
      <c r="HL45" s="246"/>
      <c r="HM45" s="246"/>
      <c r="HN45" s="254">
        <f t="shared" si="72"/>
        <v>0</v>
      </c>
      <c r="HO45" s="246"/>
      <c r="HP45" s="246"/>
      <c r="HQ45" s="246"/>
      <c r="HR45" s="254">
        <f t="shared" si="73"/>
        <v>0</v>
      </c>
      <c r="HS45" s="246"/>
      <c r="HT45" s="246"/>
      <c r="HU45" s="246"/>
      <c r="HV45" s="254">
        <f t="shared" si="74"/>
        <v>0</v>
      </c>
      <c r="HW45" s="246"/>
      <c r="HX45" s="246"/>
      <c r="HY45" s="246"/>
      <c r="HZ45" s="254">
        <f t="shared" si="75"/>
        <v>0</v>
      </c>
      <c r="IA45" s="246"/>
      <c r="IB45" s="246"/>
      <c r="IC45" s="246"/>
      <c r="ID45" s="254">
        <f t="shared" si="76"/>
        <v>0</v>
      </c>
      <c r="IE45" s="246"/>
      <c r="IF45" s="246"/>
      <c r="IG45" s="246"/>
      <c r="IH45" s="254">
        <f t="shared" si="77"/>
        <v>0</v>
      </c>
      <c r="II45" s="246"/>
      <c r="IJ45" s="246"/>
      <c r="IK45" s="246"/>
      <c r="IL45" s="254">
        <f t="shared" si="78"/>
        <v>0</v>
      </c>
      <c r="IM45" s="246"/>
      <c r="IN45" s="246"/>
      <c r="IO45" s="246"/>
      <c r="IP45" s="254">
        <f t="shared" si="79"/>
        <v>0</v>
      </c>
      <c r="IQ45" s="254">
        <f t="shared" si="80"/>
        <v>0</v>
      </c>
      <c r="IR45" s="254">
        <f t="shared" si="80"/>
        <v>0</v>
      </c>
      <c r="IS45" s="254">
        <f t="shared" si="80"/>
        <v>0</v>
      </c>
      <c r="IT45" s="254">
        <f t="shared" si="80"/>
        <v>0</v>
      </c>
    </row>
    <row r="46" spans="1:254" ht="15" customHeight="1">
      <c r="A46" s="277">
        <v>382010</v>
      </c>
      <c r="B46" s="240" t="s">
        <v>1021</v>
      </c>
      <c r="C46" s="246"/>
      <c r="D46" s="246"/>
      <c r="E46" s="246"/>
      <c r="F46" s="254">
        <f t="shared" si="18"/>
        <v>0</v>
      </c>
      <c r="G46" s="246"/>
      <c r="H46" s="246"/>
      <c r="I46" s="246"/>
      <c r="J46" s="254">
        <f t="shared" si="19"/>
        <v>0</v>
      </c>
      <c r="K46" s="246"/>
      <c r="L46" s="246"/>
      <c r="M46" s="246"/>
      <c r="N46" s="254">
        <f t="shared" si="20"/>
        <v>0</v>
      </c>
      <c r="O46" s="246"/>
      <c r="P46" s="246"/>
      <c r="Q46" s="246"/>
      <c r="R46" s="254">
        <f t="shared" si="21"/>
        <v>0</v>
      </c>
      <c r="S46" s="246"/>
      <c r="T46" s="246"/>
      <c r="U46" s="246"/>
      <c r="V46" s="254">
        <f t="shared" si="22"/>
        <v>0</v>
      </c>
      <c r="W46" s="246"/>
      <c r="X46" s="246"/>
      <c r="Y46" s="246"/>
      <c r="Z46" s="254">
        <f t="shared" si="23"/>
        <v>0</v>
      </c>
      <c r="AA46" s="246"/>
      <c r="AB46" s="246"/>
      <c r="AC46" s="246"/>
      <c r="AD46" s="254">
        <f t="shared" si="24"/>
        <v>0</v>
      </c>
      <c r="AE46" s="246"/>
      <c r="AF46" s="246"/>
      <c r="AG46" s="246"/>
      <c r="AH46" s="254">
        <f t="shared" si="25"/>
        <v>0</v>
      </c>
      <c r="AI46" s="246"/>
      <c r="AJ46" s="246"/>
      <c r="AK46" s="246"/>
      <c r="AL46" s="254">
        <f t="shared" si="26"/>
        <v>0</v>
      </c>
      <c r="AM46" s="246"/>
      <c r="AN46" s="246"/>
      <c r="AO46" s="246"/>
      <c r="AP46" s="254">
        <f t="shared" si="27"/>
        <v>0</v>
      </c>
      <c r="AQ46" s="246"/>
      <c r="AR46" s="246"/>
      <c r="AS46" s="246"/>
      <c r="AT46" s="254">
        <f t="shared" si="28"/>
        <v>0</v>
      </c>
      <c r="AU46" s="246"/>
      <c r="AV46" s="246"/>
      <c r="AW46" s="246"/>
      <c r="AX46" s="254">
        <f t="shared" si="29"/>
        <v>0</v>
      </c>
      <c r="AY46" s="246"/>
      <c r="AZ46" s="246"/>
      <c r="BA46" s="246"/>
      <c r="BB46" s="254">
        <f t="shared" si="30"/>
        <v>0</v>
      </c>
      <c r="BC46" s="246"/>
      <c r="BD46" s="246"/>
      <c r="BE46" s="246"/>
      <c r="BF46" s="254">
        <f t="shared" si="31"/>
        <v>0</v>
      </c>
      <c r="BG46" s="246"/>
      <c r="BH46" s="246"/>
      <c r="BI46" s="246"/>
      <c r="BJ46" s="254">
        <f t="shared" si="32"/>
        <v>0</v>
      </c>
      <c r="BK46" s="246"/>
      <c r="BL46" s="246"/>
      <c r="BM46" s="246"/>
      <c r="BN46" s="254">
        <f t="shared" si="33"/>
        <v>0</v>
      </c>
      <c r="BO46" s="246"/>
      <c r="BP46" s="246"/>
      <c r="BQ46" s="246"/>
      <c r="BR46" s="254">
        <f t="shared" si="34"/>
        <v>0</v>
      </c>
      <c r="BS46" s="246"/>
      <c r="BT46" s="246"/>
      <c r="BU46" s="246"/>
      <c r="BV46" s="254">
        <f t="shared" si="35"/>
        <v>0</v>
      </c>
      <c r="BW46" s="246"/>
      <c r="BX46" s="246"/>
      <c r="BY46" s="246"/>
      <c r="BZ46" s="254">
        <f t="shared" si="36"/>
        <v>0</v>
      </c>
      <c r="CA46" s="246"/>
      <c r="CB46" s="246"/>
      <c r="CC46" s="246"/>
      <c r="CD46" s="254">
        <f t="shared" si="37"/>
        <v>0</v>
      </c>
      <c r="CE46" s="246"/>
      <c r="CF46" s="246"/>
      <c r="CG46" s="246"/>
      <c r="CH46" s="254">
        <f t="shared" si="38"/>
        <v>0</v>
      </c>
      <c r="CI46" s="246"/>
      <c r="CJ46" s="246"/>
      <c r="CK46" s="246"/>
      <c r="CL46" s="254">
        <f t="shared" si="39"/>
        <v>0</v>
      </c>
      <c r="CM46" s="246"/>
      <c r="CN46" s="246"/>
      <c r="CO46" s="246"/>
      <c r="CP46" s="254">
        <f t="shared" si="40"/>
        <v>0</v>
      </c>
      <c r="CQ46" s="246"/>
      <c r="CR46" s="246"/>
      <c r="CS46" s="246"/>
      <c r="CT46" s="254">
        <f t="shared" si="41"/>
        <v>0</v>
      </c>
      <c r="CU46" s="246"/>
      <c r="CV46" s="246"/>
      <c r="CW46" s="246"/>
      <c r="CX46" s="254">
        <f t="shared" si="42"/>
        <v>0</v>
      </c>
      <c r="CY46" s="246"/>
      <c r="CZ46" s="246"/>
      <c r="DA46" s="246"/>
      <c r="DB46" s="254">
        <f t="shared" si="43"/>
        <v>0</v>
      </c>
      <c r="DC46" s="246"/>
      <c r="DD46" s="246"/>
      <c r="DE46" s="246"/>
      <c r="DF46" s="254">
        <f t="shared" si="44"/>
        <v>0</v>
      </c>
      <c r="DG46" s="246"/>
      <c r="DH46" s="246"/>
      <c r="DI46" s="246"/>
      <c r="DJ46" s="254">
        <f t="shared" si="45"/>
        <v>0</v>
      </c>
      <c r="DK46" s="246"/>
      <c r="DL46" s="246"/>
      <c r="DM46" s="246"/>
      <c r="DN46" s="254">
        <f t="shared" si="46"/>
        <v>0</v>
      </c>
      <c r="DO46" s="246"/>
      <c r="DP46" s="246"/>
      <c r="DQ46" s="246"/>
      <c r="DR46" s="254">
        <f t="shared" si="47"/>
        <v>0</v>
      </c>
      <c r="DS46" s="246"/>
      <c r="DT46" s="246"/>
      <c r="DU46" s="246"/>
      <c r="DV46" s="254">
        <f t="shared" si="48"/>
        <v>0</v>
      </c>
      <c r="DW46" s="246"/>
      <c r="DX46" s="246"/>
      <c r="DY46" s="246"/>
      <c r="DZ46" s="254">
        <f t="shared" si="49"/>
        <v>0</v>
      </c>
      <c r="EA46" s="246"/>
      <c r="EB46" s="246"/>
      <c r="EC46" s="246"/>
      <c r="ED46" s="254">
        <f t="shared" si="50"/>
        <v>0</v>
      </c>
      <c r="EE46" s="246"/>
      <c r="EF46" s="246"/>
      <c r="EG46" s="246"/>
      <c r="EH46" s="254">
        <f t="shared" si="51"/>
        <v>0</v>
      </c>
      <c r="EI46" s="246"/>
      <c r="EJ46" s="246"/>
      <c r="EK46" s="246"/>
      <c r="EL46" s="254">
        <f t="shared" si="52"/>
        <v>0</v>
      </c>
      <c r="EM46" s="246"/>
      <c r="EN46" s="246"/>
      <c r="EO46" s="246"/>
      <c r="EP46" s="254">
        <f t="shared" si="53"/>
        <v>0</v>
      </c>
      <c r="EQ46" s="246"/>
      <c r="ER46" s="246"/>
      <c r="ES46" s="246"/>
      <c r="ET46" s="254">
        <f t="shared" si="54"/>
        <v>0</v>
      </c>
      <c r="EU46" s="246"/>
      <c r="EV46" s="246"/>
      <c r="EW46" s="246"/>
      <c r="EX46" s="254">
        <f t="shared" si="55"/>
        <v>0</v>
      </c>
      <c r="EY46" s="246"/>
      <c r="EZ46" s="246"/>
      <c r="FA46" s="246"/>
      <c r="FB46" s="254">
        <f t="shared" si="56"/>
        <v>0</v>
      </c>
      <c r="FC46" s="246"/>
      <c r="FD46" s="246"/>
      <c r="FE46" s="246"/>
      <c r="FF46" s="254">
        <f t="shared" si="57"/>
        <v>0</v>
      </c>
      <c r="FG46" s="246"/>
      <c r="FH46" s="246"/>
      <c r="FI46" s="246"/>
      <c r="FJ46" s="254">
        <f t="shared" si="58"/>
        <v>0</v>
      </c>
      <c r="FK46" s="246"/>
      <c r="FL46" s="246"/>
      <c r="FM46" s="246"/>
      <c r="FN46" s="254">
        <f t="shared" si="59"/>
        <v>0</v>
      </c>
      <c r="FO46" s="246"/>
      <c r="FP46" s="246"/>
      <c r="FQ46" s="246"/>
      <c r="FR46" s="254">
        <f t="shared" si="60"/>
        <v>0</v>
      </c>
      <c r="FS46" s="246"/>
      <c r="FT46" s="246"/>
      <c r="FU46" s="246"/>
      <c r="FV46" s="254">
        <f t="shared" si="61"/>
        <v>0</v>
      </c>
      <c r="FW46" s="246"/>
      <c r="FX46" s="246"/>
      <c r="FY46" s="246"/>
      <c r="FZ46" s="254">
        <f t="shared" si="62"/>
        <v>0</v>
      </c>
      <c r="GA46" s="246"/>
      <c r="GB46" s="246"/>
      <c r="GC46" s="246"/>
      <c r="GD46" s="254">
        <f t="shared" si="63"/>
        <v>0</v>
      </c>
      <c r="GE46" s="246"/>
      <c r="GF46" s="246"/>
      <c r="GG46" s="246"/>
      <c r="GH46" s="254">
        <f t="shared" si="64"/>
        <v>0</v>
      </c>
      <c r="GI46" s="246"/>
      <c r="GJ46" s="246"/>
      <c r="GK46" s="246"/>
      <c r="GL46" s="254">
        <f t="shared" si="65"/>
        <v>0</v>
      </c>
      <c r="GM46" s="246"/>
      <c r="GN46" s="246"/>
      <c r="GO46" s="246"/>
      <c r="GP46" s="254">
        <f t="shared" si="66"/>
        <v>0</v>
      </c>
      <c r="GQ46" s="246"/>
      <c r="GR46" s="246"/>
      <c r="GS46" s="246"/>
      <c r="GT46" s="254">
        <f t="shared" si="67"/>
        <v>0</v>
      </c>
      <c r="GU46" s="246"/>
      <c r="GV46" s="246"/>
      <c r="GW46" s="246"/>
      <c r="GX46" s="254">
        <f t="shared" si="68"/>
        <v>0</v>
      </c>
      <c r="GY46" s="246"/>
      <c r="GZ46" s="246"/>
      <c r="HA46" s="246"/>
      <c r="HB46" s="254">
        <f t="shared" si="69"/>
        <v>0</v>
      </c>
      <c r="HC46" s="246"/>
      <c r="HD46" s="246"/>
      <c r="HE46" s="246"/>
      <c r="HF46" s="254">
        <f t="shared" si="70"/>
        <v>0</v>
      </c>
      <c r="HG46" s="246"/>
      <c r="HH46" s="246"/>
      <c r="HI46" s="246"/>
      <c r="HJ46" s="254">
        <f t="shared" si="71"/>
        <v>0</v>
      </c>
      <c r="HK46" s="246"/>
      <c r="HL46" s="246"/>
      <c r="HM46" s="246"/>
      <c r="HN46" s="254">
        <f t="shared" si="72"/>
        <v>0</v>
      </c>
      <c r="HO46" s="246"/>
      <c r="HP46" s="246"/>
      <c r="HQ46" s="246"/>
      <c r="HR46" s="254">
        <f t="shared" si="73"/>
        <v>0</v>
      </c>
      <c r="HS46" s="246"/>
      <c r="HT46" s="246"/>
      <c r="HU46" s="246"/>
      <c r="HV46" s="254">
        <f t="shared" si="74"/>
        <v>0</v>
      </c>
      <c r="HW46" s="246"/>
      <c r="HX46" s="246"/>
      <c r="HY46" s="246"/>
      <c r="HZ46" s="254">
        <f t="shared" si="75"/>
        <v>0</v>
      </c>
      <c r="IA46" s="246"/>
      <c r="IB46" s="246"/>
      <c r="IC46" s="246"/>
      <c r="ID46" s="254">
        <f t="shared" si="76"/>
        <v>0</v>
      </c>
      <c r="IE46" s="246"/>
      <c r="IF46" s="246"/>
      <c r="IG46" s="246"/>
      <c r="IH46" s="254">
        <f t="shared" si="77"/>
        <v>0</v>
      </c>
      <c r="II46" s="246"/>
      <c r="IJ46" s="246"/>
      <c r="IK46" s="246"/>
      <c r="IL46" s="254">
        <f t="shared" si="78"/>
        <v>0</v>
      </c>
      <c r="IM46" s="246"/>
      <c r="IN46" s="246"/>
      <c r="IO46" s="246"/>
      <c r="IP46" s="254">
        <f t="shared" si="79"/>
        <v>0</v>
      </c>
      <c r="IQ46" s="254">
        <f t="shared" si="80"/>
        <v>0</v>
      </c>
      <c r="IR46" s="254">
        <f t="shared" si="80"/>
        <v>0</v>
      </c>
      <c r="IS46" s="254">
        <f t="shared" si="80"/>
        <v>0</v>
      </c>
      <c r="IT46" s="254">
        <f t="shared" si="80"/>
        <v>0</v>
      </c>
    </row>
    <row r="47" spans="1:254" ht="15" customHeight="1">
      <c r="A47" s="277">
        <v>383000</v>
      </c>
      <c r="B47" s="240" t="s">
        <v>1023</v>
      </c>
      <c r="C47" s="246"/>
      <c r="D47" s="246"/>
      <c r="E47" s="246"/>
      <c r="F47" s="254">
        <f t="shared" si="18"/>
        <v>0</v>
      </c>
      <c r="G47" s="246"/>
      <c r="H47" s="246"/>
      <c r="I47" s="246"/>
      <c r="J47" s="254">
        <f t="shared" si="19"/>
        <v>0</v>
      </c>
      <c r="K47" s="246"/>
      <c r="L47" s="246"/>
      <c r="M47" s="246"/>
      <c r="N47" s="254">
        <f t="shared" si="20"/>
        <v>0</v>
      </c>
      <c r="O47" s="246"/>
      <c r="P47" s="246"/>
      <c r="Q47" s="246"/>
      <c r="R47" s="254">
        <f t="shared" si="21"/>
        <v>0</v>
      </c>
      <c r="S47" s="246"/>
      <c r="T47" s="246"/>
      <c r="U47" s="246"/>
      <c r="V47" s="254">
        <f t="shared" si="22"/>
        <v>0</v>
      </c>
      <c r="W47" s="246"/>
      <c r="X47" s="246"/>
      <c r="Y47" s="246"/>
      <c r="Z47" s="254">
        <f t="shared" si="23"/>
        <v>0</v>
      </c>
      <c r="AA47" s="246"/>
      <c r="AB47" s="246"/>
      <c r="AC47" s="246"/>
      <c r="AD47" s="254">
        <f t="shared" si="24"/>
        <v>0</v>
      </c>
      <c r="AE47" s="246"/>
      <c r="AF47" s="246"/>
      <c r="AG47" s="246"/>
      <c r="AH47" s="254">
        <f t="shared" si="25"/>
        <v>0</v>
      </c>
      <c r="AI47" s="246"/>
      <c r="AJ47" s="246"/>
      <c r="AK47" s="246"/>
      <c r="AL47" s="254">
        <f t="shared" si="26"/>
        <v>0</v>
      </c>
      <c r="AM47" s="246"/>
      <c r="AN47" s="246"/>
      <c r="AO47" s="246"/>
      <c r="AP47" s="254">
        <f t="shared" si="27"/>
        <v>0</v>
      </c>
      <c r="AQ47" s="246"/>
      <c r="AR47" s="246"/>
      <c r="AS47" s="246"/>
      <c r="AT47" s="254">
        <f t="shared" si="28"/>
        <v>0</v>
      </c>
      <c r="AU47" s="246"/>
      <c r="AV47" s="246"/>
      <c r="AW47" s="246"/>
      <c r="AX47" s="254">
        <f t="shared" si="29"/>
        <v>0</v>
      </c>
      <c r="AY47" s="246"/>
      <c r="AZ47" s="246"/>
      <c r="BA47" s="246"/>
      <c r="BB47" s="254">
        <f t="shared" si="30"/>
        <v>0</v>
      </c>
      <c r="BC47" s="246"/>
      <c r="BD47" s="246"/>
      <c r="BE47" s="246"/>
      <c r="BF47" s="254">
        <f t="shared" si="31"/>
        <v>0</v>
      </c>
      <c r="BG47" s="246"/>
      <c r="BH47" s="246"/>
      <c r="BI47" s="246"/>
      <c r="BJ47" s="254">
        <f t="shared" si="32"/>
        <v>0</v>
      </c>
      <c r="BK47" s="246"/>
      <c r="BL47" s="246"/>
      <c r="BM47" s="246"/>
      <c r="BN47" s="254">
        <f t="shared" si="33"/>
        <v>0</v>
      </c>
      <c r="BO47" s="246"/>
      <c r="BP47" s="246"/>
      <c r="BQ47" s="246"/>
      <c r="BR47" s="254">
        <f t="shared" si="34"/>
        <v>0</v>
      </c>
      <c r="BS47" s="246"/>
      <c r="BT47" s="246"/>
      <c r="BU47" s="246"/>
      <c r="BV47" s="254">
        <f t="shared" si="35"/>
        <v>0</v>
      </c>
      <c r="BW47" s="246"/>
      <c r="BX47" s="246"/>
      <c r="BY47" s="246"/>
      <c r="BZ47" s="254">
        <f t="shared" si="36"/>
        <v>0</v>
      </c>
      <c r="CA47" s="246"/>
      <c r="CB47" s="246"/>
      <c r="CC47" s="246"/>
      <c r="CD47" s="254">
        <f t="shared" si="37"/>
        <v>0</v>
      </c>
      <c r="CE47" s="246"/>
      <c r="CF47" s="246"/>
      <c r="CG47" s="246"/>
      <c r="CH47" s="254">
        <f t="shared" si="38"/>
        <v>0</v>
      </c>
      <c r="CI47" s="246"/>
      <c r="CJ47" s="246"/>
      <c r="CK47" s="246"/>
      <c r="CL47" s="254">
        <f t="shared" si="39"/>
        <v>0</v>
      </c>
      <c r="CM47" s="246"/>
      <c r="CN47" s="246"/>
      <c r="CO47" s="246"/>
      <c r="CP47" s="254">
        <f t="shared" si="40"/>
        <v>0</v>
      </c>
      <c r="CQ47" s="246"/>
      <c r="CR47" s="246"/>
      <c r="CS47" s="246"/>
      <c r="CT47" s="254">
        <f t="shared" si="41"/>
        <v>0</v>
      </c>
      <c r="CU47" s="246"/>
      <c r="CV47" s="246"/>
      <c r="CW47" s="246"/>
      <c r="CX47" s="254">
        <f t="shared" si="42"/>
        <v>0</v>
      </c>
      <c r="CY47" s="246"/>
      <c r="CZ47" s="246"/>
      <c r="DA47" s="246"/>
      <c r="DB47" s="254">
        <f t="shared" si="43"/>
        <v>0</v>
      </c>
      <c r="DC47" s="246"/>
      <c r="DD47" s="246"/>
      <c r="DE47" s="246"/>
      <c r="DF47" s="254">
        <f t="shared" si="44"/>
        <v>0</v>
      </c>
      <c r="DG47" s="246"/>
      <c r="DH47" s="246"/>
      <c r="DI47" s="246"/>
      <c r="DJ47" s="254">
        <f t="shared" si="45"/>
        <v>0</v>
      </c>
      <c r="DK47" s="246"/>
      <c r="DL47" s="246"/>
      <c r="DM47" s="246"/>
      <c r="DN47" s="254">
        <f t="shared" si="46"/>
        <v>0</v>
      </c>
      <c r="DO47" s="246"/>
      <c r="DP47" s="246"/>
      <c r="DQ47" s="246"/>
      <c r="DR47" s="254">
        <f t="shared" si="47"/>
        <v>0</v>
      </c>
      <c r="DS47" s="246"/>
      <c r="DT47" s="246"/>
      <c r="DU47" s="246"/>
      <c r="DV47" s="254">
        <f t="shared" si="48"/>
        <v>0</v>
      </c>
      <c r="DW47" s="246"/>
      <c r="DX47" s="246"/>
      <c r="DY47" s="246"/>
      <c r="DZ47" s="254">
        <f t="shared" si="49"/>
        <v>0</v>
      </c>
      <c r="EA47" s="246"/>
      <c r="EB47" s="246"/>
      <c r="EC47" s="246"/>
      <c r="ED47" s="254">
        <f t="shared" si="50"/>
        <v>0</v>
      </c>
      <c r="EE47" s="246"/>
      <c r="EF47" s="246"/>
      <c r="EG47" s="246"/>
      <c r="EH47" s="254">
        <f t="shared" si="51"/>
        <v>0</v>
      </c>
      <c r="EI47" s="246"/>
      <c r="EJ47" s="246"/>
      <c r="EK47" s="246"/>
      <c r="EL47" s="254">
        <f t="shared" si="52"/>
        <v>0</v>
      </c>
      <c r="EM47" s="246"/>
      <c r="EN47" s="246"/>
      <c r="EO47" s="246"/>
      <c r="EP47" s="254">
        <f t="shared" si="53"/>
        <v>0</v>
      </c>
      <c r="EQ47" s="246"/>
      <c r="ER47" s="246"/>
      <c r="ES47" s="246"/>
      <c r="ET47" s="254">
        <f t="shared" si="54"/>
        <v>0</v>
      </c>
      <c r="EU47" s="246"/>
      <c r="EV47" s="246"/>
      <c r="EW47" s="246"/>
      <c r="EX47" s="254">
        <f t="shared" si="55"/>
        <v>0</v>
      </c>
      <c r="EY47" s="246"/>
      <c r="EZ47" s="246"/>
      <c r="FA47" s="246"/>
      <c r="FB47" s="254">
        <f t="shared" si="56"/>
        <v>0</v>
      </c>
      <c r="FC47" s="246"/>
      <c r="FD47" s="246"/>
      <c r="FE47" s="246"/>
      <c r="FF47" s="254">
        <f t="shared" si="57"/>
        <v>0</v>
      </c>
      <c r="FG47" s="246"/>
      <c r="FH47" s="246"/>
      <c r="FI47" s="246"/>
      <c r="FJ47" s="254">
        <f t="shared" si="58"/>
        <v>0</v>
      </c>
      <c r="FK47" s="246"/>
      <c r="FL47" s="246"/>
      <c r="FM47" s="246"/>
      <c r="FN47" s="254">
        <f t="shared" si="59"/>
        <v>0</v>
      </c>
      <c r="FO47" s="246"/>
      <c r="FP47" s="246"/>
      <c r="FQ47" s="246"/>
      <c r="FR47" s="254">
        <f t="shared" si="60"/>
        <v>0</v>
      </c>
      <c r="FS47" s="246"/>
      <c r="FT47" s="246"/>
      <c r="FU47" s="246"/>
      <c r="FV47" s="254">
        <f t="shared" si="61"/>
        <v>0</v>
      </c>
      <c r="FW47" s="246"/>
      <c r="FX47" s="246"/>
      <c r="FY47" s="246"/>
      <c r="FZ47" s="254">
        <f t="shared" si="62"/>
        <v>0</v>
      </c>
      <c r="GA47" s="246"/>
      <c r="GB47" s="246"/>
      <c r="GC47" s="246"/>
      <c r="GD47" s="254">
        <f t="shared" si="63"/>
        <v>0</v>
      </c>
      <c r="GE47" s="246"/>
      <c r="GF47" s="246"/>
      <c r="GG47" s="246"/>
      <c r="GH47" s="254">
        <f t="shared" si="64"/>
        <v>0</v>
      </c>
      <c r="GI47" s="246"/>
      <c r="GJ47" s="246"/>
      <c r="GK47" s="246"/>
      <c r="GL47" s="254">
        <f t="shared" si="65"/>
        <v>0</v>
      </c>
      <c r="GM47" s="246"/>
      <c r="GN47" s="246"/>
      <c r="GO47" s="246"/>
      <c r="GP47" s="254">
        <f t="shared" si="66"/>
        <v>0</v>
      </c>
      <c r="GQ47" s="246"/>
      <c r="GR47" s="246"/>
      <c r="GS47" s="246"/>
      <c r="GT47" s="254">
        <f t="shared" si="67"/>
        <v>0</v>
      </c>
      <c r="GU47" s="246"/>
      <c r="GV47" s="246"/>
      <c r="GW47" s="246"/>
      <c r="GX47" s="254">
        <f t="shared" si="68"/>
        <v>0</v>
      </c>
      <c r="GY47" s="246"/>
      <c r="GZ47" s="246"/>
      <c r="HA47" s="246"/>
      <c r="HB47" s="254">
        <f t="shared" si="69"/>
        <v>0</v>
      </c>
      <c r="HC47" s="246"/>
      <c r="HD47" s="246"/>
      <c r="HE47" s="246"/>
      <c r="HF47" s="254">
        <f t="shared" si="70"/>
        <v>0</v>
      </c>
      <c r="HG47" s="246"/>
      <c r="HH47" s="246"/>
      <c r="HI47" s="246"/>
      <c r="HJ47" s="254">
        <f t="shared" si="71"/>
        <v>0</v>
      </c>
      <c r="HK47" s="246"/>
      <c r="HL47" s="246"/>
      <c r="HM47" s="246"/>
      <c r="HN47" s="254">
        <f t="shared" si="72"/>
        <v>0</v>
      </c>
      <c r="HO47" s="246"/>
      <c r="HP47" s="246"/>
      <c r="HQ47" s="246"/>
      <c r="HR47" s="254">
        <f t="shared" si="73"/>
        <v>0</v>
      </c>
      <c r="HS47" s="246"/>
      <c r="HT47" s="246"/>
      <c r="HU47" s="246"/>
      <c r="HV47" s="254">
        <f t="shared" si="74"/>
        <v>0</v>
      </c>
      <c r="HW47" s="246"/>
      <c r="HX47" s="246"/>
      <c r="HY47" s="246"/>
      <c r="HZ47" s="254">
        <f t="shared" si="75"/>
        <v>0</v>
      </c>
      <c r="IA47" s="246"/>
      <c r="IB47" s="246"/>
      <c r="IC47" s="246"/>
      <c r="ID47" s="254">
        <f t="shared" si="76"/>
        <v>0</v>
      </c>
      <c r="IE47" s="246"/>
      <c r="IF47" s="246"/>
      <c r="IG47" s="246"/>
      <c r="IH47" s="254">
        <f t="shared" si="77"/>
        <v>0</v>
      </c>
      <c r="II47" s="246"/>
      <c r="IJ47" s="246"/>
      <c r="IK47" s="246"/>
      <c r="IL47" s="254">
        <f t="shared" si="78"/>
        <v>0</v>
      </c>
      <c r="IM47" s="246"/>
      <c r="IN47" s="246"/>
      <c r="IO47" s="246"/>
      <c r="IP47" s="254">
        <f t="shared" si="79"/>
        <v>0</v>
      </c>
      <c r="IQ47" s="254">
        <f t="shared" si="80"/>
        <v>0</v>
      </c>
      <c r="IR47" s="254">
        <f t="shared" si="80"/>
        <v>0</v>
      </c>
      <c r="IS47" s="254">
        <f t="shared" si="80"/>
        <v>0</v>
      </c>
      <c r="IT47" s="254">
        <f t="shared" si="80"/>
        <v>0</v>
      </c>
    </row>
    <row r="48" spans="1:254" ht="15" customHeight="1">
      <c r="A48" s="277">
        <v>520000</v>
      </c>
      <c r="B48" s="240" t="s">
        <v>1454</v>
      </c>
      <c r="C48" s="246"/>
      <c r="D48" s="246"/>
      <c r="E48" s="246"/>
      <c r="F48" s="254">
        <f t="shared" si="18"/>
        <v>0</v>
      </c>
      <c r="G48" s="246"/>
      <c r="H48" s="246"/>
      <c r="I48" s="246"/>
      <c r="J48" s="254">
        <f t="shared" si="19"/>
        <v>0</v>
      </c>
      <c r="K48" s="246"/>
      <c r="L48" s="246"/>
      <c r="M48" s="246"/>
      <c r="N48" s="254">
        <f t="shared" si="20"/>
        <v>0</v>
      </c>
      <c r="O48" s="246"/>
      <c r="P48" s="246"/>
      <c r="Q48" s="246"/>
      <c r="R48" s="254">
        <f t="shared" si="21"/>
        <v>0</v>
      </c>
      <c r="S48" s="246"/>
      <c r="T48" s="246"/>
      <c r="U48" s="246"/>
      <c r="V48" s="254">
        <f t="shared" si="22"/>
        <v>0</v>
      </c>
      <c r="W48" s="246"/>
      <c r="X48" s="246"/>
      <c r="Y48" s="246"/>
      <c r="Z48" s="254">
        <f t="shared" si="23"/>
        <v>0</v>
      </c>
      <c r="AA48" s="246"/>
      <c r="AB48" s="246"/>
      <c r="AC48" s="246"/>
      <c r="AD48" s="254">
        <f t="shared" si="24"/>
        <v>0</v>
      </c>
      <c r="AE48" s="246"/>
      <c r="AF48" s="246"/>
      <c r="AG48" s="246"/>
      <c r="AH48" s="254">
        <f t="shared" si="25"/>
        <v>0</v>
      </c>
      <c r="AI48" s="246"/>
      <c r="AJ48" s="246"/>
      <c r="AK48" s="246"/>
      <c r="AL48" s="254">
        <f t="shared" si="26"/>
        <v>0</v>
      </c>
      <c r="AM48" s="246"/>
      <c r="AN48" s="246"/>
      <c r="AO48" s="246"/>
      <c r="AP48" s="254">
        <f t="shared" si="27"/>
        <v>0</v>
      </c>
      <c r="AQ48" s="246"/>
      <c r="AR48" s="246"/>
      <c r="AS48" s="246"/>
      <c r="AT48" s="254">
        <f t="shared" si="28"/>
        <v>0</v>
      </c>
      <c r="AU48" s="246"/>
      <c r="AV48" s="246"/>
      <c r="AW48" s="246"/>
      <c r="AX48" s="254">
        <f t="shared" si="29"/>
        <v>0</v>
      </c>
      <c r="AY48" s="246"/>
      <c r="AZ48" s="246"/>
      <c r="BA48" s="246"/>
      <c r="BB48" s="254">
        <f t="shared" si="30"/>
        <v>0</v>
      </c>
      <c r="BC48" s="246"/>
      <c r="BD48" s="246"/>
      <c r="BE48" s="246"/>
      <c r="BF48" s="254">
        <f t="shared" si="31"/>
        <v>0</v>
      </c>
      <c r="BG48" s="246"/>
      <c r="BH48" s="246"/>
      <c r="BI48" s="246"/>
      <c r="BJ48" s="254">
        <f t="shared" si="32"/>
        <v>0</v>
      </c>
      <c r="BK48" s="246"/>
      <c r="BL48" s="246"/>
      <c r="BM48" s="246"/>
      <c r="BN48" s="254">
        <f t="shared" si="33"/>
        <v>0</v>
      </c>
      <c r="BO48" s="246"/>
      <c r="BP48" s="246"/>
      <c r="BQ48" s="246"/>
      <c r="BR48" s="254">
        <f t="shared" si="34"/>
        <v>0</v>
      </c>
      <c r="BS48" s="246"/>
      <c r="BT48" s="246"/>
      <c r="BU48" s="246"/>
      <c r="BV48" s="254">
        <f t="shared" si="35"/>
        <v>0</v>
      </c>
      <c r="BW48" s="246"/>
      <c r="BX48" s="246"/>
      <c r="BY48" s="246"/>
      <c r="BZ48" s="254">
        <f t="shared" si="36"/>
        <v>0</v>
      </c>
      <c r="CA48" s="246"/>
      <c r="CB48" s="246"/>
      <c r="CC48" s="246"/>
      <c r="CD48" s="254">
        <f t="shared" si="37"/>
        <v>0</v>
      </c>
      <c r="CE48" s="246"/>
      <c r="CF48" s="246"/>
      <c r="CG48" s="246"/>
      <c r="CH48" s="254">
        <f t="shared" si="38"/>
        <v>0</v>
      </c>
      <c r="CI48" s="246"/>
      <c r="CJ48" s="246"/>
      <c r="CK48" s="246"/>
      <c r="CL48" s="254">
        <f t="shared" si="39"/>
        <v>0</v>
      </c>
      <c r="CM48" s="246"/>
      <c r="CN48" s="246"/>
      <c r="CO48" s="246"/>
      <c r="CP48" s="254">
        <f t="shared" si="40"/>
        <v>0</v>
      </c>
      <c r="CQ48" s="246"/>
      <c r="CR48" s="246"/>
      <c r="CS48" s="246"/>
      <c r="CT48" s="254">
        <f t="shared" si="41"/>
        <v>0</v>
      </c>
      <c r="CU48" s="246"/>
      <c r="CV48" s="246"/>
      <c r="CW48" s="246"/>
      <c r="CX48" s="254">
        <f t="shared" si="42"/>
        <v>0</v>
      </c>
      <c r="CY48" s="246"/>
      <c r="CZ48" s="246"/>
      <c r="DA48" s="246"/>
      <c r="DB48" s="254">
        <f t="shared" si="43"/>
        <v>0</v>
      </c>
      <c r="DC48" s="246"/>
      <c r="DD48" s="246"/>
      <c r="DE48" s="246"/>
      <c r="DF48" s="254">
        <f t="shared" si="44"/>
        <v>0</v>
      </c>
      <c r="DG48" s="246"/>
      <c r="DH48" s="246"/>
      <c r="DI48" s="246"/>
      <c r="DJ48" s="254">
        <f t="shared" si="45"/>
        <v>0</v>
      </c>
      <c r="DK48" s="246"/>
      <c r="DL48" s="246"/>
      <c r="DM48" s="246"/>
      <c r="DN48" s="254">
        <f t="shared" si="46"/>
        <v>0</v>
      </c>
      <c r="DO48" s="246"/>
      <c r="DP48" s="246"/>
      <c r="DQ48" s="246"/>
      <c r="DR48" s="254">
        <f t="shared" si="47"/>
        <v>0</v>
      </c>
      <c r="DS48" s="246"/>
      <c r="DT48" s="246"/>
      <c r="DU48" s="246"/>
      <c r="DV48" s="254">
        <f t="shared" si="48"/>
        <v>0</v>
      </c>
      <c r="DW48" s="246"/>
      <c r="DX48" s="246"/>
      <c r="DY48" s="246"/>
      <c r="DZ48" s="254"/>
      <c r="EA48" s="246"/>
      <c r="EB48" s="246"/>
      <c r="EC48" s="246"/>
      <c r="ED48" s="254">
        <f t="shared" si="50"/>
        <v>0</v>
      </c>
      <c r="EE48" s="246"/>
      <c r="EF48" s="246"/>
      <c r="EG48" s="246"/>
      <c r="EH48" s="254">
        <f t="shared" si="51"/>
        <v>0</v>
      </c>
      <c r="EI48" s="246"/>
      <c r="EJ48" s="246"/>
      <c r="EK48" s="246"/>
      <c r="EL48" s="254">
        <f t="shared" si="52"/>
        <v>0</v>
      </c>
      <c r="EM48" s="246"/>
      <c r="EN48" s="246"/>
      <c r="EO48" s="246"/>
      <c r="EP48" s="254">
        <f t="shared" si="53"/>
        <v>0</v>
      </c>
      <c r="EQ48" s="246"/>
      <c r="ER48" s="246"/>
      <c r="ES48" s="246"/>
      <c r="ET48" s="254">
        <f t="shared" si="54"/>
        <v>0</v>
      </c>
      <c r="EU48" s="246"/>
      <c r="EV48" s="246"/>
      <c r="EW48" s="246"/>
      <c r="EX48" s="254">
        <f t="shared" si="55"/>
        <v>0</v>
      </c>
      <c r="EY48" s="246"/>
      <c r="EZ48" s="246"/>
      <c r="FA48" s="246"/>
      <c r="FB48" s="254">
        <f t="shared" si="56"/>
        <v>0</v>
      </c>
      <c r="FC48" s="246"/>
      <c r="FD48" s="246"/>
      <c r="FE48" s="246"/>
      <c r="FF48" s="254">
        <f t="shared" si="57"/>
        <v>0</v>
      </c>
      <c r="FG48" s="246"/>
      <c r="FH48" s="246"/>
      <c r="FI48" s="246"/>
      <c r="FJ48" s="254">
        <f t="shared" si="58"/>
        <v>0</v>
      </c>
      <c r="FK48" s="246"/>
      <c r="FL48" s="246"/>
      <c r="FM48" s="246"/>
      <c r="FN48" s="254">
        <f t="shared" si="59"/>
        <v>0</v>
      </c>
      <c r="FO48" s="246"/>
      <c r="FP48" s="246"/>
      <c r="FQ48" s="246"/>
      <c r="FR48" s="254">
        <f t="shared" si="60"/>
        <v>0</v>
      </c>
      <c r="FS48" s="246"/>
      <c r="FT48" s="246"/>
      <c r="FU48" s="246"/>
      <c r="FV48" s="254">
        <f t="shared" si="61"/>
        <v>0</v>
      </c>
      <c r="FW48" s="246"/>
      <c r="FX48" s="246"/>
      <c r="FY48" s="246"/>
      <c r="FZ48" s="254">
        <f t="shared" si="62"/>
        <v>0</v>
      </c>
      <c r="GA48" s="246"/>
      <c r="GB48" s="246"/>
      <c r="GC48" s="246"/>
      <c r="GD48" s="254">
        <f t="shared" si="63"/>
        <v>0</v>
      </c>
      <c r="GE48" s="246"/>
      <c r="GF48" s="246"/>
      <c r="GG48" s="246"/>
      <c r="GH48" s="254">
        <f t="shared" si="64"/>
        <v>0</v>
      </c>
      <c r="GI48" s="246"/>
      <c r="GJ48" s="246"/>
      <c r="GK48" s="246"/>
      <c r="GL48" s="254">
        <f t="shared" si="65"/>
        <v>0</v>
      </c>
      <c r="GM48" s="246"/>
      <c r="GN48" s="246"/>
      <c r="GO48" s="246"/>
      <c r="GP48" s="254">
        <f t="shared" si="66"/>
        <v>0</v>
      </c>
      <c r="GQ48" s="246"/>
      <c r="GR48" s="246"/>
      <c r="GS48" s="246"/>
      <c r="GT48" s="254">
        <f t="shared" si="67"/>
        <v>0</v>
      </c>
      <c r="GU48" s="246"/>
      <c r="GV48" s="246"/>
      <c r="GW48" s="246"/>
      <c r="GX48" s="254">
        <f t="shared" si="68"/>
        <v>0</v>
      </c>
      <c r="GY48" s="246"/>
      <c r="GZ48" s="246"/>
      <c r="HA48" s="246"/>
      <c r="HB48" s="254">
        <f t="shared" si="69"/>
        <v>0</v>
      </c>
      <c r="HC48" s="246"/>
      <c r="HD48" s="246"/>
      <c r="HE48" s="246"/>
      <c r="HF48" s="254">
        <f t="shared" si="70"/>
        <v>0</v>
      </c>
      <c r="HG48" s="246"/>
      <c r="HH48" s="246"/>
      <c r="HI48" s="246"/>
      <c r="HJ48" s="254">
        <f t="shared" si="71"/>
        <v>0</v>
      </c>
      <c r="HK48" s="246"/>
      <c r="HL48" s="246"/>
      <c r="HM48" s="246"/>
      <c r="HN48" s="254">
        <f t="shared" si="72"/>
        <v>0</v>
      </c>
      <c r="HO48" s="246"/>
      <c r="HP48" s="246"/>
      <c r="HQ48" s="246"/>
      <c r="HR48" s="254">
        <f t="shared" si="73"/>
        <v>0</v>
      </c>
      <c r="HS48" s="246"/>
      <c r="HT48" s="246"/>
      <c r="HU48" s="246"/>
      <c r="HV48" s="254">
        <f t="shared" si="74"/>
        <v>0</v>
      </c>
      <c r="HW48" s="246"/>
      <c r="HX48" s="246"/>
      <c r="HY48" s="246"/>
      <c r="HZ48" s="254">
        <f t="shared" si="75"/>
        <v>0</v>
      </c>
      <c r="IA48" s="246"/>
      <c r="IB48" s="246"/>
      <c r="IC48" s="246"/>
      <c r="ID48" s="254">
        <f t="shared" si="76"/>
        <v>0</v>
      </c>
      <c r="IE48" s="246"/>
      <c r="IF48" s="246"/>
      <c r="IG48" s="246"/>
      <c r="IH48" s="254">
        <f t="shared" si="77"/>
        <v>0</v>
      </c>
      <c r="II48" s="246"/>
      <c r="IJ48" s="246"/>
      <c r="IK48" s="246"/>
      <c r="IL48" s="254">
        <f t="shared" si="78"/>
        <v>0</v>
      </c>
      <c r="IM48" s="246"/>
      <c r="IN48" s="246"/>
      <c r="IO48" s="246"/>
      <c r="IP48" s="254">
        <f t="shared" si="79"/>
        <v>0</v>
      </c>
      <c r="IQ48" s="254">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54">
        <f t="shared" si="81"/>
        <v>0</v>
      </c>
      <c r="IS48" s="254">
        <f t="shared" si="81"/>
        <v>0</v>
      </c>
      <c r="IT48" s="254">
        <f t="shared" si="81"/>
        <v>0</v>
      </c>
    </row>
    <row r="49" spans="1:254" ht="15" customHeight="1">
      <c r="A49" s="277">
        <v>384000</v>
      </c>
      <c r="B49" s="240" t="s">
        <v>1424</v>
      </c>
      <c r="C49" s="246"/>
      <c r="D49" s="246"/>
      <c r="E49" s="246"/>
      <c r="F49" s="254">
        <f t="shared" si="18"/>
        <v>0</v>
      </c>
      <c r="G49" s="246"/>
      <c r="H49" s="246"/>
      <c r="I49" s="246"/>
      <c r="J49" s="254">
        <f t="shared" si="19"/>
        <v>0</v>
      </c>
      <c r="K49" s="246"/>
      <c r="L49" s="246"/>
      <c r="M49" s="246"/>
      <c r="N49" s="254">
        <f t="shared" si="20"/>
        <v>0</v>
      </c>
      <c r="O49" s="246"/>
      <c r="P49" s="246"/>
      <c r="Q49" s="246"/>
      <c r="R49" s="254">
        <f t="shared" si="21"/>
        <v>0</v>
      </c>
      <c r="S49" s="246"/>
      <c r="T49" s="246"/>
      <c r="U49" s="246"/>
      <c r="V49" s="254">
        <f t="shared" si="22"/>
        <v>0</v>
      </c>
      <c r="W49" s="246"/>
      <c r="X49" s="246"/>
      <c r="Y49" s="246"/>
      <c r="Z49" s="254">
        <f t="shared" si="23"/>
        <v>0</v>
      </c>
      <c r="AA49" s="246"/>
      <c r="AB49" s="246"/>
      <c r="AC49" s="246"/>
      <c r="AD49" s="254">
        <f t="shared" si="24"/>
        <v>0</v>
      </c>
      <c r="AE49" s="246"/>
      <c r="AF49" s="246"/>
      <c r="AG49" s="246"/>
      <c r="AH49" s="254">
        <f t="shared" si="25"/>
        <v>0</v>
      </c>
      <c r="AI49" s="246"/>
      <c r="AJ49" s="246"/>
      <c r="AK49" s="246"/>
      <c r="AL49" s="254">
        <f t="shared" si="26"/>
        <v>0</v>
      </c>
      <c r="AM49" s="246"/>
      <c r="AN49" s="246"/>
      <c r="AO49" s="246"/>
      <c r="AP49" s="254">
        <f t="shared" si="27"/>
        <v>0</v>
      </c>
      <c r="AQ49" s="246"/>
      <c r="AR49" s="246"/>
      <c r="AS49" s="246"/>
      <c r="AT49" s="254">
        <f t="shared" si="28"/>
        <v>0</v>
      </c>
      <c r="AU49" s="246"/>
      <c r="AV49" s="246"/>
      <c r="AW49" s="246"/>
      <c r="AX49" s="254">
        <f t="shared" si="29"/>
        <v>0</v>
      </c>
      <c r="AY49" s="246"/>
      <c r="AZ49" s="246"/>
      <c r="BA49" s="246"/>
      <c r="BB49" s="254">
        <f t="shared" si="30"/>
        <v>0</v>
      </c>
      <c r="BC49" s="246"/>
      <c r="BD49" s="246"/>
      <c r="BE49" s="246"/>
      <c r="BF49" s="254">
        <f t="shared" si="31"/>
        <v>0</v>
      </c>
      <c r="BG49" s="246"/>
      <c r="BH49" s="246"/>
      <c r="BI49" s="246"/>
      <c r="BJ49" s="254">
        <f t="shared" si="32"/>
        <v>0</v>
      </c>
      <c r="BK49" s="246"/>
      <c r="BL49" s="246"/>
      <c r="BM49" s="246"/>
      <c r="BN49" s="254">
        <f t="shared" si="33"/>
        <v>0</v>
      </c>
      <c r="BO49" s="246"/>
      <c r="BP49" s="246"/>
      <c r="BQ49" s="246"/>
      <c r="BR49" s="254">
        <f t="shared" si="34"/>
        <v>0</v>
      </c>
      <c r="BS49" s="246"/>
      <c r="BT49" s="246"/>
      <c r="BU49" s="246"/>
      <c r="BV49" s="254">
        <f t="shared" si="35"/>
        <v>0</v>
      </c>
      <c r="BW49" s="246"/>
      <c r="BX49" s="246"/>
      <c r="BY49" s="246"/>
      <c r="BZ49" s="254">
        <f t="shared" si="36"/>
        <v>0</v>
      </c>
      <c r="CA49" s="246"/>
      <c r="CB49" s="246"/>
      <c r="CC49" s="246"/>
      <c r="CD49" s="254">
        <f t="shared" si="37"/>
        <v>0</v>
      </c>
      <c r="CE49" s="246"/>
      <c r="CF49" s="246"/>
      <c r="CG49" s="246"/>
      <c r="CH49" s="254">
        <f t="shared" si="38"/>
        <v>0</v>
      </c>
      <c r="CI49" s="246"/>
      <c r="CJ49" s="246"/>
      <c r="CK49" s="246"/>
      <c r="CL49" s="254">
        <f t="shared" si="39"/>
        <v>0</v>
      </c>
      <c r="CM49" s="246"/>
      <c r="CN49" s="246"/>
      <c r="CO49" s="246"/>
      <c r="CP49" s="254">
        <f t="shared" si="40"/>
        <v>0</v>
      </c>
      <c r="CQ49" s="246"/>
      <c r="CR49" s="246"/>
      <c r="CS49" s="246"/>
      <c r="CT49" s="254">
        <f t="shared" si="41"/>
        <v>0</v>
      </c>
      <c r="CU49" s="246"/>
      <c r="CV49" s="246"/>
      <c r="CW49" s="246"/>
      <c r="CX49" s="254">
        <f t="shared" si="42"/>
        <v>0</v>
      </c>
      <c r="CY49" s="246"/>
      <c r="CZ49" s="246"/>
      <c r="DA49" s="246"/>
      <c r="DB49" s="254">
        <f t="shared" si="43"/>
        <v>0</v>
      </c>
      <c r="DC49" s="246"/>
      <c r="DD49" s="246"/>
      <c r="DE49" s="246"/>
      <c r="DF49" s="254">
        <f t="shared" si="44"/>
        <v>0</v>
      </c>
      <c r="DG49" s="246"/>
      <c r="DH49" s="246"/>
      <c r="DI49" s="246"/>
      <c r="DJ49" s="254">
        <f t="shared" si="45"/>
        <v>0</v>
      </c>
      <c r="DK49" s="246"/>
      <c r="DL49" s="246"/>
      <c r="DM49" s="246"/>
      <c r="DN49" s="254">
        <f t="shared" si="46"/>
        <v>0</v>
      </c>
      <c r="DO49" s="246"/>
      <c r="DP49" s="246"/>
      <c r="DQ49" s="246"/>
      <c r="DR49" s="254">
        <f t="shared" si="47"/>
        <v>0</v>
      </c>
      <c r="DS49" s="246"/>
      <c r="DT49" s="246"/>
      <c r="DU49" s="246"/>
      <c r="DV49" s="254">
        <f t="shared" si="48"/>
        <v>0</v>
      </c>
      <c r="DW49" s="246"/>
      <c r="DX49" s="246"/>
      <c r="DY49" s="246"/>
      <c r="DZ49" s="254"/>
      <c r="EA49" s="246"/>
      <c r="EB49" s="246"/>
      <c r="EC49" s="246"/>
      <c r="ED49" s="254">
        <f t="shared" si="50"/>
        <v>0</v>
      </c>
      <c r="EE49" s="246"/>
      <c r="EF49" s="246"/>
      <c r="EG49" s="246"/>
      <c r="EH49" s="254">
        <f t="shared" si="51"/>
        <v>0</v>
      </c>
      <c r="EI49" s="246"/>
      <c r="EJ49" s="246"/>
      <c r="EK49" s="246"/>
      <c r="EL49" s="254">
        <f t="shared" si="52"/>
        <v>0</v>
      </c>
      <c r="EM49" s="246"/>
      <c r="EN49" s="246"/>
      <c r="EO49" s="246"/>
      <c r="EP49" s="254">
        <f t="shared" si="53"/>
        <v>0</v>
      </c>
      <c r="EQ49" s="246"/>
      <c r="ER49" s="246"/>
      <c r="ES49" s="246"/>
      <c r="ET49" s="254">
        <f t="shared" si="54"/>
        <v>0</v>
      </c>
      <c r="EU49" s="246"/>
      <c r="EV49" s="246"/>
      <c r="EW49" s="246"/>
      <c r="EX49" s="254">
        <f t="shared" si="55"/>
        <v>0</v>
      </c>
      <c r="EY49" s="246"/>
      <c r="EZ49" s="246"/>
      <c r="FA49" s="246"/>
      <c r="FB49" s="254">
        <f t="shared" si="56"/>
        <v>0</v>
      </c>
      <c r="FC49" s="246"/>
      <c r="FD49" s="246"/>
      <c r="FE49" s="246"/>
      <c r="FF49" s="254">
        <f t="shared" si="57"/>
        <v>0</v>
      </c>
      <c r="FG49" s="246"/>
      <c r="FH49" s="246"/>
      <c r="FI49" s="246"/>
      <c r="FJ49" s="254">
        <f t="shared" si="58"/>
        <v>0</v>
      </c>
      <c r="FK49" s="246"/>
      <c r="FL49" s="246"/>
      <c r="FM49" s="246"/>
      <c r="FN49" s="254">
        <f t="shared" si="59"/>
        <v>0</v>
      </c>
      <c r="FO49" s="246"/>
      <c r="FP49" s="246"/>
      <c r="FQ49" s="246"/>
      <c r="FR49" s="254">
        <f t="shared" si="60"/>
        <v>0</v>
      </c>
      <c r="FS49" s="246"/>
      <c r="FT49" s="246"/>
      <c r="FU49" s="246"/>
      <c r="FV49" s="254">
        <f t="shared" si="61"/>
        <v>0</v>
      </c>
      <c r="FW49" s="246"/>
      <c r="FX49" s="246"/>
      <c r="FY49" s="246"/>
      <c r="FZ49" s="254">
        <f t="shared" si="62"/>
        <v>0</v>
      </c>
      <c r="GA49" s="246"/>
      <c r="GB49" s="246"/>
      <c r="GC49" s="246"/>
      <c r="GD49" s="254">
        <f t="shared" si="63"/>
        <v>0</v>
      </c>
      <c r="GE49" s="246"/>
      <c r="GF49" s="246"/>
      <c r="GG49" s="246"/>
      <c r="GH49" s="254">
        <f t="shared" si="64"/>
        <v>0</v>
      </c>
      <c r="GI49" s="246"/>
      <c r="GJ49" s="246"/>
      <c r="GK49" s="246"/>
      <c r="GL49" s="254">
        <f t="shared" si="65"/>
        <v>0</v>
      </c>
      <c r="GM49" s="246"/>
      <c r="GN49" s="246"/>
      <c r="GO49" s="246"/>
      <c r="GP49" s="254">
        <f t="shared" si="66"/>
        <v>0</v>
      </c>
      <c r="GQ49" s="246"/>
      <c r="GR49" s="246"/>
      <c r="GS49" s="246"/>
      <c r="GT49" s="254">
        <f t="shared" si="67"/>
        <v>0</v>
      </c>
      <c r="GU49" s="246"/>
      <c r="GV49" s="246"/>
      <c r="GW49" s="246"/>
      <c r="GX49" s="254">
        <f t="shared" si="68"/>
        <v>0</v>
      </c>
      <c r="GY49" s="246"/>
      <c r="GZ49" s="246"/>
      <c r="HA49" s="246"/>
      <c r="HB49" s="254">
        <f t="shared" si="69"/>
        <v>0</v>
      </c>
      <c r="HC49" s="246"/>
      <c r="HD49" s="246"/>
      <c r="HE49" s="246"/>
      <c r="HF49" s="254">
        <f t="shared" si="70"/>
        <v>0</v>
      </c>
      <c r="HG49" s="246"/>
      <c r="HH49" s="246"/>
      <c r="HI49" s="246"/>
      <c r="HJ49" s="254">
        <f t="shared" si="71"/>
        <v>0</v>
      </c>
      <c r="HK49" s="246"/>
      <c r="HL49" s="246"/>
      <c r="HM49" s="246"/>
      <c r="HN49" s="254">
        <f t="shared" si="72"/>
        <v>0</v>
      </c>
      <c r="HO49" s="246"/>
      <c r="HP49" s="246"/>
      <c r="HQ49" s="246"/>
      <c r="HR49" s="254">
        <f t="shared" si="73"/>
        <v>0</v>
      </c>
      <c r="HS49" s="246"/>
      <c r="HT49" s="246"/>
      <c r="HU49" s="246"/>
      <c r="HV49" s="254">
        <f t="shared" si="74"/>
        <v>0</v>
      </c>
      <c r="HW49" s="246"/>
      <c r="HX49" s="246"/>
      <c r="HY49" s="246"/>
      <c r="HZ49" s="254">
        <f t="shared" si="75"/>
        <v>0</v>
      </c>
      <c r="IA49" s="246"/>
      <c r="IB49" s="246"/>
      <c r="IC49" s="246"/>
      <c r="ID49" s="254">
        <f t="shared" si="76"/>
        <v>0</v>
      </c>
      <c r="IE49" s="246"/>
      <c r="IF49" s="246"/>
      <c r="IG49" s="246"/>
      <c r="IH49" s="254">
        <f t="shared" si="77"/>
        <v>0</v>
      </c>
      <c r="II49" s="246"/>
      <c r="IJ49" s="246"/>
      <c r="IK49" s="246"/>
      <c r="IL49" s="254">
        <f t="shared" si="78"/>
        <v>0</v>
      </c>
      <c r="IM49" s="246"/>
      <c r="IN49" s="246"/>
      <c r="IO49" s="246"/>
      <c r="IP49" s="254">
        <f t="shared" si="79"/>
        <v>0</v>
      </c>
      <c r="IQ49" s="254">
        <f t="shared" si="81"/>
        <v>0</v>
      </c>
      <c r="IR49" s="254">
        <f t="shared" si="81"/>
        <v>0</v>
      </c>
      <c r="IS49" s="254">
        <f t="shared" si="81"/>
        <v>0</v>
      </c>
      <c r="IT49" s="254">
        <f t="shared" si="81"/>
        <v>0</v>
      </c>
    </row>
    <row r="50" spans="1:254" ht="15" customHeight="1">
      <c r="A50" s="277">
        <v>385000</v>
      </c>
      <c r="B50" s="240" t="s">
        <v>1421</v>
      </c>
      <c r="C50" s="246"/>
      <c r="D50" s="246"/>
      <c r="E50" s="246"/>
      <c r="F50" s="254">
        <f t="shared" si="18"/>
        <v>0</v>
      </c>
      <c r="G50" s="246"/>
      <c r="H50" s="246"/>
      <c r="I50" s="246"/>
      <c r="J50" s="254">
        <f t="shared" si="19"/>
        <v>0</v>
      </c>
      <c r="K50" s="246"/>
      <c r="L50" s="246"/>
      <c r="M50" s="246"/>
      <c r="N50" s="254">
        <f t="shared" si="20"/>
        <v>0</v>
      </c>
      <c r="O50" s="246"/>
      <c r="P50" s="246"/>
      <c r="Q50" s="246"/>
      <c r="R50" s="254">
        <f t="shared" si="21"/>
        <v>0</v>
      </c>
      <c r="S50" s="246"/>
      <c r="T50" s="246"/>
      <c r="U50" s="246"/>
      <c r="V50" s="254">
        <f t="shared" si="22"/>
        <v>0</v>
      </c>
      <c r="W50" s="246"/>
      <c r="X50" s="246"/>
      <c r="Y50" s="246"/>
      <c r="Z50" s="254">
        <f t="shared" si="23"/>
        <v>0</v>
      </c>
      <c r="AA50" s="246"/>
      <c r="AB50" s="246"/>
      <c r="AC50" s="246"/>
      <c r="AD50" s="254">
        <f t="shared" si="24"/>
        <v>0</v>
      </c>
      <c r="AE50" s="246"/>
      <c r="AF50" s="246"/>
      <c r="AG50" s="246"/>
      <c r="AH50" s="254">
        <f t="shared" si="25"/>
        <v>0</v>
      </c>
      <c r="AI50" s="246"/>
      <c r="AJ50" s="246"/>
      <c r="AK50" s="246"/>
      <c r="AL50" s="254">
        <f t="shared" si="26"/>
        <v>0</v>
      </c>
      <c r="AM50" s="246"/>
      <c r="AN50" s="246"/>
      <c r="AO50" s="246"/>
      <c r="AP50" s="254">
        <f t="shared" si="27"/>
        <v>0</v>
      </c>
      <c r="AQ50" s="246"/>
      <c r="AR50" s="246"/>
      <c r="AS50" s="246"/>
      <c r="AT50" s="254">
        <f t="shared" si="28"/>
        <v>0</v>
      </c>
      <c r="AU50" s="246"/>
      <c r="AV50" s="246"/>
      <c r="AW50" s="246"/>
      <c r="AX50" s="254">
        <f t="shared" si="29"/>
        <v>0</v>
      </c>
      <c r="AY50" s="246"/>
      <c r="AZ50" s="246"/>
      <c r="BA50" s="246"/>
      <c r="BB50" s="254">
        <f t="shared" si="30"/>
        <v>0</v>
      </c>
      <c r="BC50" s="246"/>
      <c r="BD50" s="246"/>
      <c r="BE50" s="246"/>
      <c r="BF50" s="254">
        <f t="shared" si="31"/>
        <v>0</v>
      </c>
      <c r="BG50" s="246"/>
      <c r="BH50" s="246"/>
      <c r="BI50" s="246"/>
      <c r="BJ50" s="254">
        <f t="shared" si="32"/>
        <v>0</v>
      </c>
      <c r="BK50" s="246"/>
      <c r="BL50" s="246"/>
      <c r="BM50" s="246"/>
      <c r="BN50" s="254">
        <f t="shared" si="33"/>
        <v>0</v>
      </c>
      <c r="BO50" s="246"/>
      <c r="BP50" s="246"/>
      <c r="BQ50" s="246"/>
      <c r="BR50" s="254">
        <f t="shared" si="34"/>
        <v>0</v>
      </c>
      <c r="BS50" s="246"/>
      <c r="BT50" s="246"/>
      <c r="BU50" s="246"/>
      <c r="BV50" s="254">
        <f t="shared" si="35"/>
        <v>0</v>
      </c>
      <c r="BW50" s="246"/>
      <c r="BX50" s="246"/>
      <c r="BY50" s="246"/>
      <c r="BZ50" s="254">
        <f t="shared" si="36"/>
        <v>0</v>
      </c>
      <c r="CA50" s="246"/>
      <c r="CB50" s="246"/>
      <c r="CC50" s="246"/>
      <c r="CD50" s="254">
        <f t="shared" si="37"/>
        <v>0</v>
      </c>
      <c r="CE50" s="246"/>
      <c r="CF50" s="246"/>
      <c r="CG50" s="246"/>
      <c r="CH50" s="254">
        <f t="shared" si="38"/>
        <v>0</v>
      </c>
      <c r="CI50" s="246"/>
      <c r="CJ50" s="246"/>
      <c r="CK50" s="246"/>
      <c r="CL50" s="254">
        <f t="shared" si="39"/>
        <v>0</v>
      </c>
      <c r="CM50" s="246"/>
      <c r="CN50" s="246"/>
      <c r="CO50" s="246"/>
      <c r="CP50" s="254">
        <f t="shared" si="40"/>
        <v>0</v>
      </c>
      <c r="CQ50" s="246"/>
      <c r="CR50" s="246"/>
      <c r="CS50" s="246"/>
      <c r="CT50" s="254">
        <f t="shared" si="41"/>
        <v>0</v>
      </c>
      <c r="CU50" s="246"/>
      <c r="CV50" s="246"/>
      <c r="CW50" s="246"/>
      <c r="CX50" s="254">
        <f t="shared" si="42"/>
        <v>0</v>
      </c>
      <c r="CY50" s="246"/>
      <c r="CZ50" s="246"/>
      <c r="DA50" s="246"/>
      <c r="DB50" s="254">
        <f t="shared" si="43"/>
        <v>0</v>
      </c>
      <c r="DC50" s="246"/>
      <c r="DD50" s="246"/>
      <c r="DE50" s="246"/>
      <c r="DF50" s="254">
        <f t="shared" si="44"/>
        <v>0</v>
      </c>
      <c r="DG50" s="246"/>
      <c r="DH50" s="246"/>
      <c r="DI50" s="246"/>
      <c r="DJ50" s="254">
        <f t="shared" si="45"/>
        <v>0</v>
      </c>
      <c r="DK50" s="246"/>
      <c r="DL50" s="246"/>
      <c r="DM50" s="246"/>
      <c r="DN50" s="254">
        <f t="shared" si="46"/>
        <v>0</v>
      </c>
      <c r="DO50" s="246"/>
      <c r="DP50" s="246"/>
      <c r="DQ50" s="246"/>
      <c r="DR50" s="254">
        <f t="shared" si="47"/>
        <v>0</v>
      </c>
      <c r="DS50" s="246"/>
      <c r="DT50" s="246"/>
      <c r="DU50" s="246"/>
      <c r="DV50" s="254">
        <f t="shared" si="48"/>
        <v>0</v>
      </c>
      <c r="DW50" s="246"/>
      <c r="DX50" s="246"/>
      <c r="DY50" s="246"/>
      <c r="DZ50" s="254"/>
      <c r="EA50" s="246"/>
      <c r="EB50" s="246"/>
      <c r="EC50" s="246"/>
      <c r="ED50" s="254">
        <f t="shared" si="50"/>
        <v>0</v>
      </c>
      <c r="EE50" s="246"/>
      <c r="EF50" s="246"/>
      <c r="EG50" s="246"/>
      <c r="EH50" s="254">
        <f t="shared" si="51"/>
        <v>0</v>
      </c>
      <c r="EI50" s="246"/>
      <c r="EJ50" s="246"/>
      <c r="EK50" s="246"/>
      <c r="EL50" s="254">
        <f t="shared" si="52"/>
        <v>0</v>
      </c>
      <c r="EM50" s="246"/>
      <c r="EN50" s="246"/>
      <c r="EO50" s="246"/>
      <c r="EP50" s="254">
        <f t="shared" si="53"/>
        <v>0</v>
      </c>
      <c r="EQ50" s="246"/>
      <c r="ER50" s="246"/>
      <c r="ES50" s="246"/>
      <c r="ET50" s="254">
        <f t="shared" si="54"/>
        <v>0</v>
      </c>
      <c r="EU50" s="246"/>
      <c r="EV50" s="246"/>
      <c r="EW50" s="246"/>
      <c r="EX50" s="254">
        <f t="shared" si="55"/>
        <v>0</v>
      </c>
      <c r="EY50" s="246"/>
      <c r="EZ50" s="246"/>
      <c r="FA50" s="246"/>
      <c r="FB50" s="254">
        <f t="shared" si="56"/>
        <v>0</v>
      </c>
      <c r="FC50" s="246"/>
      <c r="FD50" s="246"/>
      <c r="FE50" s="246"/>
      <c r="FF50" s="254">
        <f t="shared" si="57"/>
        <v>0</v>
      </c>
      <c r="FG50" s="246"/>
      <c r="FH50" s="246"/>
      <c r="FI50" s="246"/>
      <c r="FJ50" s="254">
        <f t="shared" si="58"/>
        <v>0</v>
      </c>
      <c r="FK50" s="246"/>
      <c r="FL50" s="246"/>
      <c r="FM50" s="246"/>
      <c r="FN50" s="254">
        <f t="shared" si="59"/>
        <v>0</v>
      </c>
      <c r="FO50" s="246"/>
      <c r="FP50" s="246"/>
      <c r="FQ50" s="246"/>
      <c r="FR50" s="254">
        <f t="shared" si="60"/>
        <v>0</v>
      </c>
      <c r="FS50" s="246"/>
      <c r="FT50" s="246"/>
      <c r="FU50" s="246"/>
      <c r="FV50" s="254">
        <f t="shared" si="61"/>
        <v>0</v>
      </c>
      <c r="FW50" s="246"/>
      <c r="FX50" s="246"/>
      <c r="FY50" s="246"/>
      <c r="FZ50" s="254">
        <f t="shared" si="62"/>
        <v>0</v>
      </c>
      <c r="GA50" s="246"/>
      <c r="GB50" s="246"/>
      <c r="GC50" s="246"/>
      <c r="GD50" s="254">
        <f t="shared" si="63"/>
        <v>0</v>
      </c>
      <c r="GE50" s="246"/>
      <c r="GF50" s="246"/>
      <c r="GG50" s="246"/>
      <c r="GH50" s="254">
        <f t="shared" si="64"/>
        <v>0</v>
      </c>
      <c r="GI50" s="246"/>
      <c r="GJ50" s="246"/>
      <c r="GK50" s="246"/>
      <c r="GL50" s="254">
        <f t="shared" si="65"/>
        <v>0</v>
      </c>
      <c r="GM50" s="246"/>
      <c r="GN50" s="246"/>
      <c r="GO50" s="246"/>
      <c r="GP50" s="254">
        <f t="shared" si="66"/>
        <v>0</v>
      </c>
      <c r="GQ50" s="246"/>
      <c r="GR50" s="246"/>
      <c r="GS50" s="246"/>
      <c r="GT50" s="254">
        <f t="shared" si="67"/>
        <v>0</v>
      </c>
      <c r="GU50" s="246"/>
      <c r="GV50" s="246"/>
      <c r="GW50" s="246"/>
      <c r="GX50" s="254">
        <f t="shared" si="68"/>
        <v>0</v>
      </c>
      <c r="GY50" s="246"/>
      <c r="GZ50" s="246"/>
      <c r="HA50" s="246"/>
      <c r="HB50" s="254">
        <f t="shared" si="69"/>
        <v>0</v>
      </c>
      <c r="HC50" s="246"/>
      <c r="HD50" s="246"/>
      <c r="HE50" s="246"/>
      <c r="HF50" s="254">
        <f t="shared" si="70"/>
        <v>0</v>
      </c>
      <c r="HG50" s="246"/>
      <c r="HH50" s="246"/>
      <c r="HI50" s="246"/>
      <c r="HJ50" s="254">
        <f t="shared" si="71"/>
        <v>0</v>
      </c>
      <c r="HK50" s="246"/>
      <c r="HL50" s="246"/>
      <c r="HM50" s="246"/>
      <c r="HN50" s="254">
        <f t="shared" si="72"/>
        <v>0</v>
      </c>
      <c r="HO50" s="246"/>
      <c r="HP50" s="246"/>
      <c r="HQ50" s="246"/>
      <c r="HR50" s="254">
        <f t="shared" si="73"/>
        <v>0</v>
      </c>
      <c r="HS50" s="246"/>
      <c r="HT50" s="246"/>
      <c r="HU50" s="246"/>
      <c r="HV50" s="254">
        <f t="shared" si="74"/>
        <v>0</v>
      </c>
      <c r="HW50" s="246"/>
      <c r="HX50" s="246"/>
      <c r="HY50" s="246"/>
      <c r="HZ50" s="254">
        <f t="shared" si="75"/>
        <v>0</v>
      </c>
      <c r="IA50" s="246"/>
      <c r="IB50" s="246"/>
      <c r="IC50" s="246"/>
      <c r="ID50" s="254">
        <f t="shared" si="76"/>
        <v>0</v>
      </c>
      <c r="IE50" s="246"/>
      <c r="IF50" s="246"/>
      <c r="IG50" s="246"/>
      <c r="IH50" s="254">
        <f t="shared" si="77"/>
        <v>0</v>
      </c>
      <c r="II50" s="246"/>
      <c r="IJ50" s="246"/>
      <c r="IK50" s="246"/>
      <c r="IL50" s="254">
        <f t="shared" si="78"/>
        <v>0</v>
      </c>
      <c r="IM50" s="246"/>
      <c r="IN50" s="246"/>
      <c r="IO50" s="246"/>
      <c r="IP50" s="254">
        <f t="shared" si="79"/>
        <v>0</v>
      </c>
      <c r="IQ50" s="254">
        <f t="shared" si="81"/>
        <v>0</v>
      </c>
      <c r="IR50" s="254">
        <f t="shared" si="81"/>
        <v>0</v>
      </c>
      <c r="IS50" s="254">
        <f t="shared" si="81"/>
        <v>0</v>
      </c>
      <c r="IT50" s="254">
        <f t="shared" si="81"/>
        <v>0</v>
      </c>
    </row>
    <row r="51" spans="1:254" ht="15" customHeight="1">
      <c r="A51" s="277">
        <v>524000</v>
      </c>
      <c r="B51" s="240" t="s">
        <v>1425</v>
      </c>
      <c r="C51" s="246"/>
      <c r="D51" s="246"/>
      <c r="E51" s="246"/>
      <c r="F51" s="254">
        <f t="shared" si="18"/>
        <v>0</v>
      </c>
      <c r="G51" s="246"/>
      <c r="H51" s="246"/>
      <c r="I51" s="246"/>
      <c r="J51" s="254">
        <f t="shared" si="19"/>
        <v>0</v>
      </c>
      <c r="K51" s="246"/>
      <c r="L51" s="246"/>
      <c r="M51" s="246"/>
      <c r="N51" s="254">
        <f t="shared" si="20"/>
        <v>0</v>
      </c>
      <c r="O51" s="246"/>
      <c r="P51" s="246"/>
      <c r="Q51" s="246"/>
      <c r="R51" s="254">
        <f t="shared" si="21"/>
        <v>0</v>
      </c>
      <c r="S51" s="246"/>
      <c r="T51" s="246"/>
      <c r="U51" s="246"/>
      <c r="V51" s="254">
        <f t="shared" si="22"/>
        <v>0</v>
      </c>
      <c r="W51" s="246"/>
      <c r="X51" s="246"/>
      <c r="Y51" s="246"/>
      <c r="Z51" s="254">
        <f t="shared" si="23"/>
        <v>0</v>
      </c>
      <c r="AA51" s="246"/>
      <c r="AB51" s="246"/>
      <c r="AC51" s="246"/>
      <c r="AD51" s="254">
        <f t="shared" si="24"/>
        <v>0</v>
      </c>
      <c r="AE51" s="246"/>
      <c r="AF51" s="246"/>
      <c r="AG51" s="246"/>
      <c r="AH51" s="254">
        <f t="shared" si="25"/>
        <v>0</v>
      </c>
      <c r="AI51" s="246"/>
      <c r="AJ51" s="246"/>
      <c r="AK51" s="246"/>
      <c r="AL51" s="254">
        <f t="shared" si="26"/>
        <v>0</v>
      </c>
      <c r="AM51" s="246"/>
      <c r="AN51" s="246"/>
      <c r="AO51" s="246"/>
      <c r="AP51" s="254">
        <f t="shared" si="27"/>
        <v>0</v>
      </c>
      <c r="AQ51" s="246"/>
      <c r="AR51" s="246"/>
      <c r="AS51" s="246"/>
      <c r="AT51" s="254">
        <f t="shared" si="28"/>
        <v>0</v>
      </c>
      <c r="AU51" s="246"/>
      <c r="AV51" s="246"/>
      <c r="AW51" s="246"/>
      <c r="AX51" s="254">
        <f t="shared" si="29"/>
        <v>0</v>
      </c>
      <c r="AY51" s="246"/>
      <c r="AZ51" s="246"/>
      <c r="BA51" s="246"/>
      <c r="BB51" s="254">
        <f t="shared" si="30"/>
        <v>0</v>
      </c>
      <c r="BC51" s="246"/>
      <c r="BD51" s="246"/>
      <c r="BE51" s="246"/>
      <c r="BF51" s="254">
        <f t="shared" si="31"/>
        <v>0</v>
      </c>
      <c r="BG51" s="246"/>
      <c r="BH51" s="246"/>
      <c r="BI51" s="246"/>
      <c r="BJ51" s="254">
        <f t="shared" si="32"/>
        <v>0</v>
      </c>
      <c r="BK51" s="246"/>
      <c r="BL51" s="246"/>
      <c r="BM51" s="246"/>
      <c r="BN51" s="254">
        <f t="shared" si="33"/>
        <v>0</v>
      </c>
      <c r="BO51" s="246"/>
      <c r="BP51" s="246"/>
      <c r="BQ51" s="246"/>
      <c r="BR51" s="254">
        <f t="shared" si="34"/>
        <v>0</v>
      </c>
      <c r="BS51" s="246"/>
      <c r="BT51" s="246"/>
      <c r="BU51" s="246"/>
      <c r="BV51" s="254">
        <f t="shared" si="35"/>
        <v>0</v>
      </c>
      <c r="BW51" s="246"/>
      <c r="BX51" s="246"/>
      <c r="BY51" s="246"/>
      <c r="BZ51" s="254">
        <f t="shared" si="36"/>
        <v>0</v>
      </c>
      <c r="CA51" s="246"/>
      <c r="CB51" s="246"/>
      <c r="CC51" s="246"/>
      <c r="CD51" s="254">
        <f t="shared" si="37"/>
        <v>0</v>
      </c>
      <c r="CE51" s="246"/>
      <c r="CF51" s="246"/>
      <c r="CG51" s="246"/>
      <c r="CH51" s="254">
        <f t="shared" si="38"/>
        <v>0</v>
      </c>
      <c r="CI51" s="246"/>
      <c r="CJ51" s="246"/>
      <c r="CK51" s="246"/>
      <c r="CL51" s="254">
        <f t="shared" si="39"/>
        <v>0</v>
      </c>
      <c r="CM51" s="246"/>
      <c r="CN51" s="246"/>
      <c r="CO51" s="246"/>
      <c r="CP51" s="254">
        <f t="shared" si="40"/>
        <v>0</v>
      </c>
      <c r="CQ51" s="246"/>
      <c r="CR51" s="246"/>
      <c r="CS51" s="246"/>
      <c r="CT51" s="254">
        <f t="shared" si="41"/>
        <v>0</v>
      </c>
      <c r="CU51" s="246"/>
      <c r="CV51" s="246"/>
      <c r="CW51" s="246"/>
      <c r="CX51" s="254">
        <f t="shared" si="42"/>
        <v>0</v>
      </c>
      <c r="CY51" s="246"/>
      <c r="CZ51" s="246"/>
      <c r="DA51" s="246"/>
      <c r="DB51" s="254">
        <f t="shared" si="43"/>
        <v>0</v>
      </c>
      <c r="DC51" s="246"/>
      <c r="DD51" s="246"/>
      <c r="DE51" s="246"/>
      <c r="DF51" s="254">
        <f t="shared" si="44"/>
        <v>0</v>
      </c>
      <c r="DG51" s="246"/>
      <c r="DH51" s="246"/>
      <c r="DI51" s="246"/>
      <c r="DJ51" s="254">
        <f t="shared" si="45"/>
        <v>0</v>
      </c>
      <c r="DK51" s="246"/>
      <c r="DL51" s="246"/>
      <c r="DM51" s="246"/>
      <c r="DN51" s="254">
        <f t="shared" si="46"/>
        <v>0</v>
      </c>
      <c r="DO51" s="246"/>
      <c r="DP51" s="246"/>
      <c r="DQ51" s="246"/>
      <c r="DR51" s="254">
        <f t="shared" si="47"/>
        <v>0</v>
      </c>
      <c r="DS51" s="246"/>
      <c r="DT51" s="246"/>
      <c r="DU51" s="246"/>
      <c r="DV51" s="254">
        <f t="shared" si="48"/>
        <v>0</v>
      </c>
      <c r="DW51" s="246"/>
      <c r="DX51" s="246"/>
      <c r="DY51" s="246"/>
      <c r="DZ51" s="254"/>
      <c r="EA51" s="246"/>
      <c r="EB51" s="246"/>
      <c r="EC51" s="246"/>
      <c r="ED51" s="254">
        <f t="shared" si="50"/>
        <v>0</v>
      </c>
      <c r="EE51" s="246"/>
      <c r="EF51" s="246"/>
      <c r="EG51" s="246"/>
      <c r="EH51" s="254">
        <f t="shared" si="51"/>
        <v>0</v>
      </c>
      <c r="EI51" s="246"/>
      <c r="EJ51" s="246"/>
      <c r="EK51" s="246"/>
      <c r="EL51" s="254">
        <f t="shared" si="52"/>
        <v>0</v>
      </c>
      <c r="EM51" s="246"/>
      <c r="EN51" s="246"/>
      <c r="EO51" s="246"/>
      <c r="EP51" s="254">
        <f t="shared" si="53"/>
        <v>0</v>
      </c>
      <c r="EQ51" s="246"/>
      <c r="ER51" s="246"/>
      <c r="ES51" s="246"/>
      <c r="ET51" s="254">
        <f t="shared" si="54"/>
        <v>0</v>
      </c>
      <c r="EU51" s="246"/>
      <c r="EV51" s="246"/>
      <c r="EW51" s="246"/>
      <c r="EX51" s="254">
        <f t="shared" si="55"/>
        <v>0</v>
      </c>
      <c r="EY51" s="246"/>
      <c r="EZ51" s="246"/>
      <c r="FA51" s="246"/>
      <c r="FB51" s="254">
        <f t="shared" si="56"/>
        <v>0</v>
      </c>
      <c r="FC51" s="246"/>
      <c r="FD51" s="246"/>
      <c r="FE51" s="246"/>
      <c r="FF51" s="254">
        <f t="shared" si="57"/>
        <v>0</v>
      </c>
      <c r="FG51" s="246"/>
      <c r="FH51" s="246"/>
      <c r="FI51" s="246"/>
      <c r="FJ51" s="254">
        <f t="shared" si="58"/>
        <v>0</v>
      </c>
      <c r="FK51" s="246"/>
      <c r="FL51" s="246"/>
      <c r="FM51" s="246"/>
      <c r="FN51" s="254">
        <f t="shared" si="59"/>
        <v>0</v>
      </c>
      <c r="FO51" s="246"/>
      <c r="FP51" s="246"/>
      <c r="FQ51" s="246"/>
      <c r="FR51" s="254">
        <f t="shared" si="60"/>
        <v>0</v>
      </c>
      <c r="FS51" s="246"/>
      <c r="FT51" s="246"/>
      <c r="FU51" s="246"/>
      <c r="FV51" s="254">
        <f t="shared" si="61"/>
        <v>0</v>
      </c>
      <c r="FW51" s="246"/>
      <c r="FX51" s="246"/>
      <c r="FY51" s="246"/>
      <c r="FZ51" s="254">
        <f t="shared" si="62"/>
        <v>0</v>
      </c>
      <c r="GA51" s="246"/>
      <c r="GB51" s="246"/>
      <c r="GC51" s="246"/>
      <c r="GD51" s="254">
        <f t="shared" si="63"/>
        <v>0</v>
      </c>
      <c r="GE51" s="246"/>
      <c r="GF51" s="246"/>
      <c r="GG51" s="246"/>
      <c r="GH51" s="254">
        <f t="shared" si="64"/>
        <v>0</v>
      </c>
      <c r="GI51" s="246"/>
      <c r="GJ51" s="246"/>
      <c r="GK51" s="246"/>
      <c r="GL51" s="254">
        <f t="shared" si="65"/>
        <v>0</v>
      </c>
      <c r="GM51" s="246"/>
      <c r="GN51" s="246"/>
      <c r="GO51" s="246"/>
      <c r="GP51" s="254">
        <f t="shared" si="66"/>
        <v>0</v>
      </c>
      <c r="GQ51" s="246"/>
      <c r="GR51" s="246"/>
      <c r="GS51" s="246"/>
      <c r="GT51" s="254">
        <f t="shared" si="67"/>
        <v>0</v>
      </c>
      <c r="GU51" s="246"/>
      <c r="GV51" s="246"/>
      <c r="GW51" s="246"/>
      <c r="GX51" s="254">
        <f t="shared" si="68"/>
        <v>0</v>
      </c>
      <c r="GY51" s="246"/>
      <c r="GZ51" s="246"/>
      <c r="HA51" s="246"/>
      <c r="HB51" s="254">
        <f t="shared" si="69"/>
        <v>0</v>
      </c>
      <c r="HC51" s="246"/>
      <c r="HD51" s="246"/>
      <c r="HE51" s="246"/>
      <c r="HF51" s="254">
        <f t="shared" si="70"/>
        <v>0</v>
      </c>
      <c r="HG51" s="246"/>
      <c r="HH51" s="246"/>
      <c r="HI51" s="246"/>
      <c r="HJ51" s="254">
        <f t="shared" si="71"/>
        <v>0</v>
      </c>
      <c r="HK51" s="246"/>
      <c r="HL51" s="246"/>
      <c r="HM51" s="246"/>
      <c r="HN51" s="254">
        <f t="shared" si="72"/>
        <v>0</v>
      </c>
      <c r="HO51" s="246"/>
      <c r="HP51" s="246"/>
      <c r="HQ51" s="246"/>
      <c r="HR51" s="254">
        <f t="shared" si="73"/>
        <v>0</v>
      </c>
      <c r="HS51" s="246"/>
      <c r="HT51" s="246"/>
      <c r="HU51" s="246"/>
      <c r="HV51" s="254">
        <f t="shared" si="74"/>
        <v>0</v>
      </c>
      <c r="HW51" s="246"/>
      <c r="HX51" s="246"/>
      <c r="HY51" s="246"/>
      <c r="HZ51" s="254">
        <f t="shared" si="75"/>
        <v>0</v>
      </c>
      <c r="IA51" s="246"/>
      <c r="IB51" s="246"/>
      <c r="IC51" s="246"/>
      <c r="ID51" s="254">
        <f t="shared" si="76"/>
        <v>0</v>
      </c>
      <c r="IE51" s="246"/>
      <c r="IF51" s="246"/>
      <c r="IG51" s="246"/>
      <c r="IH51" s="254">
        <f t="shared" si="77"/>
        <v>0</v>
      </c>
      <c r="II51" s="246"/>
      <c r="IJ51" s="246"/>
      <c r="IK51" s="246"/>
      <c r="IL51" s="254">
        <f t="shared" si="78"/>
        <v>0</v>
      </c>
      <c r="IM51" s="246"/>
      <c r="IN51" s="246"/>
      <c r="IO51" s="246"/>
      <c r="IP51" s="254">
        <f t="shared" si="79"/>
        <v>0</v>
      </c>
      <c r="IQ51" s="254">
        <f t="shared" si="81"/>
        <v>0</v>
      </c>
      <c r="IR51" s="254">
        <f t="shared" si="81"/>
        <v>0</v>
      </c>
      <c r="IS51" s="254">
        <f t="shared" si="81"/>
        <v>0</v>
      </c>
      <c r="IT51" s="254">
        <f t="shared" si="81"/>
        <v>0</v>
      </c>
    </row>
    <row r="52" spans="1:254" ht="15" customHeight="1" thickBot="1">
      <c r="A52" s="277">
        <v>525000</v>
      </c>
      <c r="B52" s="240" t="s">
        <v>1427</v>
      </c>
      <c r="C52" s="248"/>
      <c r="D52" s="248"/>
      <c r="E52" s="248"/>
      <c r="F52" s="255">
        <f>-D52+E52</f>
        <v>0</v>
      </c>
      <c r="G52" s="248"/>
      <c r="H52" s="248"/>
      <c r="I52" s="248"/>
      <c r="J52" s="255">
        <f>-H52+I52</f>
        <v>0</v>
      </c>
      <c r="K52" s="248"/>
      <c r="L52" s="248"/>
      <c r="M52" s="248"/>
      <c r="N52" s="255">
        <f>-L52+M52</f>
        <v>0</v>
      </c>
      <c r="O52" s="248"/>
      <c r="P52" s="248"/>
      <c r="Q52" s="248"/>
      <c r="R52" s="255">
        <f>-P52+Q52</f>
        <v>0</v>
      </c>
      <c r="S52" s="248"/>
      <c r="T52" s="248"/>
      <c r="U52" s="248"/>
      <c r="V52" s="255">
        <f>-T52+U52</f>
        <v>0</v>
      </c>
      <c r="W52" s="248"/>
      <c r="X52" s="248"/>
      <c r="Y52" s="248"/>
      <c r="Z52" s="255">
        <f>-X52+Y52</f>
        <v>0</v>
      </c>
      <c r="AA52" s="248"/>
      <c r="AB52" s="248"/>
      <c r="AC52" s="248"/>
      <c r="AD52" s="255">
        <f>-AB52+AC52</f>
        <v>0</v>
      </c>
      <c r="AE52" s="248"/>
      <c r="AF52" s="248"/>
      <c r="AG52" s="248"/>
      <c r="AH52" s="255">
        <f>-AF52+AG52</f>
        <v>0</v>
      </c>
      <c r="AI52" s="248"/>
      <c r="AJ52" s="248"/>
      <c r="AK52" s="248"/>
      <c r="AL52" s="255">
        <f>-AJ52+AK52</f>
        <v>0</v>
      </c>
      <c r="AM52" s="248"/>
      <c r="AN52" s="248"/>
      <c r="AO52" s="248"/>
      <c r="AP52" s="255">
        <f>-AN52+AO52</f>
        <v>0</v>
      </c>
      <c r="AQ52" s="248"/>
      <c r="AR52" s="248"/>
      <c r="AS52" s="248"/>
      <c r="AT52" s="255">
        <f>-AR52+AS52</f>
        <v>0</v>
      </c>
      <c r="AU52" s="248"/>
      <c r="AV52" s="248"/>
      <c r="AW52" s="248"/>
      <c r="AX52" s="255">
        <f>-AV52+AW52</f>
        <v>0</v>
      </c>
      <c r="AY52" s="248"/>
      <c r="AZ52" s="248"/>
      <c r="BA52" s="248"/>
      <c r="BB52" s="255">
        <f>-AZ52+BA52</f>
        <v>0</v>
      </c>
      <c r="BC52" s="248"/>
      <c r="BD52" s="248"/>
      <c r="BE52" s="248"/>
      <c r="BF52" s="255">
        <f>-BD52+BE52</f>
        <v>0</v>
      </c>
      <c r="BG52" s="248"/>
      <c r="BH52" s="248"/>
      <c r="BI52" s="248"/>
      <c r="BJ52" s="255">
        <f>-BH52+BI52</f>
        <v>0</v>
      </c>
      <c r="BK52" s="248"/>
      <c r="BL52" s="248"/>
      <c r="BM52" s="248"/>
      <c r="BN52" s="255">
        <f>-BL52+BM52</f>
        <v>0</v>
      </c>
      <c r="BO52" s="248"/>
      <c r="BP52" s="248"/>
      <c r="BQ52" s="248"/>
      <c r="BR52" s="255">
        <f>-BP52+BQ52</f>
        <v>0</v>
      </c>
      <c r="BS52" s="248"/>
      <c r="BT52" s="248"/>
      <c r="BU52" s="248"/>
      <c r="BV52" s="255">
        <f>-BT52+BU52</f>
        <v>0</v>
      </c>
      <c r="BW52" s="248"/>
      <c r="BX52" s="248"/>
      <c r="BY52" s="248"/>
      <c r="BZ52" s="255">
        <f>-BX52+BY52</f>
        <v>0</v>
      </c>
      <c r="CA52" s="248"/>
      <c r="CB52" s="248"/>
      <c r="CC52" s="248"/>
      <c r="CD52" s="255">
        <f>-CB52+CC52</f>
        <v>0</v>
      </c>
      <c r="CE52" s="248"/>
      <c r="CF52" s="248"/>
      <c r="CG52" s="248"/>
      <c r="CH52" s="255">
        <f>-CF52+CG52</f>
        <v>0</v>
      </c>
      <c r="CI52" s="248"/>
      <c r="CJ52" s="248"/>
      <c r="CK52" s="248"/>
      <c r="CL52" s="255">
        <f>-CJ52+CK52</f>
        <v>0</v>
      </c>
      <c r="CM52" s="248"/>
      <c r="CN52" s="248"/>
      <c r="CO52" s="248"/>
      <c r="CP52" s="255">
        <f>-CN52+CO52</f>
        <v>0</v>
      </c>
      <c r="CQ52" s="248"/>
      <c r="CR52" s="248"/>
      <c r="CS52" s="248"/>
      <c r="CT52" s="255">
        <f>-CR52+CS52</f>
        <v>0</v>
      </c>
      <c r="CU52" s="248"/>
      <c r="CV52" s="248"/>
      <c r="CW52" s="248"/>
      <c r="CX52" s="255">
        <f>-CV52+CW52</f>
        <v>0</v>
      </c>
      <c r="CY52" s="248"/>
      <c r="CZ52" s="248"/>
      <c r="DA52" s="248"/>
      <c r="DB52" s="255">
        <f>-CZ52+DA52</f>
        <v>0</v>
      </c>
      <c r="DC52" s="248"/>
      <c r="DD52" s="248"/>
      <c r="DE52" s="248"/>
      <c r="DF52" s="255">
        <f>-DD52+DE52</f>
        <v>0</v>
      </c>
      <c r="DG52" s="248"/>
      <c r="DH52" s="248"/>
      <c r="DI52" s="248"/>
      <c r="DJ52" s="255">
        <f>-DH52+DI52</f>
        <v>0</v>
      </c>
      <c r="DK52" s="248"/>
      <c r="DL52" s="248"/>
      <c r="DM52" s="248"/>
      <c r="DN52" s="255">
        <f>-DL52+DM52</f>
        <v>0</v>
      </c>
      <c r="DO52" s="248"/>
      <c r="DP52" s="248"/>
      <c r="DQ52" s="248"/>
      <c r="DR52" s="255">
        <f>-DP52+DQ52</f>
        <v>0</v>
      </c>
      <c r="DS52" s="248"/>
      <c r="DT52" s="248"/>
      <c r="DU52" s="248"/>
      <c r="DV52" s="255">
        <f>-DT52+DU52</f>
        <v>0</v>
      </c>
      <c r="DW52" s="248"/>
      <c r="DX52" s="248"/>
      <c r="DY52" s="248"/>
      <c r="DZ52" s="255">
        <f>-DX52+DY52</f>
        <v>0</v>
      </c>
      <c r="EA52" s="248"/>
      <c r="EB52" s="248"/>
      <c r="EC52" s="248"/>
      <c r="ED52" s="255">
        <f>-EB52+EC52</f>
        <v>0</v>
      </c>
      <c r="EE52" s="248"/>
      <c r="EF52" s="248"/>
      <c r="EG52" s="248"/>
      <c r="EH52" s="255">
        <f>-EF52+EG52</f>
        <v>0</v>
      </c>
      <c r="EI52" s="248"/>
      <c r="EJ52" s="248"/>
      <c r="EK52" s="248"/>
      <c r="EL52" s="255">
        <f>-EJ52+EK52</f>
        <v>0</v>
      </c>
      <c r="EM52" s="248"/>
      <c r="EN52" s="248"/>
      <c r="EO52" s="248"/>
      <c r="EP52" s="255">
        <f>-EN52+EO52</f>
        <v>0</v>
      </c>
      <c r="EQ52" s="248"/>
      <c r="ER52" s="248"/>
      <c r="ES52" s="248"/>
      <c r="ET52" s="255">
        <f>-ER52+ES52</f>
        <v>0</v>
      </c>
      <c r="EU52" s="248"/>
      <c r="EV52" s="248"/>
      <c r="EW52" s="248"/>
      <c r="EX52" s="255">
        <f>-EV52+EW52</f>
        <v>0</v>
      </c>
      <c r="EY52" s="248"/>
      <c r="EZ52" s="248"/>
      <c r="FA52" s="248"/>
      <c r="FB52" s="255">
        <f>-EZ52+FA52</f>
        <v>0</v>
      </c>
      <c r="FC52" s="248"/>
      <c r="FD52" s="248"/>
      <c r="FE52" s="248"/>
      <c r="FF52" s="255">
        <f>-FD52+FE52</f>
        <v>0</v>
      </c>
      <c r="FG52" s="248"/>
      <c r="FH52" s="248"/>
      <c r="FI52" s="248"/>
      <c r="FJ52" s="255">
        <f>-FH52+FI52</f>
        <v>0</v>
      </c>
      <c r="FK52" s="248"/>
      <c r="FL52" s="248"/>
      <c r="FM52" s="248"/>
      <c r="FN52" s="255">
        <f>-FL52+FM52</f>
        <v>0</v>
      </c>
      <c r="FO52" s="248"/>
      <c r="FP52" s="248"/>
      <c r="FQ52" s="248"/>
      <c r="FR52" s="255">
        <f>-FP52+FQ52</f>
        <v>0</v>
      </c>
      <c r="FS52" s="248"/>
      <c r="FT52" s="248"/>
      <c r="FU52" s="248"/>
      <c r="FV52" s="255">
        <f>-FT52+FU52</f>
        <v>0</v>
      </c>
      <c r="FW52" s="248"/>
      <c r="FX52" s="248"/>
      <c r="FY52" s="248"/>
      <c r="FZ52" s="255">
        <f>-FX52+FY52</f>
        <v>0</v>
      </c>
      <c r="GA52" s="248"/>
      <c r="GB52" s="248"/>
      <c r="GC52" s="248"/>
      <c r="GD52" s="255">
        <f>-GB52+GC52</f>
        <v>0</v>
      </c>
      <c r="GE52" s="248"/>
      <c r="GF52" s="248"/>
      <c r="GG52" s="248"/>
      <c r="GH52" s="255">
        <f>-GF52+GG52</f>
        <v>0</v>
      </c>
      <c r="GI52" s="248"/>
      <c r="GJ52" s="248"/>
      <c r="GK52" s="248"/>
      <c r="GL52" s="255">
        <f>-GJ52+GK52</f>
        <v>0</v>
      </c>
      <c r="GM52" s="248"/>
      <c r="GN52" s="248"/>
      <c r="GO52" s="248"/>
      <c r="GP52" s="255">
        <f>-GN52+GO52</f>
        <v>0</v>
      </c>
      <c r="GQ52" s="248"/>
      <c r="GR52" s="248"/>
      <c r="GS52" s="248"/>
      <c r="GT52" s="255">
        <f>-GR52+GS52</f>
        <v>0</v>
      </c>
      <c r="GU52" s="248"/>
      <c r="GV52" s="248"/>
      <c r="GW52" s="248"/>
      <c r="GX52" s="255">
        <f>-GV52+GW52</f>
        <v>0</v>
      </c>
      <c r="GY52" s="248"/>
      <c r="GZ52" s="248"/>
      <c r="HA52" s="248"/>
      <c r="HB52" s="255">
        <f>-GZ52+HA52</f>
        <v>0</v>
      </c>
      <c r="HC52" s="248"/>
      <c r="HD52" s="248"/>
      <c r="HE52" s="248"/>
      <c r="HF52" s="255">
        <f>-HD52+HE52</f>
        <v>0</v>
      </c>
      <c r="HG52" s="248"/>
      <c r="HH52" s="248"/>
      <c r="HI52" s="248"/>
      <c r="HJ52" s="255">
        <f>-HH52+HI52</f>
        <v>0</v>
      </c>
      <c r="HK52" s="248"/>
      <c r="HL52" s="248"/>
      <c r="HM52" s="248"/>
      <c r="HN52" s="255">
        <f>-HL52+HM52</f>
        <v>0</v>
      </c>
      <c r="HO52" s="248"/>
      <c r="HP52" s="248"/>
      <c r="HQ52" s="248"/>
      <c r="HR52" s="255">
        <f>-HP52+HQ52</f>
        <v>0</v>
      </c>
      <c r="HS52" s="248"/>
      <c r="HT52" s="248"/>
      <c r="HU52" s="248"/>
      <c r="HV52" s="255">
        <f>-HT52+HU52</f>
        <v>0</v>
      </c>
      <c r="HW52" s="248"/>
      <c r="HX52" s="248"/>
      <c r="HY52" s="248"/>
      <c r="HZ52" s="255">
        <f>-HX52+HY52</f>
        <v>0</v>
      </c>
      <c r="IA52" s="248"/>
      <c r="IB52" s="248"/>
      <c r="IC52" s="248"/>
      <c r="ID52" s="255">
        <f>-IB52+IC52</f>
        <v>0</v>
      </c>
      <c r="IE52" s="248"/>
      <c r="IF52" s="248"/>
      <c r="IG52" s="248"/>
      <c r="IH52" s="255">
        <f>-IF52+IG52</f>
        <v>0</v>
      </c>
      <c r="II52" s="248"/>
      <c r="IJ52" s="248"/>
      <c r="IK52" s="248"/>
      <c r="IL52" s="255">
        <f>-IJ52+IK52</f>
        <v>0</v>
      </c>
      <c r="IM52" s="248"/>
      <c r="IN52" s="248"/>
      <c r="IO52" s="248"/>
      <c r="IP52" s="255">
        <f>-IN52+IO52</f>
        <v>0</v>
      </c>
      <c r="IQ52" s="255">
        <f t="shared" si="80"/>
        <v>0</v>
      </c>
      <c r="IR52" s="255">
        <f t="shared" si="80"/>
        <v>0</v>
      </c>
      <c r="IS52" s="255">
        <f t="shared" si="80"/>
        <v>0</v>
      </c>
      <c r="IT52" s="255">
        <f t="shared" si="80"/>
        <v>0</v>
      </c>
    </row>
    <row r="53" spans="1:254" ht="15" customHeight="1">
      <c r="A53" s="343"/>
      <c r="B53" s="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4"/>
      <c r="CQ53" s="254"/>
      <c r="CR53" s="254"/>
      <c r="CS53" s="254"/>
      <c r="CT53" s="254"/>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4"/>
      <c r="GZ53" s="254"/>
      <c r="HA53" s="254"/>
      <c r="HB53" s="254"/>
      <c r="HC53" s="254"/>
      <c r="HD53" s="254"/>
      <c r="HE53" s="254"/>
      <c r="HF53" s="254"/>
      <c r="HG53" s="254"/>
      <c r="HH53" s="254"/>
      <c r="HI53" s="254"/>
      <c r="HJ53" s="254"/>
      <c r="HK53" s="254"/>
      <c r="HL53" s="254"/>
      <c r="HM53" s="254"/>
      <c r="HN53" s="254"/>
      <c r="HO53" s="254"/>
      <c r="HP53" s="254"/>
      <c r="HQ53" s="254"/>
      <c r="HR53" s="254"/>
      <c r="HS53" s="254"/>
      <c r="HT53" s="254"/>
      <c r="HU53" s="254"/>
      <c r="HV53" s="254"/>
      <c r="HW53" s="254"/>
      <c r="HX53" s="254"/>
      <c r="HY53" s="254"/>
      <c r="HZ53" s="254"/>
      <c r="IA53" s="254"/>
      <c r="IB53" s="254"/>
      <c r="IC53" s="254"/>
      <c r="ID53" s="254"/>
      <c r="IE53" s="254"/>
      <c r="IF53" s="254"/>
      <c r="IG53" s="254"/>
      <c r="IH53" s="254"/>
      <c r="II53" s="254"/>
      <c r="IJ53" s="254"/>
      <c r="IK53" s="254"/>
      <c r="IL53" s="254"/>
      <c r="IM53" s="254"/>
      <c r="IN53" s="254"/>
      <c r="IO53" s="254"/>
      <c r="IP53" s="254"/>
      <c r="IQ53" s="254"/>
      <c r="IR53" s="254"/>
      <c r="IS53" s="254"/>
      <c r="IT53" s="254"/>
    </row>
    <row r="54" spans="1:254" ht="15" customHeight="1" thickBot="1">
      <c r="A54" s="343"/>
      <c r="B54" s="9" t="s">
        <v>216</v>
      </c>
      <c r="C54" s="255">
        <f t="shared" ref="C54:AH54" si="82">SUM(C42:C53)</f>
        <v>0</v>
      </c>
      <c r="D54" s="255">
        <f t="shared" si="82"/>
        <v>0</v>
      </c>
      <c r="E54" s="255">
        <f t="shared" si="82"/>
        <v>0</v>
      </c>
      <c r="F54" s="255">
        <f t="shared" si="82"/>
        <v>0</v>
      </c>
      <c r="G54" s="255">
        <f t="shared" si="82"/>
        <v>0</v>
      </c>
      <c r="H54" s="255">
        <f t="shared" si="82"/>
        <v>0</v>
      </c>
      <c r="I54" s="255">
        <f t="shared" si="82"/>
        <v>0</v>
      </c>
      <c r="J54" s="255">
        <f t="shared" si="82"/>
        <v>0</v>
      </c>
      <c r="K54" s="255">
        <f t="shared" si="82"/>
        <v>0</v>
      </c>
      <c r="L54" s="255">
        <f t="shared" si="82"/>
        <v>0</v>
      </c>
      <c r="M54" s="255">
        <f t="shared" si="82"/>
        <v>0</v>
      </c>
      <c r="N54" s="255">
        <f t="shared" si="82"/>
        <v>0</v>
      </c>
      <c r="O54" s="255">
        <f t="shared" si="82"/>
        <v>0</v>
      </c>
      <c r="P54" s="255">
        <f t="shared" si="82"/>
        <v>0</v>
      </c>
      <c r="Q54" s="255">
        <f t="shared" si="82"/>
        <v>0</v>
      </c>
      <c r="R54" s="255">
        <f t="shared" si="82"/>
        <v>0</v>
      </c>
      <c r="S54" s="255">
        <f t="shared" si="82"/>
        <v>0</v>
      </c>
      <c r="T54" s="255">
        <f t="shared" si="82"/>
        <v>0</v>
      </c>
      <c r="U54" s="255">
        <f t="shared" si="82"/>
        <v>0</v>
      </c>
      <c r="V54" s="255">
        <f t="shared" si="82"/>
        <v>0</v>
      </c>
      <c r="W54" s="255">
        <f t="shared" si="82"/>
        <v>0</v>
      </c>
      <c r="X54" s="255">
        <f t="shared" si="82"/>
        <v>0</v>
      </c>
      <c r="Y54" s="255">
        <f t="shared" si="82"/>
        <v>0</v>
      </c>
      <c r="Z54" s="255">
        <f t="shared" si="82"/>
        <v>0</v>
      </c>
      <c r="AA54" s="255">
        <f t="shared" si="82"/>
        <v>0</v>
      </c>
      <c r="AB54" s="255">
        <f t="shared" si="82"/>
        <v>0</v>
      </c>
      <c r="AC54" s="255">
        <f t="shared" si="82"/>
        <v>0</v>
      </c>
      <c r="AD54" s="255">
        <f t="shared" si="82"/>
        <v>0</v>
      </c>
      <c r="AE54" s="255">
        <f t="shared" si="82"/>
        <v>0</v>
      </c>
      <c r="AF54" s="255">
        <f t="shared" si="82"/>
        <v>0</v>
      </c>
      <c r="AG54" s="255">
        <f t="shared" si="82"/>
        <v>0</v>
      </c>
      <c r="AH54" s="255">
        <f t="shared" si="82"/>
        <v>0</v>
      </c>
      <c r="AI54" s="255">
        <f t="shared" ref="AI54:BN54" si="83">SUM(AI42:AI53)</f>
        <v>0</v>
      </c>
      <c r="AJ54" s="255">
        <f t="shared" si="83"/>
        <v>0</v>
      </c>
      <c r="AK54" s="255">
        <f t="shared" si="83"/>
        <v>0</v>
      </c>
      <c r="AL54" s="255">
        <f t="shared" si="83"/>
        <v>0</v>
      </c>
      <c r="AM54" s="255">
        <f t="shared" si="83"/>
        <v>0</v>
      </c>
      <c r="AN54" s="255">
        <f t="shared" si="83"/>
        <v>0</v>
      </c>
      <c r="AO54" s="255">
        <f t="shared" si="83"/>
        <v>0</v>
      </c>
      <c r="AP54" s="255">
        <f t="shared" si="83"/>
        <v>0</v>
      </c>
      <c r="AQ54" s="255">
        <f t="shared" si="83"/>
        <v>0</v>
      </c>
      <c r="AR54" s="255">
        <f t="shared" si="83"/>
        <v>0</v>
      </c>
      <c r="AS54" s="255">
        <f t="shared" si="83"/>
        <v>0</v>
      </c>
      <c r="AT54" s="255">
        <f t="shared" si="83"/>
        <v>0</v>
      </c>
      <c r="AU54" s="255">
        <f t="shared" si="83"/>
        <v>0</v>
      </c>
      <c r="AV54" s="255">
        <f t="shared" si="83"/>
        <v>0</v>
      </c>
      <c r="AW54" s="255">
        <f t="shared" si="83"/>
        <v>0</v>
      </c>
      <c r="AX54" s="255">
        <f t="shared" si="83"/>
        <v>0</v>
      </c>
      <c r="AY54" s="255">
        <f t="shared" si="83"/>
        <v>0</v>
      </c>
      <c r="AZ54" s="255">
        <f t="shared" si="83"/>
        <v>0</v>
      </c>
      <c r="BA54" s="255">
        <f t="shared" si="83"/>
        <v>0</v>
      </c>
      <c r="BB54" s="255">
        <f t="shared" si="83"/>
        <v>0</v>
      </c>
      <c r="BC54" s="255">
        <f t="shared" si="83"/>
        <v>0</v>
      </c>
      <c r="BD54" s="255">
        <f t="shared" si="83"/>
        <v>0</v>
      </c>
      <c r="BE54" s="255">
        <f t="shared" si="83"/>
        <v>0</v>
      </c>
      <c r="BF54" s="255">
        <f t="shared" si="83"/>
        <v>0</v>
      </c>
      <c r="BG54" s="255">
        <f t="shared" si="83"/>
        <v>0</v>
      </c>
      <c r="BH54" s="255">
        <f t="shared" si="83"/>
        <v>0</v>
      </c>
      <c r="BI54" s="255">
        <f t="shared" si="83"/>
        <v>0</v>
      </c>
      <c r="BJ54" s="255">
        <f t="shared" si="83"/>
        <v>0</v>
      </c>
      <c r="BK54" s="255">
        <f t="shared" si="83"/>
        <v>0</v>
      </c>
      <c r="BL54" s="255">
        <f t="shared" si="83"/>
        <v>0</v>
      </c>
      <c r="BM54" s="255">
        <f t="shared" si="83"/>
        <v>0</v>
      </c>
      <c r="BN54" s="255">
        <f t="shared" si="83"/>
        <v>0</v>
      </c>
      <c r="BO54" s="255">
        <f t="shared" ref="BO54:CT54" si="84">SUM(BO42:BO53)</f>
        <v>0</v>
      </c>
      <c r="BP54" s="255">
        <f t="shared" si="84"/>
        <v>0</v>
      </c>
      <c r="BQ54" s="255">
        <f t="shared" si="84"/>
        <v>0</v>
      </c>
      <c r="BR54" s="255">
        <f t="shared" si="84"/>
        <v>0</v>
      </c>
      <c r="BS54" s="255">
        <f t="shared" si="84"/>
        <v>0</v>
      </c>
      <c r="BT54" s="255">
        <f t="shared" si="84"/>
        <v>0</v>
      </c>
      <c r="BU54" s="255">
        <f t="shared" si="84"/>
        <v>0</v>
      </c>
      <c r="BV54" s="255">
        <f t="shared" si="84"/>
        <v>0</v>
      </c>
      <c r="BW54" s="255">
        <f t="shared" si="84"/>
        <v>0</v>
      </c>
      <c r="BX54" s="255">
        <f t="shared" si="84"/>
        <v>0</v>
      </c>
      <c r="BY54" s="255">
        <f t="shared" si="84"/>
        <v>0</v>
      </c>
      <c r="BZ54" s="255">
        <f t="shared" si="84"/>
        <v>0</v>
      </c>
      <c r="CA54" s="255">
        <f t="shared" si="84"/>
        <v>0</v>
      </c>
      <c r="CB54" s="255">
        <f t="shared" si="84"/>
        <v>0</v>
      </c>
      <c r="CC54" s="255">
        <f t="shared" si="84"/>
        <v>0</v>
      </c>
      <c r="CD54" s="255">
        <f t="shared" si="84"/>
        <v>0</v>
      </c>
      <c r="CE54" s="255">
        <f t="shared" si="84"/>
        <v>0</v>
      </c>
      <c r="CF54" s="255">
        <f t="shared" si="84"/>
        <v>0</v>
      </c>
      <c r="CG54" s="255">
        <f t="shared" si="84"/>
        <v>0</v>
      </c>
      <c r="CH54" s="255">
        <f t="shared" si="84"/>
        <v>0</v>
      </c>
      <c r="CI54" s="255">
        <f t="shared" si="84"/>
        <v>0</v>
      </c>
      <c r="CJ54" s="255">
        <f t="shared" si="84"/>
        <v>0</v>
      </c>
      <c r="CK54" s="255">
        <f t="shared" si="84"/>
        <v>0</v>
      </c>
      <c r="CL54" s="255">
        <f t="shared" si="84"/>
        <v>0</v>
      </c>
      <c r="CM54" s="255">
        <f t="shared" si="84"/>
        <v>0</v>
      </c>
      <c r="CN54" s="255">
        <f t="shared" si="84"/>
        <v>0</v>
      </c>
      <c r="CO54" s="255">
        <f t="shared" si="84"/>
        <v>0</v>
      </c>
      <c r="CP54" s="255">
        <f t="shared" si="84"/>
        <v>0</v>
      </c>
      <c r="CQ54" s="255">
        <f t="shared" si="84"/>
        <v>0</v>
      </c>
      <c r="CR54" s="255">
        <f t="shared" si="84"/>
        <v>0</v>
      </c>
      <c r="CS54" s="255">
        <f t="shared" si="84"/>
        <v>0</v>
      </c>
      <c r="CT54" s="255">
        <f t="shared" si="84"/>
        <v>0</v>
      </c>
      <c r="CU54" s="255">
        <f t="shared" ref="CU54:DZ54" si="85">SUM(CU42:CU53)</f>
        <v>0</v>
      </c>
      <c r="CV54" s="255">
        <f t="shared" si="85"/>
        <v>0</v>
      </c>
      <c r="CW54" s="255">
        <f t="shared" si="85"/>
        <v>0</v>
      </c>
      <c r="CX54" s="255">
        <f t="shared" si="85"/>
        <v>0</v>
      </c>
      <c r="CY54" s="255">
        <f t="shared" si="85"/>
        <v>0</v>
      </c>
      <c r="CZ54" s="255">
        <f t="shared" si="85"/>
        <v>0</v>
      </c>
      <c r="DA54" s="255">
        <f t="shared" si="85"/>
        <v>0</v>
      </c>
      <c r="DB54" s="255">
        <f t="shared" si="85"/>
        <v>0</v>
      </c>
      <c r="DC54" s="255">
        <f t="shared" si="85"/>
        <v>0</v>
      </c>
      <c r="DD54" s="255">
        <f t="shared" si="85"/>
        <v>0</v>
      </c>
      <c r="DE54" s="255">
        <f t="shared" si="85"/>
        <v>0</v>
      </c>
      <c r="DF54" s="255">
        <f t="shared" si="85"/>
        <v>0</v>
      </c>
      <c r="DG54" s="255">
        <f t="shared" si="85"/>
        <v>0</v>
      </c>
      <c r="DH54" s="255">
        <f t="shared" si="85"/>
        <v>0</v>
      </c>
      <c r="DI54" s="255">
        <f t="shared" si="85"/>
        <v>0</v>
      </c>
      <c r="DJ54" s="255">
        <f t="shared" si="85"/>
        <v>0</v>
      </c>
      <c r="DK54" s="255">
        <f t="shared" si="85"/>
        <v>0</v>
      </c>
      <c r="DL54" s="255">
        <f t="shared" si="85"/>
        <v>0</v>
      </c>
      <c r="DM54" s="255">
        <f t="shared" si="85"/>
        <v>0</v>
      </c>
      <c r="DN54" s="255">
        <f t="shared" si="85"/>
        <v>0</v>
      </c>
      <c r="DO54" s="255">
        <f t="shared" si="85"/>
        <v>0</v>
      </c>
      <c r="DP54" s="255">
        <f t="shared" si="85"/>
        <v>0</v>
      </c>
      <c r="DQ54" s="255">
        <f t="shared" si="85"/>
        <v>0</v>
      </c>
      <c r="DR54" s="255">
        <f t="shared" si="85"/>
        <v>0</v>
      </c>
      <c r="DS54" s="255">
        <f t="shared" si="85"/>
        <v>0</v>
      </c>
      <c r="DT54" s="255">
        <f t="shared" si="85"/>
        <v>0</v>
      </c>
      <c r="DU54" s="255">
        <f t="shared" si="85"/>
        <v>0</v>
      </c>
      <c r="DV54" s="255">
        <f t="shared" si="85"/>
        <v>0</v>
      </c>
      <c r="DW54" s="255">
        <f t="shared" si="85"/>
        <v>0</v>
      </c>
      <c r="DX54" s="255">
        <f t="shared" si="85"/>
        <v>0</v>
      </c>
      <c r="DY54" s="255">
        <f t="shared" si="85"/>
        <v>0</v>
      </c>
      <c r="DZ54" s="255">
        <f t="shared" si="85"/>
        <v>0</v>
      </c>
      <c r="EA54" s="255">
        <f t="shared" ref="EA54:FF54" si="86">SUM(EA42:EA53)</f>
        <v>0</v>
      </c>
      <c r="EB54" s="255">
        <f t="shared" si="86"/>
        <v>0</v>
      </c>
      <c r="EC54" s="255">
        <f t="shared" si="86"/>
        <v>0</v>
      </c>
      <c r="ED54" s="255">
        <f t="shared" si="86"/>
        <v>0</v>
      </c>
      <c r="EE54" s="255">
        <f t="shared" si="86"/>
        <v>0</v>
      </c>
      <c r="EF54" s="255">
        <f t="shared" si="86"/>
        <v>0</v>
      </c>
      <c r="EG54" s="255">
        <f t="shared" si="86"/>
        <v>0</v>
      </c>
      <c r="EH54" s="255">
        <f t="shared" si="86"/>
        <v>0</v>
      </c>
      <c r="EI54" s="255">
        <f t="shared" si="86"/>
        <v>0</v>
      </c>
      <c r="EJ54" s="255">
        <f t="shared" si="86"/>
        <v>0</v>
      </c>
      <c r="EK54" s="255">
        <f t="shared" si="86"/>
        <v>0</v>
      </c>
      <c r="EL54" s="255">
        <f t="shared" si="86"/>
        <v>0</v>
      </c>
      <c r="EM54" s="255">
        <f t="shared" si="86"/>
        <v>0</v>
      </c>
      <c r="EN54" s="255">
        <f t="shared" si="86"/>
        <v>0</v>
      </c>
      <c r="EO54" s="255">
        <f t="shared" si="86"/>
        <v>0</v>
      </c>
      <c r="EP54" s="255">
        <f t="shared" si="86"/>
        <v>0</v>
      </c>
      <c r="EQ54" s="255">
        <f t="shared" si="86"/>
        <v>0</v>
      </c>
      <c r="ER54" s="255">
        <f t="shared" si="86"/>
        <v>0</v>
      </c>
      <c r="ES54" s="255">
        <f t="shared" si="86"/>
        <v>0</v>
      </c>
      <c r="ET54" s="255">
        <f t="shared" si="86"/>
        <v>0</v>
      </c>
      <c r="EU54" s="255">
        <f t="shared" si="86"/>
        <v>0</v>
      </c>
      <c r="EV54" s="255">
        <f t="shared" si="86"/>
        <v>0</v>
      </c>
      <c r="EW54" s="255">
        <f t="shared" si="86"/>
        <v>0</v>
      </c>
      <c r="EX54" s="255">
        <f t="shared" si="86"/>
        <v>0</v>
      </c>
      <c r="EY54" s="255">
        <f t="shared" si="86"/>
        <v>0</v>
      </c>
      <c r="EZ54" s="255">
        <f t="shared" si="86"/>
        <v>0</v>
      </c>
      <c r="FA54" s="255">
        <f t="shared" si="86"/>
        <v>0</v>
      </c>
      <c r="FB54" s="255">
        <f t="shared" si="86"/>
        <v>0</v>
      </c>
      <c r="FC54" s="255">
        <f t="shared" si="86"/>
        <v>0</v>
      </c>
      <c r="FD54" s="255">
        <f t="shared" si="86"/>
        <v>0</v>
      </c>
      <c r="FE54" s="255">
        <f t="shared" si="86"/>
        <v>0</v>
      </c>
      <c r="FF54" s="255">
        <f t="shared" si="86"/>
        <v>0</v>
      </c>
      <c r="FG54" s="255">
        <f t="shared" ref="FG54:GL54" si="87">SUM(FG42:FG53)</f>
        <v>0</v>
      </c>
      <c r="FH54" s="255">
        <f t="shared" si="87"/>
        <v>0</v>
      </c>
      <c r="FI54" s="255">
        <f t="shared" si="87"/>
        <v>0</v>
      </c>
      <c r="FJ54" s="255">
        <f t="shared" si="87"/>
        <v>0</v>
      </c>
      <c r="FK54" s="255">
        <f t="shared" si="87"/>
        <v>0</v>
      </c>
      <c r="FL54" s="255">
        <f t="shared" si="87"/>
        <v>0</v>
      </c>
      <c r="FM54" s="255">
        <f t="shared" si="87"/>
        <v>0</v>
      </c>
      <c r="FN54" s="255">
        <f t="shared" si="87"/>
        <v>0</v>
      </c>
      <c r="FO54" s="255">
        <f t="shared" si="87"/>
        <v>0</v>
      </c>
      <c r="FP54" s="255">
        <f t="shared" si="87"/>
        <v>0</v>
      </c>
      <c r="FQ54" s="255">
        <f t="shared" si="87"/>
        <v>0</v>
      </c>
      <c r="FR54" s="255">
        <f t="shared" si="87"/>
        <v>0</v>
      </c>
      <c r="FS54" s="255">
        <f t="shared" si="87"/>
        <v>0</v>
      </c>
      <c r="FT54" s="255">
        <f t="shared" si="87"/>
        <v>0</v>
      </c>
      <c r="FU54" s="255">
        <f t="shared" si="87"/>
        <v>0</v>
      </c>
      <c r="FV54" s="255">
        <f t="shared" si="87"/>
        <v>0</v>
      </c>
      <c r="FW54" s="255">
        <f t="shared" si="87"/>
        <v>0</v>
      </c>
      <c r="FX54" s="255">
        <f t="shared" si="87"/>
        <v>0</v>
      </c>
      <c r="FY54" s="255">
        <f t="shared" si="87"/>
        <v>0</v>
      </c>
      <c r="FZ54" s="255">
        <f t="shared" si="87"/>
        <v>0</v>
      </c>
      <c r="GA54" s="255">
        <f t="shared" si="87"/>
        <v>0</v>
      </c>
      <c r="GB54" s="255">
        <f t="shared" si="87"/>
        <v>0</v>
      </c>
      <c r="GC54" s="255">
        <f t="shared" si="87"/>
        <v>0</v>
      </c>
      <c r="GD54" s="255">
        <f t="shared" si="87"/>
        <v>0</v>
      </c>
      <c r="GE54" s="255">
        <f t="shared" si="87"/>
        <v>0</v>
      </c>
      <c r="GF54" s="255">
        <f t="shared" si="87"/>
        <v>0</v>
      </c>
      <c r="GG54" s="255">
        <f t="shared" si="87"/>
        <v>0</v>
      </c>
      <c r="GH54" s="255">
        <f t="shared" si="87"/>
        <v>0</v>
      </c>
      <c r="GI54" s="255">
        <f t="shared" si="87"/>
        <v>0</v>
      </c>
      <c r="GJ54" s="255">
        <f t="shared" si="87"/>
        <v>0</v>
      </c>
      <c r="GK54" s="255">
        <f t="shared" si="87"/>
        <v>0</v>
      </c>
      <c r="GL54" s="255">
        <f t="shared" si="87"/>
        <v>0</v>
      </c>
      <c r="GM54" s="255">
        <f t="shared" ref="GM54:HR54" si="88">SUM(GM42:GM53)</f>
        <v>0</v>
      </c>
      <c r="GN54" s="255">
        <f t="shared" si="88"/>
        <v>0</v>
      </c>
      <c r="GO54" s="255">
        <f t="shared" si="88"/>
        <v>0</v>
      </c>
      <c r="GP54" s="255">
        <f t="shared" si="88"/>
        <v>0</v>
      </c>
      <c r="GQ54" s="255">
        <f t="shared" si="88"/>
        <v>0</v>
      </c>
      <c r="GR54" s="255">
        <f t="shared" si="88"/>
        <v>0</v>
      </c>
      <c r="GS54" s="255">
        <f t="shared" si="88"/>
        <v>0</v>
      </c>
      <c r="GT54" s="255">
        <f t="shared" si="88"/>
        <v>0</v>
      </c>
      <c r="GU54" s="255">
        <f t="shared" si="88"/>
        <v>0</v>
      </c>
      <c r="GV54" s="255">
        <f t="shared" si="88"/>
        <v>0</v>
      </c>
      <c r="GW54" s="255">
        <f t="shared" si="88"/>
        <v>0</v>
      </c>
      <c r="GX54" s="255">
        <f t="shared" si="88"/>
        <v>0</v>
      </c>
      <c r="GY54" s="255">
        <f t="shared" si="88"/>
        <v>0</v>
      </c>
      <c r="GZ54" s="255">
        <f t="shared" si="88"/>
        <v>0</v>
      </c>
      <c r="HA54" s="255">
        <f t="shared" si="88"/>
        <v>0</v>
      </c>
      <c r="HB54" s="255">
        <f t="shared" si="88"/>
        <v>0</v>
      </c>
      <c r="HC54" s="255">
        <f t="shared" si="88"/>
        <v>0</v>
      </c>
      <c r="HD54" s="255">
        <f t="shared" si="88"/>
        <v>0</v>
      </c>
      <c r="HE54" s="255">
        <f t="shared" si="88"/>
        <v>0</v>
      </c>
      <c r="HF54" s="255">
        <f t="shared" si="88"/>
        <v>0</v>
      </c>
      <c r="HG54" s="255">
        <f t="shared" si="88"/>
        <v>0</v>
      </c>
      <c r="HH54" s="255">
        <f t="shared" si="88"/>
        <v>0</v>
      </c>
      <c r="HI54" s="255">
        <f t="shared" si="88"/>
        <v>0</v>
      </c>
      <c r="HJ54" s="255">
        <f t="shared" si="88"/>
        <v>0</v>
      </c>
      <c r="HK54" s="255">
        <f t="shared" si="88"/>
        <v>0</v>
      </c>
      <c r="HL54" s="255">
        <f t="shared" si="88"/>
        <v>0</v>
      </c>
      <c r="HM54" s="255">
        <f t="shared" si="88"/>
        <v>0</v>
      </c>
      <c r="HN54" s="255">
        <f t="shared" si="88"/>
        <v>0</v>
      </c>
      <c r="HO54" s="255">
        <f t="shared" si="88"/>
        <v>0</v>
      </c>
      <c r="HP54" s="255">
        <f t="shared" si="88"/>
        <v>0</v>
      </c>
      <c r="HQ54" s="255">
        <f t="shared" si="88"/>
        <v>0</v>
      </c>
      <c r="HR54" s="255">
        <f t="shared" si="88"/>
        <v>0</v>
      </c>
      <c r="HS54" s="255">
        <f t="shared" ref="HS54:IP54" si="89">SUM(HS42:HS53)</f>
        <v>0</v>
      </c>
      <c r="HT54" s="255">
        <f t="shared" si="89"/>
        <v>0</v>
      </c>
      <c r="HU54" s="255">
        <f t="shared" si="89"/>
        <v>0</v>
      </c>
      <c r="HV54" s="255">
        <f t="shared" si="89"/>
        <v>0</v>
      </c>
      <c r="HW54" s="255">
        <f t="shared" si="89"/>
        <v>0</v>
      </c>
      <c r="HX54" s="255">
        <f t="shared" si="89"/>
        <v>0</v>
      </c>
      <c r="HY54" s="255">
        <f t="shared" si="89"/>
        <v>0</v>
      </c>
      <c r="HZ54" s="255">
        <f t="shared" si="89"/>
        <v>0</v>
      </c>
      <c r="IA54" s="255">
        <f t="shared" si="89"/>
        <v>0</v>
      </c>
      <c r="IB54" s="255">
        <f t="shared" si="89"/>
        <v>0</v>
      </c>
      <c r="IC54" s="255">
        <f t="shared" si="89"/>
        <v>0</v>
      </c>
      <c r="ID54" s="255">
        <f t="shared" si="89"/>
        <v>0</v>
      </c>
      <c r="IE54" s="255">
        <f t="shared" si="89"/>
        <v>0</v>
      </c>
      <c r="IF54" s="255">
        <f t="shared" si="89"/>
        <v>0</v>
      </c>
      <c r="IG54" s="255">
        <f t="shared" si="89"/>
        <v>0</v>
      </c>
      <c r="IH54" s="255">
        <f t="shared" si="89"/>
        <v>0</v>
      </c>
      <c r="II54" s="255">
        <f t="shared" si="89"/>
        <v>0</v>
      </c>
      <c r="IJ54" s="255">
        <f t="shared" si="89"/>
        <v>0</v>
      </c>
      <c r="IK54" s="255">
        <f t="shared" si="89"/>
        <v>0</v>
      </c>
      <c r="IL54" s="255">
        <f t="shared" si="89"/>
        <v>0</v>
      </c>
      <c r="IM54" s="255">
        <f t="shared" si="89"/>
        <v>0</v>
      </c>
      <c r="IN54" s="255">
        <f t="shared" si="89"/>
        <v>0</v>
      </c>
      <c r="IO54" s="255">
        <f t="shared" si="89"/>
        <v>0</v>
      </c>
      <c r="IP54" s="255">
        <f t="shared" si="89"/>
        <v>0</v>
      </c>
      <c r="IQ54" s="255">
        <f t="shared" si="80"/>
        <v>0</v>
      </c>
      <c r="IR54" s="255">
        <f t="shared" si="80"/>
        <v>0</v>
      </c>
      <c r="IS54" s="255">
        <f t="shared" si="80"/>
        <v>0</v>
      </c>
      <c r="IT54" s="255">
        <f t="shared" si="80"/>
        <v>0</v>
      </c>
    </row>
    <row r="55" spans="1:254" ht="15" customHeight="1">
      <c r="A55" s="343"/>
      <c r="B55" s="9" t="s">
        <v>154</v>
      </c>
      <c r="C55" s="254">
        <f>+C40+C54</f>
        <v>0</v>
      </c>
      <c r="D55" s="254">
        <f>+D40+D54</f>
        <v>0</v>
      </c>
      <c r="E55" s="254">
        <f>+E40+E54</f>
        <v>0</v>
      </c>
      <c r="F55" s="254">
        <f>+F40+F54</f>
        <v>0</v>
      </c>
      <c r="G55" s="254">
        <f t="shared" ref="G55:AT55" si="90">+G40+G54</f>
        <v>0</v>
      </c>
      <c r="H55" s="254">
        <f t="shared" si="90"/>
        <v>0</v>
      </c>
      <c r="I55" s="254">
        <f t="shared" si="90"/>
        <v>0</v>
      </c>
      <c r="J55" s="254">
        <f t="shared" si="90"/>
        <v>0</v>
      </c>
      <c r="K55" s="254">
        <f t="shared" si="90"/>
        <v>0</v>
      </c>
      <c r="L55" s="254">
        <f t="shared" si="90"/>
        <v>0</v>
      </c>
      <c r="M55" s="254">
        <f t="shared" si="90"/>
        <v>0</v>
      </c>
      <c r="N55" s="254">
        <f t="shared" si="90"/>
        <v>0</v>
      </c>
      <c r="O55" s="254">
        <f t="shared" si="90"/>
        <v>0</v>
      </c>
      <c r="P55" s="254">
        <f t="shared" si="90"/>
        <v>0</v>
      </c>
      <c r="Q55" s="254">
        <f t="shared" si="90"/>
        <v>0</v>
      </c>
      <c r="R55" s="254">
        <f t="shared" si="90"/>
        <v>0</v>
      </c>
      <c r="S55" s="254">
        <f t="shared" si="90"/>
        <v>0</v>
      </c>
      <c r="T55" s="254">
        <f t="shared" si="90"/>
        <v>0</v>
      </c>
      <c r="U55" s="254">
        <f t="shared" si="90"/>
        <v>0</v>
      </c>
      <c r="V55" s="254">
        <f t="shared" si="90"/>
        <v>0</v>
      </c>
      <c r="W55" s="254">
        <f t="shared" si="90"/>
        <v>0</v>
      </c>
      <c r="X55" s="254">
        <f t="shared" si="90"/>
        <v>0</v>
      </c>
      <c r="Y55" s="254">
        <f t="shared" si="90"/>
        <v>0</v>
      </c>
      <c r="Z55" s="254">
        <f t="shared" si="90"/>
        <v>0</v>
      </c>
      <c r="AA55" s="254">
        <f t="shared" si="90"/>
        <v>0</v>
      </c>
      <c r="AB55" s="254">
        <f t="shared" si="90"/>
        <v>0</v>
      </c>
      <c r="AC55" s="254">
        <f t="shared" si="90"/>
        <v>0</v>
      </c>
      <c r="AD55" s="254">
        <f t="shared" si="90"/>
        <v>0</v>
      </c>
      <c r="AE55" s="254">
        <f t="shared" si="90"/>
        <v>0</v>
      </c>
      <c r="AF55" s="254">
        <f t="shared" si="90"/>
        <v>0</v>
      </c>
      <c r="AG55" s="254">
        <f t="shared" si="90"/>
        <v>0</v>
      </c>
      <c r="AH55" s="254">
        <f t="shared" si="90"/>
        <v>0</v>
      </c>
      <c r="AI55" s="254">
        <f t="shared" si="90"/>
        <v>0</v>
      </c>
      <c r="AJ55" s="254">
        <f t="shared" si="90"/>
        <v>0</v>
      </c>
      <c r="AK55" s="254">
        <f t="shared" si="90"/>
        <v>0</v>
      </c>
      <c r="AL55" s="254">
        <f t="shared" si="90"/>
        <v>0</v>
      </c>
      <c r="AM55" s="254">
        <f t="shared" si="90"/>
        <v>0</v>
      </c>
      <c r="AN55" s="254">
        <f t="shared" si="90"/>
        <v>0</v>
      </c>
      <c r="AO55" s="254">
        <f t="shared" si="90"/>
        <v>0</v>
      </c>
      <c r="AP55" s="254">
        <f t="shared" si="90"/>
        <v>0</v>
      </c>
      <c r="AQ55" s="254">
        <f t="shared" si="90"/>
        <v>0</v>
      </c>
      <c r="AR55" s="254">
        <f t="shared" si="90"/>
        <v>0</v>
      </c>
      <c r="AS55" s="254">
        <f t="shared" si="90"/>
        <v>0</v>
      </c>
      <c r="AT55" s="254">
        <f t="shared" si="90"/>
        <v>0</v>
      </c>
      <c r="AU55" s="254">
        <f t="shared" ref="AU55:BN55" si="91">+AU40+AU54</f>
        <v>0</v>
      </c>
      <c r="AV55" s="254">
        <f t="shared" si="91"/>
        <v>0</v>
      </c>
      <c r="AW55" s="254">
        <f t="shared" si="91"/>
        <v>0</v>
      </c>
      <c r="AX55" s="254">
        <f t="shared" si="91"/>
        <v>0</v>
      </c>
      <c r="AY55" s="254">
        <f t="shared" si="91"/>
        <v>0</v>
      </c>
      <c r="AZ55" s="254">
        <f t="shared" si="91"/>
        <v>0</v>
      </c>
      <c r="BA55" s="254">
        <f t="shared" si="91"/>
        <v>0</v>
      </c>
      <c r="BB55" s="254">
        <f t="shared" si="91"/>
        <v>0</v>
      </c>
      <c r="BC55" s="254">
        <f t="shared" si="91"/>
        <v>0</v>
      </c>
      <c r="BD55" s="254">
        <f t="shared" si="91"/>
        <v>0</v>
      </c>
      <c r="BE55" s="254">
        <f t="shared" si="91"/>
        <v>0</v>
      </c>
      <c r="BF55" s="254">
        <f t="shared" si="91"/>
        <v>0</v>
      </c>
      <c r="BG55" s="254">
        <f t="shared" si="91"/>
        <v>0</v>
      </c>
      <c r="BH55" s="254">
        <f t="shared" si="91"/>
        <v>0</v>
      </c>
      <c r="BI55" s="254">
        <f t="shared" si="91"/>
        <v>0</v>
      </c>
      <c r="BJ55" s="254">
        <f t="shared" si="91"/>
        <v>0</v>
      </c>
      <c r="BK55" s="254">
        <f t="shared" si="91"/>
        <v>0</v>
      </c>
      <c r="BL55" s="254">
        <f t="shared" si="91"/>
        <v>0</v>
      </c>
      <c r="BM55" s="254">
        <f t="shared" si="91"/>
        <v>0</v>
      </c>
      <c r="BN55" s="254">
        <f t="shared" si="91"/>
        <v>0</v>
      </c>
      <c r="BO55" s="254">
        <f t="shared" ref="BO55:CT55" si="92">+BO40+BO54</f>
        <v>0</v>
      </c>
      <c r="BP55" s="254">
        <f t="shared" si="92"/>
        <v>0</v>
      </c>
      <c r="BQ55" s="254">
        <f t="shared" si="92"/>
        <v>0</v>
      </c>
      <c r="BR55" s="254">
        <f t="shared" si="92"/>
        <v>0</v>
      </c>
      <c r="BS55" s="254">
        <f t="shared" si="92"/>
        <v>0</v>
      </c>
      <c r="BT55" s="254">
        <f t="shared" si="92"/>
        <v>0</v>
      </c>
      <c r="BU55" s="254">
        <f t="shared" si="92"/>
        <v>0</v>
      </c>
      <c r="BV55" s="254">
        <f t="shared" si="92"/>
        <v>0</v>
      </c>
      <c r="BW55" s="254">
        <f t="shared" si="92"/>
        <v>0</v>
      </c>
      <c r="BX55" s="254">
        <f t="shared" si="92"/>
        <v>0</v>
      </c>
      <c r="BY55" s="254">
        <f t="shared" si="92"/>
        <v>0</v>
      </c>
      <c r="BZ55" s="254">
        <f t="shared" si="92"/>
        <v>0</v>
      </c>
      <c r="CA55" s="254">
        <f t="shared" si="92"/>
        <v>0</v>
      </c>
      <c r="CB55" s="254">
        <f t="shared" si="92"/>
        <v>0</v>
      </c>
      <c r="CC55" s="254">
        <f t="shared" si="92"/>
        <v>0</v>
      </c>
      <c r="CD55" s="254">
        <f t="shared" si="92"/>
        <v>0</v>
      </c>
      <c r="CE55" s="254">
        <f t="shared" si="92"/>
        <v>0</v>
      </c>
      <c r="CF55" s="254">
        <f t="shared" si="92"/>
        <v>0</v>
      </c>
      <c r="CG55" s="254">
        <f t="shared" si="92"/>
        <v>0</v>
      </c>
      <c r="CH55" s="254">
        <f t="shared" si="92"/>
        <v>0</v>
      </c>
      <c r="CI55" s="254">
        <f t="shared" si="92"/>
        <v>0</v>
      </c>
      <c r="CJ55" s="254">
        <f t="shared" si="92"/>
        <v>0</v>
      </c>
      <c r="CK55" s="254">
        <f t="shared" si="92"/>
        <v>0</v>
      </c>
      <c r="CL55" s="254">
        <f t="shared" si="92"/>
        <v>0</v>
      </c>
      <c r="CM55" s="254">
        <f t="shared" si="92"/>
        <v>0</v>
      </c>
      <c r="CN55" s="254">
        <f t="shared" si="92"/>
        <v>0</v>
      </c>
      <c r="CO55" s="254">
        <f t="shared" si="92"/>
        <v>0</v>
      </c>
      <c r="CP55" s="254">
        <f t="shared" si="92"/>
        <v>0</v>
      </c>
      <c r="CQ55" s="254">
        <f t="shared" si="92"/>
        <v>0</v>
      </c>
      <c r="CR55" s="254">
        <f t="shared" si="92"/>
        <v>0</v>
      </c>
      <c r="CS55" s="254">
        <f t="shared" si="92"/>
        <v>0</v>
      </c>
      <c r="CT55" s="254">
        <f t="shared" si="92"/>
        <v>0</v>
      </c>
      <c r="CU55" s="254">
        <f t="shared" ref="CU55:DZ55" si="93">+CU40+CU54</f>
        <v>0</v>
      </c>
      <c r="CV55" s="254">
        <f t="shared" si="93"/>
        <v>0</v>
      </c>
      <c r="CW55" s="254">
        <f t="shared" si="93"/>
        <v>0</v>
      </c>
      <c r="CX55" s="254">
        <f t="shared" si="93"/>
        <v>0</v>
      </c>
      <c r="CY55" s="254">
        <f t="shared" si="93"/>
        <v>0</v>
      </c>
      <c r="CZ55" s="254">
        <f t="shared" si="93"/>
        <v>0</v>
      </c>
      <c r="DA55" s="254">
        <f t="shared" si="93"/>
        <v>0</v>
      </c>
      <c r="DB55" s="254">
        <f t="shared" si="93"/>
        <v>0</v>
      </c>
      <c r="DC55" s="254">
        <f t="shared" si="93"/>
        <v>0</v>
      </c>
      <c r="DD55" s="254">
        <f t="shared" si="93"/>
        <v>0</v>
      </c>
      <c r="DE55" s="254">
        <f t="shared" si="93"/>
        <v>0</v>
      </c>
      <c r="DF55" s="254">
        <f t="shared" si="93"/>
        <v>0</v>
      </c>
      <c r="DG55" s="254">
        <f t="shared" si="93"/>
        <v>0</v>
      </c>
      <c r="DH55" s="254">
        <f t="shared" si="93"/>
        <v>0</v>
      </c>
      <c r="DI55" s="254">
        <f t="shared" si="93"/>
        <v>0</v>
      </c>
      <c r="DJ55" s="254">
        <f t="shared" si="93"/>
        <v>0</v>
      </c>
      <c r="DK55" s="254">
        <f t="shared" si="93"/>
        <v>0</v>
      </c>
      <c r="DL55" s="254">
        <f t="shared" si="93"/>
        <v>0</v>
      </c>
      <c r="DM55" s="254">
        <f t="shared" si="93"/>
        <v>0</v>
      </c>
      <c r="DN55" s="254">
        <f t="shared" si="93"/>
        <v>0</v>
      </c>
      <c r="DO55" s="254">
        <f t="shared" si="93"/>
        <v>0</v>
      </c>
      <c r="DP55" s="254">
        <f t="shared" si="93"/>
        <v>0</v>
      </c>
      <c r="DQ55" s="254">
        <f t="shared" si="93"/>
        <v>0</v>
      </c>
      <c r="DR55" s="254">
        <f t="shared" si="93"/>
        <v>0</v>
      </c>
      <c r="DS55" s="254">
        <f t="shared" si="93"/>
        <v>0</v>
      </c>
      <c r="DT55" s="254">
        <f t="shared" si="93"/>
        <v>0</v>
      </c>
      <c r="DU55" s="254">
        <f t="shared" si="93"/>
        <v>0</v>
      </c>
      <c r="DV55" s="254">
        <f t="shared" si="93"/>
        <v>0</v>
      </c>
      <c r="DW55" s="254">
        <f t="shared" si="93"/>
        <v>0</v>
      </c>
      <c r="DX55" s="254">
        <f t="shared" si="93"/>
        <v>0</v>
      </c>
      <c r="DY55" s="254">
        <f t="shared" si="93"/>
        <v>0</v>
      </c>
      <c r="DZ55" s="254">
        <f t="shared" si="93"/>
        <v>0</v>
      </c>
      <c r="EA55" s="254">
        <f t="shared" ref="EA55:EH55" si="94">+EA40+EA54</f>
        <v>0</v>
      </c>
      <c r="EB55" s="254">
        <f t="shared" si="94"/>
        <v>0</v>
      </c>
      <c r="EC55" s="254">
        <f t="shared" si="94"/>
        <v>0</v>
      </c>
      <c r="ED55" s="254">
        <f t="shared" si="94"/>
        <v>0</v>
      </c>
      <c r="EE55" s="254">
        <f t="shared" si="94"/>
        <v>0</v>
      </c>
      <c r="EF55" s="254">
        <f t="shared" si="94"/>
        <v>0</v>
      </c>
      <c r="EG55" s="254">
        <f t="shared" si="94"/>
        <v>0</v>
      </c>
      <c r="EH55" s="254">
        <f t="shared" si="94"/>
        <v>0</v>
      </c>
      <c r="EI55" s="254">
        <f t="shared" ref="EI55:FN55" si="95">+EI40+EI54</f>
        <v>0</v>
      </c>
      <c r="EJ55" s="254">
        <f t="shared" si="95"/>
        <v>0</v>
      </c>
      <c r="EK55" s="254">
        <f t="shared" si="95"/>
        <v>0</v>
      </c>
      <c r="EL55" s="254">
        <f t="shared" si="95"/>
        <v>0</v>
      </c>
      <c r="EM55" s="254">
        <f t="shared" si="95"/>
        <v>0</v>
      </c>
      <c r="EN55" s="254">
        <f t="shared" si="95"/>
        <v>0</v>
      </c>
      <c r="EO55" s="254">
        <f t="shared" si="95"/>
        <v>0</v>
      </c>
      <c r="EP55" s="254">
        <f t="shared" si="95"/>
        <v>0</v>
      </c>
      <c r="EQ55" s="254">
        <f t="shared" si="95"/>
        <v>0</v>
      </c>
      <c r="ER55" s="254">
        <f t="shared" si="95"/>
        <v>0</v>
      </c>
      <c r="ES55" s="254">
        <f t="shared" si="95"/>
        <v>0</v>
      </c>
      <c r="ET55" s="254">
        <f t="shared" si="95"/>
        <v>0</v>
      </c>
      <c r="EU55" s="254">
        <f t="shared" si="95"/>
        <v>0</v>
      </c>
      <c r="EV55" s="254">
        <f t="shared" si="95"/>
        <v>0</v>
      </c>
      <c r="EW55" s="254">
        <f t="shared" si="95"/>
        <v>0</v>
      </c>
      <c r="EX55" s="254">
        <f t="shared" si="95"/>
        <v>0</v>
      </c>
      <c r="EY55" s="254">
        <f t="shared" si="95"/>
        <v>0</v>
      </c>
      <c r="EZ55" s="254">
        <f t="shared" si="95"/>
        <v>0</v>
      </c>
      <c r="FA55" s="254">
        <f t="shared" si="95"/>
        <v>0</v>
      </c>
      <c r="FB55" s="254">
        <f t="shared" si="95"/>
        <v>0</v>
      </c>
      <c r="FC55" s="254">
        <f t="shared" si="95"/>
        <v>0</v>
      </c>
      <c r="FD55" s="254">
        <f t="shared" si="95"/>
        <v>0</v>
      </c>
      <c r="FE55" s="254">
        <f t="shared" si="95"/>
        <v>0</v>
      </c>
      <c r="FF55" s="254">
        <f t="shared" si="95"/>
        <v>0</v>
      </c>
      <c r="FG55" s="254">
        <f t="shared" si="95"/>
        <v>0</v>
      </c>
      <c r="FH55" s="254">
        <f t="shared" si="95"/>
        <v>0</v>
      </c>
      <c r="FI55" s="254">
        <f t="shared" si="95"/>
        <v>0</v>
      </c>
      <c r="FJ55" s="254">
        <f t="shared" si="95"/>
        <v>0</v>
      </c>
      <c r="FK55" s="254">
        <f t="shared" si="95"/>
        <v>0</v>
      </c>
      <c r="FL55" s="254">
        <f t="shared" si="95"/>
        <v>0</v>
      </c>
      <c r="FM55" s="254">
        <f t="shared" si="95"/>
        <v>0</v>
      </c>
      <c r="FN55" s="254">
        <f t="shared" si="95"/>
        <v>0</v>
      </c>
      <c r="FO55" s="254">
        <f t="shared" ref="FO55:GT55" si="96">+FO40+FO54</f>
        <v>0</v>
      </c>
      <c r="FP55" s="254">
        <f t="shared" si="96"/>
        <v>0</v>
      </c>
      <c r="FQ55" s="254">
        <f t="shared" si="96"/>
        <v>0</v>
      </c>
      <c r="FR55" s="254">
        <f t="shared" si="96"/>
        <v>0</v>
      </c>
      <c r="FS55" s="254">
        <f t="shared" si="96"/>
        <v>0</v>
      </c>
      <c r="FT55" s="254">
        <f t="shared" si="96"/>
        <v>0</v>
      </c>
      <c r="FU55" s="254">
        <f t="shared" si="96"/>
        <v>0</v>
      </c>
      <c r="FV55" s="254">
        <f t="shared" si="96"/>
        <v>0</v>
      </c>
      <c r="FW55" s="254">
        <f t="shared" si="96"/>
        <v>0</v>
      </c>
      <c r="FX55" s="254">
        <f t="shared" si="96"/>
        <v>0</v>
      </c>
      <c r="FY55" s="254">
        <f t="shared" si="96"/>
        <v>0</v>
      </c>
      <c r="FZ55" s="254">
        <f t="shared" si="96"/>
        <v>0</v>
      </c>
      <c r="GA55" s="254">
        <f t="shared" si="96"/>
        <v>0</v>
      </c>
      <c r="GB55" s="254">
        <f t="shared" si="96"/>
        <v>0</v>
      </c>
      <c r="GC55" s="254">
        <f t="shared" si="96"/>
        <v>0</v>
      </c>
      <c r="GD55" s="254">
        <f t="shared" si="96"/>
        <v>0</v>
      </c>
      <c r="GE55" s="254">
        <f t="shared" si="96"/>
        <v>0</v>
      </c>
      <c r="GF55" s="254">
        <f t="shared" si="96"/>
        <v>0</v>
      </c>
      <c r="GG55" s="254">
        <f t="shared" si="96"/>
        <v>0</v>
      </c>
      <c r="GH55" s="254">
        <f t="shared" si="96"/>
        <v>0</v>
      </c>
      <c r="GI55" s="254">
        <f t="shared" si="96"/>
        <v>0</v>
      </c>
      <c r="GJ55" s="254">
        <f t="shared" si="96"/>
        <v>0</v>
      </c>
      <c r="GK55" s="254">
        <f t="shared" si="96"/>
        <v>0</v>
      </c>
      <c r="GL55" s="254">
        <f t="shared" si="96"/>
        <v>0</v>
      </c>
      <c r="GM55" s="254">
        <f t="shared" si="96"/>
        <v>0</v>
      </c>
      <c r="GN55" s="254">
        <f t="shared" si="96"/>
        <v>0</v>
      </c>
      <c r="GO55" s="254">
        <f t="shared" si="96"/>
        <v>0</v>
      </c>
      <c r="GP55" s="254">
        <f t="shared" si="96"/>
        <v>0</v>
      </c>
      <c r="GQ55" s="254">
        <f t="shared" si="96"/>
        <v>0</v>
      </c>
      <c r="GR55" s="254">
        <f t="shared" si="96"/>
        <v>0</v>
      </c>
      <c r="GS55" s="254">
        <f t="shared" si="96"/>
        <v>0</v>
      </c>
      <c r="GT55" s="254">
        <f t="shared" si="96"/>
        <v>0</v>
      </c>
      <c r="GU55" s="254">
        <f t="shared" ref="GU55:IP55" si="97">+GU40+GU54</f>
        <v>0</v>
      </c>
      <c r="GV55" s="254">
        <f t="shared" si="97"/>
        <v>0</v>
      </c>
      <c r="GW55" s="254">
        <f t="shared" si="97"/>
        <v>0</v>
      </c>
      <c r="GX55" s="254">
        <f t="shared" si="97"/>
        <v>0</v>
      </c>
      <c r="GY55" s="254">
        <f t="shared" si="97"/>
        <v>0</v>
      </c>
      <c r="GZ55" s="254">
        <f t="shared" si="97"/>
        <v>0</v>
      </c>
      <c r="HA55" s="254">
        <f t="shared" si="97"/>
        <v>0</v>
      </c>
      <c r="HB55" s="254">
        <f t="shared" si="97"/>
        <v>0</v>
      </c>
      <c r="HC55" s="254">
        <f t="shared" si="97"/>
        <v>0</v>
      </c>
      <c r="HD55" s="254">
        <f t="shared" si="97"/>
        <v>0</v>
      </c>
      <c r="HE55" s="254">
        <f t="shared" si="97"/>
        <v>0</v>
      </c>
      <c r="HF55" s="254">
        <f t="shared" si="97"/>
        <v>0</v>
      </c>
      <c r="HG55" s="254">
        <f t="shared" si="97"/>
        <v>0</v>
      </c>
      <c r="HH55" s="254">
        <f t="shared" si="97"/>
        <v>0</v>
      </c>
      <c r="HI55" s="254">
        <f t="shared" si="97"/>
        <v>0</v>
      </c>
      <c r="HJ55" s="254">
        <f t="shared" si="97"/>
        <v>0</v>
      </c>
      <c r="HK55" s="254">
        <f t="shared" si="97"/>
        <v>0</v>
      </c>
      <c r="HL55" s="254">
        <f t="shared" si="97"/>
        <v>0</v>
      </c>
      <c r="HM55" s="254">
        <f t="shared" si="97"/>
        <v>0</v>
      </c>
      <c r="HN55" s="254">
        <f t="shared" si="97"/>
        <v>0</v>
      </c>
      <c r="HO55" s="254">
        <f t="shared" si="97"/>
        <v>0</v>
      </c>
      <c r="HP55" s="254">
        <f t="shared" si="97"/>
        <v>0</v>
      </c>
      <c r="HQ55" s="254">
        <f t="shared" si="97"/>
        <v>0</v>
      </c>
      <c r="HR55" s="254">
        <f t="shared" si="97"/>
        <v>0</v>
      </c>
      <c r="HS55" s="254">
        <f t="shared" si="97"/>
        <v>0</v>
      </c>
      <c r="HT55" s="254">
        <f t="shared" si="97"/>
        <v>0</v>
      </c>
      <c r="HU55" s="254">
        <f t="shared" si="97"/>
        <v>0</v>
      </c>
      <c r="HV55" s="254">
        <f t="shared" si="97"/>
        <v>0</v>
      </c>
      <c r="HW55" s="254">
        <f t="shared" si="97"/>
        <v>0</v>
      </c>
      <c r="HX55" s="254">
        <f t="shared" si="97"/>
        <v>0</v>
      </c>
      <c r="HY55" s="254">
        <f t="shared" si="97"/>
        <v>0</v>
      </c>
      <c r="HZ55" s="254">
        <f t="shared" si="97"/>
        <v>0</v>
      </c>
      <c r="IA55" s="254">
        <f t="shared" si="97"/>
        <v>0</v>
      </c>
      <c r="IB55" s="254">
        <f t="shared" si="97"/>
        <v>0</v>
      </c>
      <c r="IC55" s="254">
        <f t="shared" si="97"/>
        <v>0</v>
      </c>
      <c r="ID55" s="254">
        <f t="shared" si="97"/>
        <v>0</v>
      </c>
      <c r="IE55" s="254">
        <f t="shared" si="97"/>
        <v>0</v>
      </c>
      <c r="IF55" s="254">
        <f t="shared" si="97"/>
        <v>0</v>
      </c>
      <c r="IG55" s="254">
        <f t="shared" si="97"/>
        <v>0</v>
      </c>
      <c r="IH55" s="254">
        <f t="shared" si="97"/>
        <v>0</v>
      </c>
      <c r="II55" s="254">
        <f t="shared" si="97"/>
        <v>0</v>
      </c>
      <c r="IJ55" s="254">
        <f t="shared" si="97"/>
        <v>0</v>
      </c>
      <c r="IK55" s="254">
        <f t="shared" si="97"/>
        <v>0</v>
      </c>
      <c r="IL55" s="254">
        <f t="shared" si="97"/>
        <v>0</v>
      </c>
      <c r="IM55" s="254">
        <f t="shared" si="97"/>
        <v>0</v>
      </c>
      <c r="IN55" s="254">
        <f t="shared" si="97"/>
        <v>0</v>
      </c>
      <c r="IO55" s="254">
        <f t="shared" si="97"/>
        <v>0</v>
      </c>
      <c r="IP55" s="254">
        <f t="shared" si="97"/>
        <v>0</v>
      </c>
      <c r="IQ55" s="254">
        <f t="shared" si="80"/>
        <v>0</v>
      </c>
      <c r="IR55" s="254">
        <f t="shared" si="80"/>
        <v>0</v>
      </c>
      <c r="IS55" s="254">
        <f t="shared" si="80"/>
        <v>0</v>
      </c>
      <c r="IT55" s="254">
        <f t="shared" si="80"/>
        <v>0</v>
      </c>
    </row>
    <row r="56" spans="1:254" ht="30" customHeight="1">
      <c r="A56" s="277"/>
      <c r="B56" s="295" t="str">
        <f>+'GENERAL FUND-OPERATING(48-53)'!B295</f>
        <v>Fund balances - July 1, 2020 as previously reported</v>
      </c>
      <c r="C56" s="246"/>
      <c r="D56" s="246"/>
      <c r="E56" s="246"/>
      <c r="F56" s="254"/>
      <c r="G56" s="254"/>
      <c r="H56" s="254"/>
      <c r="I56" s="246"/>
      <c r="J56" s="254"/>
      <c r="K56" s="254"/>
      <c r="L56" s="254"/>
      <c r="M56" s="246"/>
      <c r="N56" s="254"/>
      <c r="O56" s="254"/>
      <c r="P56" s="254"/>
      <c r="Q56" s="246"/>
      <c r="R56" s="254"/>
      <c r="S56" s="254"/>
      <c r="T56" s="254"/>
      <c r="U56" s="246"/>
      <c r="V56" s="254"/>
      <c r="W56" s="254"/>
      <c r="X56" s="254"/>
      <c r="Y56" s="246"/>
      <c r="Z56" s="246"/>
      <c r="AA56" s="254"/>
      <c r="AB56" s="254"/>
      <c r="AC56" s="246"/>
      <c r="AD56" s="254"/>
      <c r="AE56" s="246"/>
      <c r="AF56" s="246"/>
      <c r="AG56" s="246"/>
      <c r="AH56" s="254"/>
      <c r="AI56" s="254"/>
      <c r="AJ56" s="254"/>
      <c r="AK56" s="246"/>
      <c r="AL56" s="254"/>
      <c r="AM56" s="254"/>
      <c r="AN56" s="254"/>
      <c r="AO56" s="246"/>
      <c r="AP56" s="254"/>
      <c r="AQ56" s="254"/>
      <c r="AR56" s="254"/>
      <c r="AS56" s="246"/>
      <c r="AT56" s="254"/>
      <c r="AU56" s="254"/>
      <c r="AV56" s="254"/>
      <c r="AW56" s="246"/>
      <c r="AX56" s="254"/>
      <c r="AY56" s="254"/>
      <c r="AZ56" s="254"/>
      <c r="BA56" s="246"/>
      <c r="BB56" s="254"/>
      <c r="BC56" s="254"/>
      <c r="BD56" s="254"/>
      <c r="BE56" s="246"/>
      <c r="BF56" s="254"/>
      <c r="BG56" s="254"/>
      <c r="BH56" s="254"/>
      <c r="BI56" s="246"/>
      <c r="BJ56" s="254"/>
      <c r="BK56" s="254"/>
      <c r="BL56" s="254"/>
      <c r="BM56" s="246"/>
      <c r="BN56" s="254"/>
      <c r="BO56" s="254"/>
      <c r="BP56" s="254"/>
      <c r="BQ56" s="246"/>
      <c r="BR56" s="254"/>
      <c r="BS56" s="254"/>
      <c r="BT56" s="254"/>
      <c r="BU56" s="246"/>
      <c r="BV56" s="254"/>
      <c r="BW56" s="254"/>
      <c r="BX56" s="254"/>
      <c r="BY56" s="246"/>
      <c r="BZ56" s="254"/>
      <c r="CA56" s="254"/>
      <c r="CB56" s="254"/>
      <c r="CC56" s="246"/>
      <c r="CD56" s="254"/>
      <c r="CE56" s="254"/>
      <c r="CF56" s="254"/>
      <c r="CG56" s="246"/>
      <c r="CH56" s="254"/>
      <c r="CI56" s="254"/>
      <c r="CJ56" s="254"/>
      <c r="CK56" s="246"/>
      <c r="CL56" s="254"/>
      <c r="CM56" s="254"/>
      <c r="CN56" s="254"/>
      <c r="CO56" s="246"/>
      <c r="CP56" s="254"/>
      <c r="CQ56" s="254"/>
      <c r="CR56" s="254"/>
      <c r="CS56" s="246"/>
      <c r="CT56" s="254"/>
      <c r="CU56" s="254"/>
      <c r="CV56" s="254"/>
      <c r="CW56" s="246"/>
      <c r="CX56" s="254"/>
      <c r="CY56" s="254"/>
      <c r="CZ56" s="254"/>
      <c r="DA56" s="246"/>
      <c r="DB56" s="254"/>
      <c r="DC56" s="254"/>
      <c r="DD56" s="254"/>
      <c r="DE56" s="246"/>
      <c r="DF56" s="254"/>
      <c r="DG56" s="254"/>
      <c r="DH56" s="254"/>
      <c r="DI56" s="246"/>
      <c r="DJ56" s="254"/>
      <c r="DK56" s="254"/>
      <c r="DL56" s="254"/>
      <c r="DM56" s="246"/>
      <c r="DN56" s="254"/>
      <c r="DO56" s="254"/>
      <c r="DP56" s="254"/>
      <c r="DQ56" s="246"/>
      <c r="DR56" s="254"/>
      <c r="DS56" s="254"/>
      <c r="DT56" s="254"/>
      <c r="DU56" s="246"/>
      <c r="DV56" s="254"/>
      <c r="DW56" s="254"/>
      <c r="DX56" s="254"/>
      <c r="DY56" s="246"/>
      <c r="DZ56" s="254"/>
      <c r="EA56" s="254"/>
      <c r="EB56" s="254"/>
      <c r="EC56" s="246"/>
      <c r="ED56" s="254"/>
      <c r="EE56" s="254"/>
      <c r="EF56" s="254"/>
      <c r="EG56" s="246"/>
      <c r="EH56" s="254"/>
      <c r="EI56" s="254"/>
      <c r="EJ56" s="254"/>
      <c r="EK56" s="246"/>
      <c r="EL56" s="254"/>
      <c r="EM56" s="254"/>
      <c r="EN56" s="254"/>
      <c r="EO56" s="246"/>
      <c r="EP56" s="254"/>
      <c r="EQ56" s="254"/>
      <c r="ER56" s="254"/>
      <c r="ES56" s="246"/>
      <c r="ET56" s="254"/>
      <c r="EU56" s="254"/>
      <c r="EV56" s="254"/>
      <c r="EW56" s="246"/>
      <c r="EX56" s="254"/>
      <c r="EY56" s="254"/>
      <c r="EZ56" s="254"/>
      <c r="FA56" s="246"/>
      <c r="FB56" s="254"/>
      <c r="FC56" s="254"/>
      <c r="FD56" s="254"/>
      <c r="FE56" s="246"/>
      <c r="FF56" s="254"/>
      <c r="FG56" s="254"/>
      <c r="FH56" s="254"/>
      <c r="FI56" s="246"/>
      <c r="FJ56" s="254"/>
      <c r="FK56" s="254"/>
      <c r="FL56" s="254"/>
      <c r="FM56" s="246"/>
      <c r="FN56" s="254"/>
      <c r="FO56" s="254"/>
      <c r="FP56" s="254"/>
      <c r="FQ56" s="246"/>
      <c r="FR56" s="254"/>
      <c r="FS56" s="254"/>
      <c r="FT56" s="254"/>
      <c r="FU56" s="246"/>
      <c r="FV56" s="254"/>
      <c r="FW56" s="254"/>
      <c r="FX56" s="254"/>
      <c r="FY56" s="246"/>
      <c r="FZ56" s="254"/>
      <c r="GA56" s="254"/>
      <c r="GB56" s="254"/>
      <c r="GC56" s="246"/>
      <c r="GD56" s="254"/>
      <c r="GE56" s="254"/>
      <c r="GF56" s="254"/>
      <c r="GG56" s="246"/>
      <c r="GH56" s="254"/>
      <c r="GI56" s="254"/>
      <c r="GJ56" s="254"/>
      <c r="GK56" s="246"/>
      <c r="GL56" s="254"/>
      <c r="GM56" s="254"/>
      <c r="GN56" s="254"/>
      <c r="GO56" s="246"/>
      <c r="GP56" s="254"/>
      <c r="GQ56" s="254"/>
      <c r="GR56" s="254"/>
      <c r="GS56" s="246"/>
      <c r="GT56" s="254"/>
      <c r="GU56" s="254"/>
      <c r="GV56" s="254"/>
      <c r="GW56" s="246"/>
      <c r="GX56" s="254"/>
      <c r="GY56" s="246"/>
      <c r="GZ56" s="246"/>
      <c r="HA56" s="246"/>
      <c r="HB56" s="254"/>
      <c r="HC56" s="254"/>
      <c r="HD56" s="254"/>
      <c r="HE56" s="246"/>
      <c r="HF56" s="254"/>
      <c r="HG56" s="254"/>
      <c r="HH56" s="254"/>
      <c r="HI56" s="246"/>
      <c r="HJ56" s="254"/>
      <c r="HK56" s="254"/>
      <c r="HL56" s="254"/>
      <c r="HM56" s="246"/>
      <c r="HN56" s="254"/>
      <c r="HO56" s="254"/>
      <c r="HP56" s="254"/>
      <c r="HQ56" s="246"/>
      <c r="HR56" s="254"/>
      <c r="HS56" s="254"/>
      <c r="HT56" s="254"/>
      <c r="HU56" s="246"/>
      <c r="HV56" s="254"/>
      <c r="HW56" s="254"/>
      <c r="HX56" s="254"/>
      <c r="HY56" s="246"/>
      <c r="HZ56" s="254"/>
      <c r="IA56" s="254"/>
      <c r="IB56" s="254"/>
      <c r="IC56" s="246"/>
      <c r="ID56" s="254"/>
      <c r="IE56" s="254"/>
      <c r="IF56" s="254"/>
      <c r="IG56" s="246"/>
      <c r="IH56" s="254"/>
      <c r="II56" s="254"/>
      <c r="IJ56" s="254"/>
      <c r="IK56" s="246"/>
      <c r="IL56" s="254"/>
      <c r="IM56" s="254"/>
      <c r="IN56" s="254"/>
      <c r="IO56" s="246"/>
      <c r="IP56" s="254"/>
      <c r="IQ56" s="254"/>
      <c r="IR56" s="254"/>
      <c r="IS56" s="254">
        <f t="shared" si="80"/>
        <v>0</v>
      </c>
      <c r="IT56" s="254"/>
    </row>
    <row r="57" spans="1:254" ht="15" customHeight="1" thickBot="1">
      <c r="A57" s="277"/>
      <c r="B57" s="245" t="s">
        <v>603</v>
      </c>
      <c r="C57" s="246"/>
      <c r="D57" s="246"/>
      <c r="E57" s="248"/>
      <c r="F57" s="254"/>
      <c r="G57" s="254"/>
      <c r="H57" s="254"/>
      <c r="I57" s="248"/>
      <c r="J57" s="254"/>
      <c r="K57" s="254"/>
      <c r="L57" s="254"/>
      <c r="M57" s="248"/>
      <c r="N57" s="254"/>
      <c r="O57" s="254"/>
      <c r="P57" s="254"/>
      <c r="Q57" s="248"/>
      <c r="R57" s="254"/>
      <c r="S57" s="254"/>
      <c r="T57" s="254"/>
      <c r="U57" s="248"/>
      <c r="V57" s="254"/>
      <c r="W57" s="254"/>
      <c r="X57" s="254"/>
      <c r="Y57" s="248"/>
      <c r="Z57" s="246"/>
      <c r="AA57" s="254"/>
      <c r="AB57" s="254"/>
      <c r="AC57" s="248"/>
      <c r="AD57" s="254"/>
      <c r="AE57" s="246"/>
      <c r="AF57" s="246"/>
      <c r="AG57" s="248"/>
      <c r="AH57" s="254"/>
      <c r="AI57" s="254"/>
      <c r="AJ57" s="254"/>
      <c r="AK57" s="248"/>
      <c r="AL57" s="254"/>
      <c r="AM57" s="254"/>
      <c r="AN57" s="254"/>
      <c r="AO57" s="248"/>
      <c r="AP57" s="254"/>
      <c r="AQ57" s="254"/>
      <c r="AR57" s="254"/>
      <c r="AS57" s="248"/>
      <c r="AT57" s="254"/>
      <c r="AU57" s="254"/>
      <c r="AV57" s="254"/>
      <c r="AW57" s="248"/>
      <c r="AX57" s="254"/>
      <c r="AY57" s="254"/>
      <c r="AZ57" s="254"/>
      <c r="BA57" s="248"/>
      <c r="BB57" s="254"/>
      <c r="BC57" s="254"/>
      <c r="BD57" s="254"/>
      <c r="BE57" s="248"/>
      <c r="BF57" s="254"/>
      <c r="BG57" s="254"/>
      <c r="BH57" s="254"/>
      <c r="BI57" s="248"/>
      <c r="BJ57" s="254"/>
      <c r="BK57" s="254"/>
      <c r="BL57" s="254"/>
      <c r="BM57" s="248"/>
      <c r="BN57" s="254"/>
      <c r="BO57" s="254"/>
      <c r="BP57" s="254"/>
      <c r="BQ57" s="248"/>
      <c r="BR57" s="254"/>
      <c r="BS57" s="254"/>
      <c r="BT57" s="254"/>
      <c r="BU57" s="248"/>
      <c r="BV57" s="254"/>
      <c r="BW57" s="254"/>
      <c r="BX57" s="254"/>
      <c r="BY57" s="248"/>
      <c r="BZ57" s="254"/>
      <c r="CA57" s="254"/>
      <c r="CB57" s="254"/>
      <c r="CC57" s="248"/>
      <c r="CD57" s="254"/>
      <c r="CE57" s="254"/>
      <c r="CF57" s="254"/>
      <c r="CG57" s="248"/>
      <c r="CH57" s="254"/>
      <c r="CI57" s="254"/>
      <c r="CJ57" s="254"/>
      <c r="CK57" s="248"/>
      <c r="CL57" s="254"/>
      <c r="CM57" s="254"/>
      <c r="CN57" s="254"/>
      <c r="CO57" s="248"/>
      <c r="CP57" s="254"/>
      <c r="CQ57" s="254"/>
      <c r="CR57" s="254"/>
      <c r="CS57" s="248"/>
      <c r="CT57" s="254"/>
      <c r="CU57" s="254"/>
      <c r="CV57" s="254"/>
      <c r="CW57" s="248"/>
      <c r="CX57" s="254"/>
      <c r="CY57" s="254"/>
      <c r="CZ57" s="254"/>
      <c r="DA57" s="248"/>
      <c r="DB57" s="254"/>
      <c r="DC57" s="254"/>
      <c r="DD57" s="254"/>
      <c r="DE57" s="248"/>
      <c r="DF57" s="254"/>
      <c r="DG57" s="254"/>
      <c r="DH57" s="254"/>
      <c r="DI57" s="248"/>
      <c r="DJ57" s="254"/>
      <c r="DK57" s="254"/>
      <c r="DL57" s="254"/>
      <c r="DM57" s="248"/>
      <c r="DN57" s="254"/>
      <c r="DO57" s="254"/>
      <c r="DP57" s="254"/>
      <c r="DQ57" s="248"/>
      <c r="DR57" s="254"/>
      <c r="DS57" s="254"/>
      <c r="DT57" s="254"/>
      <c r="DU57" s="248"/>
      <c r="DV57" s="254"/>
      <c r="DW57" s="254"/>
      <c r="DX57" s="254"/>
      <c r="DY57" s="248"/>
      <c r="DZ57" s="254"/>
      <c r="EA57" s="254"/>
      <c r="EB57" s="254"/>
      <c r="EC57" s="248"/>
      <c r="ED57" s="254"/>
      <c r="EE57" s="254"/>
      <c r="EF57" s="254"/>
      <c r="EG57" s="248"/>
      <c r="EH57" s="254"/>
      <c r="EI57" s="254"/>
      <c r="EJ57" s="254"/>
      <c r="EK57" s="248"/>
      <c r="EL57" s="254"/>
      <c r="EM57" s="254"/>
      <c r="EN57" s="254"/>
      <c r="EO57" s="248"/>
      <c r="EP57" s="254"/>
      <c r="EQ57" s="254"/>
      <c r="ER57" s="254"/>
      <c r="ES57" s="248"/>
      <c r="ET57" s="254"/>
      <c r="EU57" s="254"/>
      <c r="EV57" s="254"/>
      <c r="EW57" s="248"/>
      <c r="EX57" s="254"/>
      <c r="EY57" s="254"/>
      <c r="EZ57" s="254"/>
      <c r="FA57" s="248"/>
      <c r="FB57" s="254"/>
      <c r="FC57" s="254"/>
      <c r="FD57" s="254"/>
      <c r="FE57" s="248"/>
      <c r="FF57" s="254"/>
      <c r="FG57" s="254"/>
      <c r="FH57" s="254"/>
      <c r="FI57" s="248"/>
      <c r="FJ57" s="254"/>
      <c r="FK57" s="254"/>
      <c r="FL57" s="254"/>
      <c r="FM57" s="248"/>
      <c r="FN57" s="254"/>
      <c r="FO57" s="254"/>
      <c r="FP57" s="254"/>
      <c r="FQ57" s="248"/>
      <c r="FR57" s="254"/>
      <c r="FS57" s="254"/>
      <c r="FT57" s="254"/>
      <c r="FU57" s="248"/>
      <c r="FV57" s="254"/>
      <c r="FW57" s="254"/>
      <c r="FX57" s="254"/>
      <c r="FY57" s="248"/>
      <c r="FZ57" s="254"/>
      <c r="GA57" s="254"/>
      <c r="GB57" s="254"/>
      <c r="GC57" s="248"/>
      <c r="GD57" s="254"/>
      <c r="GE57" s="254"/>
      <c r="GF57" s="254"/>
      <c r="GG57" s="248"/>
      <c r="GH57" s="254"/>
      <c r="GI57" s="254"/>
      <c r="GJ57" s="254"/>
      <c r="GK57" s="248"/>
      <c r="GL57" s="254"/>
      <c r="GM57" s="254"/>
      <c r="GN57" s="254"/>
      <c r="GO57" s="248"/>
      <c r="GP57" s="254"/>
      <c r="GQ57" s="254"/>
      <c r="GR57" s="254"/>
      <c r="GS57" s="248"/>
      <c r="GT57" s="254"/>
      <c r="GU57" s="254"/>
      <c r="GV57" s="254"/>
      <c r="GW57" s="248"/>
      <c r="GX57" s="254"/>
      <c r="GY57" s="246"/>
      <c r="GZ57" s="246"/>
      <c r="HA57" s="248"/>
      <c r="HB57" s="254"/>
      <c r="HC57" s="254"/>
      <c r="HD57" s="254"/>
      <c r="HE57" s="248"/>
      <c r="HF57" s="254"/>
      <c r="HG57" s="254"/>
      <c r="HH57" s="254"/>
      <c r="HI57" s="248"/>
      <c r="HJ57" s="254"/>
      <c r="HK57" s="254"/>
      <c r="HL57" s="254"/>
      <c r="HM57" s="248"/>
      <c r="HN57" s="254"/>
      <c r="HO57" s="254"/>
      <c r="HP57" s="254"/>
      <c r="HQ57" s="248"/>
      <c r="HR57" s="254"/>
      <c r="HS57" s="254"/>
      <c r="HT57" s="254"/>
      <c r="HU57" s="248"/>
      <c r="HV57" s="254"/>
      <c r="HW57" s="254"/>
      <c r="HX57" s="254"/>
      <c r="HY57" s="248"/>
      <c r="HZ57" s="254"/>
      <c r="IA57" s="254"/>
      <c r="IB57" s="254"/>
      <c r="IC57" s="248"/>
      <c r="ID57" s="254"/>
      <c r="IE57" s="254"/>
      <c r="IF57" s="254"/>
      <c r="IG57" s="248"/>
      <c r="IH57" s="254"/>
      <c r="II57" s="254"/>
      <c r="IJ57" s="254"/>
      <c r="IK57" s="248"/>
      <c r="IL57" s="254"/>
      <c r="IM57" s="254"/>
      <c r="IN57" s="254"/>
      <c r="IO57" s="248"/>
      <c r="IP57" s="254"/>
      <c r="IQ57" s="254"/>
      <c r="IR57" s="254"/>
      <c r="IS57" s="255">
        <f t="shared" si="80"/>
        <v>0</v>
      </c>
      <c r="IT57" s="254"/>
    </row>
    <row r="58" spans="1:254" ht="15" customHeight="1" thickBot="1">
      <c r="A58" s="240"/>
      <c r="B58" s="295" t="str">
        <f>+'GENERAL FUND-OPERATING(48-53)'!B297</f>
        <v>Fund balances - July 1, 2020 as restated</v>
      </c>
      <c r="C58" s="254"/>
      <c r="D58" s="254"/>
      <c r="E58" s="254">
        <f>+E56+E57</f>
        <v>0</v>
      </c>
      <c r="F58" s="254"/>
      <c r="G58" s="254"/>
      <c r="H58" s="254"/>
      <c r="I58" s="254">
        <f>+I56+I57</f>
        <v>0</v>
      </c>
      <c r="J58" s="254"/>
      <c r="K58" s="254"/>
      <c r="L58" s="254"/>
      <c r="M58" s="254">
        <f>+M56+M57</f>
        <v>0</v>
      </c>
      <c r="N58" s="254"/>
      <c r="O58" s="254"/>
      <c r="P58" s="254"/>
      <c r="Q58" s="254">
        <f>+Q56+Q57</f>
        <v>0</v>
      </c>
      <c r="R58" s="254"/>
      <c r="S58" s="254"/>
      <c r="T58" s="254"/>
      <c r="U58" s="254">
        <f>+U56+U57</f>
        <v>0</v>
      </c>
      <c r="V58" s="254"/>
      <c r="W58" s="254"/>
      <c r="X58" s="254"/>
      <c r="Y58" s="254">
        <f>+Y56+Y57</f>
        <v>0</v>
      </c>
      <c r="Z58" s="254"/>
      <c r="AA58" s="254"/>
      <c r="AB58" s="254"/>
      <c r="AC58" s="254">
        <f>+AC56+AC57</f>
        <v>0</v>
      </c>
      <c r="AD58" s="254"/>
      <c r="AE58" s="254"/>
      <c r="AF58" s="254"/>
      <c r="AG58" s="254">
        <f>+AG56+AG57</f>
        <v>0</v>
      </c>
      <c r="AH58" s="254"/>
      <c r="AI58" s="254"/>
      <c r="AJ58" s="254"/>
      <c r="AK58" s="254">
        <f>+AK56+AK57</f>
        <v>0</v>
      </c>
      <c r="AL58" s="254"/>
      <c r="AM58" s="254"/>
      <c r="AN58" s="254"/>
      <c r="AO58" s="254">
        <f>+AO56+AO57</f>
        <v>0</v>
      </c>
      <c r="AP58" s="254"/>
      <c r="AQ58" s="254"/>
      <c r="AR58" s="254"/>
      <c r="AS58" s="254">
        <f>+AS56+AS57</f>
        <v>0</v>
      </c>
      <c r="AT58" s="254"/>
      <c r="AU58" s="254"/>
      <c r="AV58" s="254"/>
      <c r="AW58" s="254">
        <f>+AW56+AW57</f>
        <v>0</v>
      </c>
      <c r="AX58" s="254"/>
      <c r="AY58" s="254"/>
      <c r="AZ58" s="254"/>
      <c r="BA58" s="254">
        <f>+BA56+BA57</f>
        <v>0</v>
      </c>
      <c r="BB58" s="254"/>
      <c r="BC58" s="254"/>
      <c r="BD58" s="254"/>
      <c r="BE58" s="254">
        <f>+BE56+BE57</f>
        <v>0</v>
      </c>
      <c r="BF58" s="254"/>
      <c r="BG58" s="254"/>
      <c r="BH58" s="254"/>
      <c r="BI58" s="254">
        <f>+BI56+BI57</f>
        <v>0</v>
      </c>
      <c r="BJ58" s="254"/>
      <c r="BK58" s="254"/>
      <c r="BL58" s="254"/>
      <c r="BM58" s="254">
        <f>+BM56+BM57</f>
        <v>0</v>
      </c>
      <c r="BN58" s="254"/>
      <c r="BO58" s="254"/>
      <c r="BP58" s="254"/>
      <c r="BQ58" s="254">
        <f>+BQ56+BQ57</f>
        <v>0</v>
      </c>
      <c r="BR58" s="254"/>
      <c r="BS58" s="254"/>
      <c r="BT58" s="254"/>
      <c r="BU58" s="254">
        <f>+BU56+BU57</f>
        <v>0</v>
      </c>
      <c r="BV58" s="254"/>
      <c r="BW58" s="254"/>
      <c r="BX58" s="254"/>
      <c r="BY58" s="254">
        <f>+BY56+BY57</f>
        <v>0</v>
      </c>
      <c r="BZ58" s="254"/>
      <c r="CA58" s="254"/>
      <c r="CB58" s="254"/>
      <c r="CC58" s="254">
        <f>+CC56+CC57</f>
        <v>0</v>
      </c>
      <c r="CD58" s="254"/>
      <c r="CE58" s="254"/>
      <c r="CF58" s="254"/>
      <c r="CG58" s="254">
        <f>+CG56+CG57</f>
        <v>0</v>
      </c>
      <c r="CH58" s="254"/>
      <c r="CI58" s="254"/>
      <c r="CJ58" s="254"/>
      <c r="CK58" s="254">
        <f>+CK56+CK57</f>
        <v>0</v>
      </c>
      <c r="CL58" s="254"/>
      <c r="CM58" s="254"/>
      <c r="CN58" s="254"/>
      <c r="CO58" s="254">
        <f>+CO56+CO57</f>
        <v>0</v>
      </c>
      <c r="CP58" s="254"/>
      <c r="CQ58" s="254"/>
      <c r="CR58" s="254"/>
      <c r="CS58" s="254">
        <f>+CS56+CS57</f>
        <v>0</v>
      </c>
      <c r="CT58" s="254"/>
      <c r="CU58" s="254"/>
      <c r="CV58" s="254"/>
      <c r="CW58" s="254">
        <f>+CW56+CW57</f>
        <v>0</v>
      </c>
      <c r="CX58" s="254"/>
      <c r="CY58" s="254"/>
      <c r="CZ58" s="254"/>
      <c r="DA58" s="254">
        <f>+DA56+DA57</f>
        <v>0</v>
      </c>
      <c r="DB58" s="254"/>
      <c r="DC58" s="254"/>
      <c r="DD58" s="254"/>
      <c r="DE58" s="254">
        <f>+DE56+DE57</f>
        <v>0</v>
      </c>
      <c r="DF58" s="254"/>
      <c r="DG58" s="254"/>
      <c r="DH58" s="254"/>
      <c r="DI58" s="254">
        <f>+DI56+DI57</f>
        <v>0</v>
      </c>
      <c r="DJ58" s="254"/>
      <c r="DK58" s="254"/>
      <c r="DL58" s="254"/>
      <c r="DM58" s="254">
        <f>+DM56+DM57</f>
        <v>0</v>
      </c>
      <c r="DN58" s="254"/>
      <c r="DO58" s="254"/>
      <c r="DP58" s="254"/>
      <c r="DQ58" s="254">
        <f>+DQ56+DQ57</f>
        <v>0</v>
      </c>
      <c r="DR58" s="254"/>
      <c r="DS58" s="254"/>
      <c r="DT58" s="254"/>
      <c r="DU58" s="254">
        <f>+DU56+DU57</f>
        <v>0</v>
      </c>
      <c r="DV58" s="254"/>
      <c r="DW58" s="254"/>
      <c r="DX58" s="254"/>
      <c r="DY58" s="254">
        <f>+DY56+DY57</f>
        <v>0</v>
      </c>
      <c r="DZ58" s="254"/>
      <c r="EA58" s="254"/>
      <c r="EB58" s="254"/>
      <c r="EC58" s="254">
        <f>+EC56+EC57</f>
        <v>0</v>
      </c>
      <c r="ED58" s="254"/>
      <c r="EE58" s="254"/>
      <c r="EF58" s="254"/>
      <c r="EG58" s="254">
        <f>+EG56+EG57</f>
        <v>0</v>
      </c>
      <c r="EH58" s="254"/>
      <c r="EI58" s="254"/>
      <c r="EJ58" s="254"/>
      <c r="EK58" s="254">
        <f>+EK56+EK57</f>
        <v>0</v>
      </c>
      <c r="EL58" s="254"/>
      <c r="EM58" s="254"/>
      <c r="EN58" s="254"/>
      <c r="EO58" s="254">
        <f>+EO56+EO57</f>
        <v>0</v>
      </c>
      <c r="EP58" s="254"/>
      <c r="EQ58" s="254"/>
      <c r="ER58" s="254"/>
      <c r="ES58" s="254">
        <f>+ES56+ES57</f>
        <v>0</v>
      </c>
      <c r="ET58" s="254"/>
      <c r="EU58" s="254"/>
      <c r="EV58" s="254"/>
      <c r="EW58" s="254">
        <f>+EW56+EW57</f>
        <v>0</v>
      </c>
      <c r="EX58" s="254"/>
      <c r="EY58" s="254"/>
      <c r="EZ58" s="254"/>
      <c r="FA58" s="254">
        <f>+FA56+FA57</f>
        <v>0</v>
      </c>
      <c r="FB58" s="254"/>
      <c r="FC58" s="254"/>
      <c r="FD58" s="254"/>
      <c r="FE58" s="254">
        <f>+FE56+FE57</f>
        <v>0</v>
      </c>
      <c r="FF58" s="254"/>
      <c r="FG58" s="254"/>
      <c r="FH58" s="254"/>
      <c r="FI58" s="254">
        <f>+FI56+FI57</f>
        <v>0</v>
      </c>
      <c r="FJ58" s="254"/>
      <c r="FK58" s="254"/>
      <c r="FL58" s="254"/>
      <c r="FM58" s="254">
        <f>+FM56+FM57</f>
        <v>0</v>
      </c>
      <c r="FN58" s="254"/>
      <c r="FO58" s="254"/>
      <c r="FP58" s="254"/>
      <c r="FQ58" s="254">
        <f>+FQ56+FQ57</f>
        <v>0</v>
      </c>
      <c r="FR58" s="254"/>
      <c r="FS58" s="254"/>
      <c r="FT58" s="254"/>
      <c r="FU58" s="254">
        <f>+FU56+FU57</f>
        <v>0</v>
      </c>
      <c r="FV58" s="254"/>
      <c r="FW58" s="254"/>
      <c r="FX58" s="254"/>
      <c r="FY58" s="254">
        <f>+FY56+FY57</f>
        <v>0</v>
      </c>
      <c r="FZ58" s="254"/>
      <c r="GA58" s="254"/>
      <c r="GB58" s="254"/>
      <c r="GC58" s="254">
        <f>+GC56+GC57</f>
        <v>0</v>
      </c>
      <c r="GD58" s="254"/>
      <c r="GE58" s="254"/>
      <c r="GF58" s="254"/>
      <c r="GG58" s="254">
        <f>+GG56+GG57</f>
        <v>0</v>
      </c>
      <c r="GH58" s="254"/>
      <c r="GI58" s="254"/>
      <c r="GJ58" s="254"/>
      <c r="GK58" s="254">
        <f>+GK56+GK57</f>
        <v>0</v>
      </c>
      <c r="GL58" s="254"/>
      <c r="GM58" s="254"/>
      <c r="GN58" s="254"/>
      <c r="GO58" s="254">
        <f>+GO56+GO57</f>
        <v>0</v>
      </c>
      <c r="GP58" s="254"/>
      <c r="GQ58" s="254"/>
      <c r="GR58" s="254"/>
      <c r="GS58" s="254">
        <f>+GS56+GS57</f>
        <v>0</v>
      </c>
      <c r="GT58" s="254"/>
      <c r="GU58" s="254"/>
      <c r="GV58" s="254"/>
      <c r="GW58" s="254">
        <f>+GW56+GW57</f>
        <v>0</v>
      </c>
      <c r="GX58" s="254"/>
      <c r="GY58" s="254"/>
      <c r="GZ58" s="254"/>
      <c r="HA58" s="254">
        <f>+HA56+HA57</f>
        <v>0</v>
      </c>
      <c r="HB58" s="254"/>
      <c r="HC58" s="254"/>
      <c r="HD58" s="254"/>
      <c r="HE58" s="254">
        <f>+HE56+HE57</f>
        <v>0</v>
      </c>
      <c r="HF58" s="254"/>
      <c r="HG58" s="254"/>
      <c r="HH58" s="254"/>
      <c r="HI58" s="254">
        <f>+HI56+HI57</f>
        <v>0</v>
      </c>
      <c r="HJ58" s="254"/>
      <c r="HK58" s="254"/>
      <c r="HL58" s="254"/>
      <c r="HM58" s="254">
        <f>+HM56+HM57</f>
        <v>0</v>
      </c>
      <c r="HN58" s="254"/>
      <c r="HO58" s="254"/>
      <c r="HP58" s="254"/>
      <c r="HQ58" s="254">
        <f>+HQ56+HQ57</f>
        <v>0</v>
      </c>
      <c r="HR58" s="254"/>
      <c r="HS58" s="254"/>
      <c r="HT58" s="254"/>
      <c r="HU58" s="254">
        <f>+HU56+HU57</f>
        <v>0</v>
      </c>
      <c r="HV58" s="254"/>
      <c r="HW58" s="254"/>
      <c r="HX58" s="254"/>
      <c r="HY58" s="254">
        <f>+HY56+HY57</f>
        <v>0</v>
      </c>
      <c r="HZ58" s="254"/>
      <c r="IA58" s="254"/>
      <c r="IB58" s="254"/>
      <c r="IC58" s="254">
        <f>+IC56+IC57</f>
        <v>0</v>
      </c>
      <c r="ID58" s="254"/>
      <c r="IE58" s="254"/>
      <c r="IF58" s="254"/>
      <c r="IG58" s="254">
        <f>+IG56+IG57</f>
        <v>0</v>
      </c>
      <c r="IH58" s="254"/>
      <c r="II58" s="254"/>
      <c r="IJ58" s="254"/>
      <c r="IK58" s="254">
        <f>+IK56+IK57</f>
        <v>0</v>
      </c>
      <c r="IL58" s="254"/>
      <c r="IM58" s="254"/>
      <c r="IN58" s="254"/>
      <c r="IO58" s="254">
        <f>+IO56+IO57</f>
        <v>0</v>
      </c>
      <c r="IP58" s="254"/>
      <c r="IQ58" s="254"/>
      <c r="IR58" s="254"/>
      <c r="IS58" s="255">
        <f t="shared" si="80"/>
        <v>0</v>
      </c>
      <c r="IT58" s="254"/>
    </row>
    <row r="59" spans="1:254" ht="15" customHeight="1" thickBot="1">
      <c r="A59" s="240"/>
      <c r="B59" s="245" t="str">
        <f>+'GENERAL FUND-OPERATING(48-53)'!B298</f>
        <v>Fund balances - June 30, 2021</v>
      </c>
      <c r="C59" s="254"/>
      <c r="D59" s="254"/>
      <c r="E59" s="257">
        <f>+E55+E58</f>
        <v>0</v>
      </c>
      <c r="F59" s="254"/>
      <c r="G59" s="254"/>
      <c r="H59" s="254"/>
      <c r="I59" s="257">
        <f>+I55+I58</f>
        <v>0</v>
      </c>
      <c r="J59" s="254"/>
      <c r="K59" s="254"/>
      <c r="L59" s="254"/>
      <c r="M59" s="257">
        <f>+M55+M58</f>
        <v>0</v>
      </c>
      <c r="N59" s="254"/>
      <c r="O59" s="254"/>
      <c r="P59" s="254"/>
      <c r="Q59" s="257">
        <f>+Q55+Q58</f>
        <v>0</v>
      </c>
      <c r="R59" s="254"/>
      <c r="S59" s="254"/>
      <c r="T59" s="254"/>
      <c r="U59" s="257">
        <f>+U55+U58</f>
        <v>0</v>
      </c>
      <c r="V59" s="254"/>
      <c r="W59" s="254"/>
      <c r="X59" s="254"/>
      <c r="Y59" s="257">
        <f>+Y55+Y58</f>
        <v>0</v>
      </c>
      <c r="Z59" s="254"/>
      <c r="AA59" s="254"/>
      <c r="AB59" s="254"/>
      <c r="AC59" s="257">
        <f>+AC55+AC58</f>
        <v>0</v>
      </c>
      <c r="AD59" s="254"/>
      <c r="AE59" s="254"/>
      <c r="AF59" s="254"/>
      <c r="AG59" s="257">
        <f>+AG55+AG58</f>
        <v>0</v>
      </c>
      <c r="AH59" s="254"/>
      <c r="AI59" s="254"/>
      <c r="AJ59" s="254"/>
      <c r="AK59" s="257">
        <f>+AK55+AK58</f>
        <v>0</v>
      </c>
      <c r="AL59" s="254"/>
      <c r="AM59" s="254"/>
      <c r="AN59" s="254"/>
      <c r="AO59" s="257">
        <f>+AO55+AO58</f>
        <v>0</v>
      </c>
      <c r="AP59" s="254"/>
      <c r="AQ59" s="254"/>
      <c r="AR59" s="254"/>
      <c r="AS59" s="257">
        <f>+AS55+AS58</f>
        <v>0</v>
      </c>
      <c r="AT59" s="254"/>
      <c r="AU59" s="254"/>
      <c r="AV59" s="254"/>
      <c r="AW59" s="257">
        <f>+AW55+AW58</f>
        <v>0</v>
      </c>
      <c r="AX59" s="254"/>
      <c r="AY59" s="254"/>
      <c r="AZ59" s="254"/>
      <c r="BA59" s="257">
        <f>+BA55+BA58</f>
        <v>0</v>
      </c>
      <c r="BB59" s="254"/>
      <c r="BC59" s="254"/>
      <c r="BD59" s="254"/>
      <c r="BE59" s="257">
        <f>+BE55+BE58</f>
        <v>0</v>
      </c>
      <c r="BF59" s="254"/>
      <c r="BG59" s="254"/>
      <c r="BH59" s="254"/>
      <c r="BI59" s="257">
        <f>+BI55+BI58</f>
        <v>0</v>
      </c>
      <c r="BJ59" s="254"/>
      <c r="BK59" s="254"/>
      <c r="BL59" s="254"/>
      <c r="BM59" s="257">
        <f>+BM55+BM58</f>
        <v>0</v>
      </c>
      <c r="BN59" s="254"/>
      <c r="BO59" s="254"/>
      <c r="BP59" s="254"/>
      <c r="BQ59" s="257">
        <f>+BQ55+BQ58</f>
        <v>0</v>
      </c>
      <c r="BR59" s="254"/>
      <c r="BS59" s="254"/>
      <c r="BT59" s="254"/>
      <c r="BU59" s="257">
        <f>+BU55+BU58</f>
        <v>0</v>
      </c>
      <c r="BV59" s="254"/>
      <c r="BW59" s="254"/>
      <c r="BX59" s="254"/>
      <c r="BY59" s="257">
        <f>+BY55+BY58</f>
        <v>0</v>
      </c>
      <c r="BZ59" s="254"/>
      <c r="CA59" s="254"/>
      <c r="CB59" s="254"/>
      <c r="CC59" s="257">
        <f>+CC55+CC58</f>
        <v>0</v>
      </c>
      <c r="CD59" s="254"/>
      <c r="CE59" s="254"/>
      <c r="CF59" s="254"/>
      <c r="CG59" s="257">
        <f>+CG55+CG58</f>
        <v>0</v>
      </c>
      <c r="CH59" s="254"/>
      <c r="CI59" s="254"/>
      <c r="CJ59" s="254"/>
      <c r="CK59" s="257">
        <f>+CK55+CK58</f>
        <v>0</v>
      </c>
      <c r="CL59" s="254"/>
      <c r="CM59" s="254"/>
      <c r="CN59" s="254"/>
      <c r="CO59" s="257">
        <f>+CO55+CO58</f>
        <v>0</v>
      </c>
      <c r="CP59" s="254"/>
      <c r="CQ59" s="254"/>
      <c r="CR59" s="254"/>
      <c r="CS59" s="257">
        <f>+CS55+CS58</f>
        <v>0</v>
      </c>
      <c r="CT59" s="254"/>
      <c r="CU59" s="254"/>
      <c r="CV59" s="254"/>
      <c r="CW59" s="257">
        <f>+CW55+CW58</f>
        <v>0</v>
      </c>
      <c r="CX59" s="254"/>
      <c r="CY59" s="254"/>
      <c r="CZ59" s="254"/>
      <c r="DA59" s="257">
        <f>+DA55+DA58</f>
        <v>0</v>
      </c>
      <c r="DB59" s="254"/>
      <c r="DC59" s="254"/>
      <c r="DD59" s="254"/>
      <c r="DE59" s="257">
        <f>+DE55+DE58</f>
        <v>0</v>
      </c>
      <c r="DF59" s="254"/>
      <c r="DG59" s="254"/>
      <c r="DH59" s="254"/>
      <c r="DI59" s="257">
        <f>+DI55+DI58</f>
        <v>0</v>
      </c>
      <c r="DJ59" s="254"/>
      <c r="DK59" s="254"/>
      <c r="DL59" s="254"/>
      <c r="DM59" s="257">
        <f>+DM55+DM58</f>
        <v>0</v>
      </c>
      <c r="DN59" s="254"/>
      <c r="DO59" s="254"/>
      <c r="DP59" s="254"/>
      <c r="DQ59" s="257">
        <f>+DQ55+DQ58</f>
        <v>0</v>
      </c>
      <c r="DR59" s="254"/>
      <c r="DS59" s="254"/>
      <c r="DT59" s="254"/>
      <c r="DU59" s="257">
        <f>+DU55+DU58</f>
        <v>0</v>
      </c>
      <c r="DV59" s="254"/>
      <c r="DW59" s="254"/>
      <c r="DX59" s="254"/>
      <c r="DY59" s="257">
        <f>+DY55+DY58</f>
        <v>0</v>
      </c>
      <c r="DZ59" s="254"/>
      <c r="EA59" s="254"/>
      <c r="EB59" s="254"/>
      <c r="EC59" s="257">
        <f>+EC55+EC58</f>
        <v>0</v>
      </c>
      <c r="ED59" s="254"/>
      <c r="EE59" s="254"/>
      <c r="EF59" s="254"/>
      <c r="EG59" s="257">
        <f>+EG55+EG58</f>
        <v>0</v>
      </c>
      <c r="EH59" s="254"/>
      <c r="EI59" s="254"/>
      <c r="EJ59" s="254"/>
      <c r="EK59" s="257">
        <f>+EK55+EK58</f>
        <v>0</v>
      </c>
      <c r="EL59" s="254"/>
      <c r="EM59" s="254"/>
      <c r="EN59" s="254"/>
      <c r="EO59" s="257">
        <f>+EO55+EO58</f>
        <v>0</v>
      </c>
      <c r="EP59" s="254"/>
      <c r="EQ59" s="254"/>
      <c r="ER59" s="254"/>
      <c r="ES59" s="257">
        <f>+ES55+ES58</f>
        <v>0</v>
      </c>
      <c r="ET59" s="254"/>
      <c r="EU59" s="254"/>
      <c r="EV59" s="254"/>
      <c r="EW59" s="257">
        <f>+EW55+EW58</f>
        <v>0</v>
      </c>
      <c r="EX59" s="254"/>
      <c r="EY59" s="254"/>
      <c r="EZ59" s="254"/>
      <c r="FA59" s="257">
        <f>+FA55+FA58</f>
        <v>0</v>
      </c>
      <c r="FB59" s="254"/>
      <c r="FC59" s="254"/>
      <c r="FD59" s="254"/>
      <c r="FE59" s="257">
        <f>+FE55+FE58</f>
        <v>0</v>
      </c>
      <c r="FF59" s="254"/>
      <c r="FG59" s="254"/>
      <c r="FH59" s="254"/>
      <c r="FI59" s="257">
        <f>+FI55+FI58</f>
        <v>0</v>
      </c>
      <c r="FJ59" s="254"/>
      <c r="FK59" s="254"/>
      <c r="FL59" s="254"/>
      <c r="FM59" s="257">
        <f>+FM55+FM58</f>
        <v>0</v>
      </c>
      <c r="FN59" s="254"/>
      <c r="FO59" s="254"/>
      <c r="FP59" s="254"/>
      <c r="FQ59" s="257">
        <f>+FQ55+FQ58</f>
        <v>0</v>
      </c>
      <c r="FR59" s="254"/>
      <c r="FS59" s="254"/>
      <c r="FT59" s="254"/>
      <c r="FU59" s="257">
        <f>+FU55+FU58</f>
        <v>0</v>
      </c>
      <c r="FV59" s="254"/>
      <c r="FW59" s="254"/>
      <c r="FX59" s="254"/>
      <c r="FY59" s="257">
        <f>+FY55+FY58</f>
        <v>0</v>
      </c>
      <c r="FZ59" s="254"/>
      <c r="GA59" s="254"/>
      <c r="GB59" s="254"/>
      <c r="GC59" s="257">
        <f>+GC55+GC58</f>
        <v>0</v>
      </c>
      <c r="GD59" s="254"/>
      <c r="GE59" s="254"/>
      <c r="GF59" s="254"/>
      <c r="GG59" s="257">
        <f>+GG55+GG58</f>
        <v>0</v>
      </c>
      <c r="GH59" s="254"/>
      <c r="GI59" s="254"/>
      <c r="GJ59" s="254"/>
      <c r="GK59" s="257">
        <f>+GK55+GK58</f>
        <v>0</v>
      </c>
      <c r="GL59" s="254"/>
      <c r="GM59" s="254"/>
      <c r="GN59" s="254"/>
      <c r="GO59" s="257">
        <f>+GO55+GO58</f>
        <v>0</v>
      </c>
      <c r="GP59" s="254"/>
      <c r="GQ59" s="254"/>
      <c r="GR59" s="254"/>
      <c r="GS59" s="257">
        <f>+GS55+GS58</f>
        <v>0</v>
      </c>
      <c r="GT59" s="254"/>
      <c r="GU59" s="254"/>
      <c r="GV59" s="254"/>
      <c r="GW59" s="257">
        <f>+GW55+GW58</f>
        <v>0</v>
      </c>
      <c r="GX59" s="254"/>
      <c r="GY59" s="254"/>
      <c r="GZ59" s="254"/>
      <c r="HA59" s="257">
        <f>+HA55+HA58</f>
        <v>0</v>
      </c>
      <c r="HB59" s="254"/>
      <c r="HC59" s="254"/>
      <c r="HD59" s="254"/>
      <c r="HE59" s="257">
        <f>+HE55+HE58</f>
        <v>0</v>
      </c>
      <c r="HF59" s="254"/>
      <c r="HG59" s="254"/>
      <c r="HH59" s="254"/>
      <c r="HI59" s="257">
        <f>+HI55+HI58</f>
        <v>0</v>
      </c>
      <c r="HJ59" s="254"/>
      <c r="HK59" s="254"/>
      <c r="HL59" s="254"/>
      <c r="HM59" s="257">
        <f>+HM55+HM58</f>
        <v>0</v>
      </c>
      <c r="HN59" s="254"/>
      <c r="HO59" s="254"/>
      <c r="HP59" s="254"/>
      <c r="HQ59" s="257">
        <f>+HQ55+HQ58</f>
        <v>0</v>
      </c>
      <c r="HR59" s="254"/>
      <c r="HS59" s="254"/>
      <c r="HT59" s="254"/>
      <c r="HU59" s="257">
        <f>+HU55+HU58</f>
        <v>0</v>
      </c>
      <c r="HV59" s="254"/>
      <c r="HW59" s="254"/>
      <c r="HX59" s="254"/>
      <c r="HY59" s="257">
        <f>+HY55+HY58</f>
        <v>0</v>
      </c>
      <c r="HZ59" s="254"/>
      <c r="IA59" s="254"/>
      <c r="IB59" s="254"/>
      <c r="IC59" s="257">
        <f>+IC55+IC58</f>
        <v>0</v>
      </c>
      <c r="ID59" s="254"/>
      <c r="IE59" s="254"/>
      <c r="IF59" s="254"/>
      <c r="IG59" s="257">
        <f>+IG55+IG58</f>
        <v>0</v>
      </c>
      <c r="IH59" s="254"/>
      <c r="II59" s="254"/>
      <c r="IJ59" s="254"/>
      <c r="IK59" s="257">
        <f>+IK55+IK58</f>
        <v>0</v>
      </c>
      <c r="IL59" s="254"/>
      <c r="IM59" s="254"/>
      <c r="IN59" s="254"/>
      <c r="IO59" s="257">
        <f>+IO55+IO58</f>
        <v>0</v>
      </c>
      <c r="IP59" s="254"/>
      <c r="IQ59" s="254"/>
      <c r="IR59" s="254"/>
      <c r="IS59" s="257">
        <f t="shared" si="80"/>
        <v>0</v>
      </c>
      <c r="IT59" s="254"/>
    </row>
    <row r="60" spans="1:254" ht="15.75" thickTop="1">
      <c r="A60" s="240"/>
      <c r="B60" s="240"/>
      <c r="C60" s="240"/>
      <c r="D60" s="240"/>
      <c r="E60" s="240"/>
      <c r="F60" s="240"/>
      <c r="G60" s="240"/>
      <c r="H60" s="240"/>
      <c r="I60" s="240"/>
      <c r="J60" s="240"/>
      <c r="K60" s="240"/>
      <c r="L60" s="240"/>
      <c r="M60" s="240"/>
      <c r="N60" s="6"/>
      <c r="O60" s="6"/>
      <c r="P60" s="6"/>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6"/>
      <c r="AQ60" s="240"/>
      <c r="AR60" s="240"/>
      <c r="AS60" s="240"/>
      <c r="AT60" s="6"/>
      <c r="AU60" s="240"/>
      <c r="AV60" s="240"/>
      <c r="AW60" s="240"/>
      <c r="AX60" s="6"/>
      <c r="AY60" s="240"/>
      <c r="AZ60" s="240"/>
      <c r="BA60" s="240"/>
      <c r="BB60" s="6"/>
      <c r="BC60" s="240"/>
      <c r="BD60" s="240"/>
      <c r="BE60" s="240"/>
      <c r="BF60" s="6"/>
      <c r="BG60" s="240"/>
      <c r="BH60" s="240"/>
      <c r="BI60" s="240"/>
      <c r="BJ60" s="240"/>
      <c r="BK60" s="240"/>
      <c r="BL60" s="240"/>
      <c r="BM60" s="240"/>
      <c r="BN60" s="6"/>
      <c r="BO60" s="240"/>
      <c r="BP60" s="240"/>
      <c r="BQ60" s="240"/>
      <c r="BR60" s="6"/>
      <c r="BS60" s="240"/>
      <c r="BT60" s="240"/>
      <c r="BU60" s="240"/>
      <c r="BV60" s="240"/>
      <c r="BW60" s="240"/>
      <c r="BX60" s="240"/>
      <c r="BY60" s="240"/>
      <c r="BZ60" s="6"/>
      <c r="CA60" s="240"/>
      <c r="CB60" s="240"/>
      <c r="CC60" s="240"/>
      <c r="CD60" s="6"/>
      <c r="CE60" s="240"/>
      <c r="CF60" s="240"/>
      <c r="CG60" s="240"/>
      <c r="CH60" s="6"/>
      <c r="CI60" s="240"/>
      <c r="CJ60" s="240"/>
      <c r="CL60"/>
      <c r="CP60"/>
      <c r="CT60"/>
      <c r="CX60"/>
      <c r="DB60"/>
      <c r="DF60"/>
      <c r="DJ60"/>
      <c r="DR60"/>
      <c r="DV60"/>
      <c r="ED60"/>
      <c r="EH60"/>
      <c r="EL60"/>
      <c r="EP60"/>
      <c r="ET60"/>
      <c r="EX60"/>
      <c r="FB60"/>
      <c r="FF60"/>
      <c r="FJ60"/>
      <c r="FN60"/>
      <c r="FR60"/>
      <c r="FV60"/>
      <c r="FZ60"/>
      <c r="GD60"/>
      <c r="GH60"/>
      <c r="GL60"/>
      <c r="GP60"/>
      <c r="GT60"/>
      <c r="GX60"/>
      <c r="HB60"/>
      <c r="HF60"/>
      <c r="HJ60"/>
      <c r="HN60"/>
      <c r="HR60"/>
      <c r="HV60"/>
      <c r="HZ60"/>
      <c r="ID60"/>
      <c r="IH60"/>
      <c r="IL60"/>
      <c r="IP60"/>
      <c r="IQ60"/>
      <c r="IR60"/>
      <c r="IS60"/>
      <c r="IT60"/>
    </row>
    <row r="61" spans="1:254" ht="15.75">
      <c r="A61" s="240"/>
      <c r="B61" s="240"/>
      <c r="C61" s="336" t="s">
        <v>399</v>
      </c>
      <c r="D61" s="341"/>
      <c r="E61" s="341"/>
      <c r="F61" s="341"/>
      <c r="G61" s="336" t="s">
        <v>399</v>
      </c>
      <c r="H61" s="341"/>
      <c r="I61" s="341"/>
      <c r="J61" s="341"/>
      <c r="K61" s="336" t="s">
        <v>399</v>
      </c>
      <c r="L61" s="341"/>
      <c r="M61" s="341"/>
      <c r="N61" s="341"/>
      <c r="O61" s="336" t="s">
        <v>399</v>
      </c>
      <c r="P61" s="341"/>
      <c r="Q61" s="341"/>
      <c r="R61" s="341"/>
      <c r="S61" s="336" t="s">
        <v>399</v>
      </c>
      <c r="T61" s="341"/>
      <c r="U61" s="341"/>
      <c r="V61" s="341"/>
      <c r="W61" s="336" t="s">
        <v>399</v>
      </c>
      <c r="X61" s="341"/>
      <c r="Y61" s="341"/>
      <c r="Z61" s="341"/>
      <c r="AA61" s="336" t="s">
        <v>399</v>
      </c>
      <c r="AB61" s="341"/>
      <c r="AC61" s="341"/>
      <c r="AD61" s="341"/>
      <c r="AE61" s="336" t="s">
        <v>399</v>
      </c>
      <c r="AF61" s="341"/>
      <c r="AG61" s="341"/>
      <c r="AH61" s="341"/>
      <c r="AI61" s="336" t="s">
        <v>399</v>
      </c>
      <c r="AJ61" s="341"/>
      <c r="AK61" s="341"/>
      <c r="AL61" s="341"/>
      <c r="AM61" s="336" t="s">
        <v>399</v>
      </c>
      <c r="AN61" s="341"/>
      <c r="AO61" s="341"/>
      <c r="AP61" s="652"/>
      <c r="AQ61" s="336" t="s">
        <v>399</v>
      </c>
      <c r="AR61" s="341"/>
      <c r="AS61" s="341"/>
      <c r="AT61" s="652"/>
      <c r="AU61" s="336" t="s">
        <v>399</v>
      </c>
      <c r="AV61" s="341"/>
      <c r="AW61" s="341"/>
      <c r="AX61" s="652"/>
      <c r="AY61" s="336" t="s">
        <v>399</v>
      </c>
      <c r="AZ61" s="341"/>
      <c r="BA61" s="341"/>
      <c r="BB61" s="341"/>
      <c r="BC61" s="336" t="s">
        <v>399</v>
      </c>
      <c r="BD61" s="341"/>
      <c r="BE61" s="341"/>
      <c r="BF61" s="652"/>
      <c r="BG61" s="336" t="s">
        <v>399</v>
      </c>
      <c r="BH61" s="341"/>
      <c r="BI61" s="341"/>
      <c r="BJ61" s="341"/>
      <c r="BK61" s="336" t="s">
        <v>399</v>
      </c>
      <c r="BL61" s="341"/>
      <c r="BM61" s="341"/>
      <c r="BN61" s="652"/>
      <c r="BO61" s="336" t="s">
        <v>399</v>
      </c>
      <c r="BP61" s="341"/>
      <c r="BQ61" s="341"/>
      <c r="BR61" s="652"/>
      <c r="BS61" s="336" t="s">
        <v>399</v>
      </c>
      <c r="BT61" s="341"/>
      <c r="BU61" s="341"/>
      <c r="BV61" s="341"/>
      <c r="BW61" s="336" t="s">
        <v>399</v>
      </c>
      <c r="BX61" s="341"/>
      <c r="BY61" s="341"/>
      <c r="BZ61" s="652"/>
      <c r="CA61" s="336" t="s">
        <v>399</v>
      </c>
      <c r="CB61" s="341"/>
      <c r="CC61" s="341"/>
      <c r="CD61" s="652"/>
      <c r="CE61" s="336" t="s">
        <v>399</v>
      </c>
      <c r="CF61" s="341"/>
      <c r="CG61" s="341"/>
      <c r="CH61" s="652"/>
      <c r="CI61" s="336" t="s">
        <v>399</v>
      </c>
      <c r="CJ61" s="341"/>
      <c r="CK61" s="341"/>
      <c r="CL61" s="652"/>
      <c r="CM61" s="336" t="s">
        <v>399</v>
      </c>
      <c r="CN61" s="341"/>
      <c r="CO61" s="341"/>
      <c r="CP61" s="652"/>
      <c r="CQ61" s="336" t="s">
        <v>399</v>
      </c>
      <c r="CR61" s="341"/>
      <c r="CS61" s="341"/>
      <c r="CT61" s="652"/>
      <c r="CU61" s="336" t="s">
        <v>399</v>
      </c>
      <c r="CV61" s="341"/>
      <c r="CW61" s="341"/>
      <c r="CX61" s="652"/>
      <c r="CY61" s="336" t="s">
        <v>399</v>
      </c>
      <c r="CZ61" s="341"/>
      <c r="DA61" s="341"/>
      <c r="DB61" s="652"/>
      <c r="DC61" s="336" t="s">
        <v>399</v>
      </c>
      <c r="DD61" s="341"/>
      <c r="DE61" s="341"/>
      <c r="DF61" s="652"/>
      <c r="DG61" s="336" t="s">
        <v>399</v>
      </c>
      <c r="DH61" s="341"/>
      <c r="DI61" s="341"/>
      <c r="DJ61" s="652"/>
      <c r="DK61" s="336" t="s">
        <v>399</v>
      </c>
      <c r="DL61" s="341"/>
      <c r="DM61" s="341"/>
      <c r="DN61" s="341"/>
      <c r="DO61" s="336" t="s">
        <v>399</v>
      </c>
      <c r="DP61" s="341"/>
      <c r="DQ61" s="341"/>
      <c r="DR61" s="652"/>
      <c r="DS61" s="336" t="s">
        <v>399</v>
      </c>
      <c r="DT61" s="341"/>
      <c r="DU61" s="341"/>
      <c r="DV61" s="652"/>
      <c r="DW61" s="336" t="s">
        <v>399</v>
      </c>
      <c r="DX61" s="341"/>
      <c r="DY61" s="341"/>
      <c r="DZ61" s="341"/>
      <c r="EA61" s="336" t="s">
        <v>399</v>
      </c>
      <c r="EB61" s="341"/>
      <c r="EC61" s="341"/>
      <c r="ED61" s="341"/>
      <c r="EE61" s="336" t="s">
        <v>399</v>
      </c>
      <c r="EF61" s="341"/>
      <c r="EG61" s="341"/>
      <c r="EH61" s="652"/>
      <c r="EI61" s="336" t="s">
        <v>399</v>
      </c>
      <c r="EJ61" s="341"/>
      <c r="EK61" s="341"/>
      <c r="EL61" s="652"/>
      <c r="EM61" s="336" t="s">
        <v>399</v>
      </c>
      <c r="EN61" s="341"/>
      <c r="EO61" s="341"/>
      <c r="EP61" s="652"/>
      <c r="EQ61" s="336" t="s">
        <v>399</v>
      </c>
      <c r="ER61" s="341"/>
      <c r="ES61" s="341"/>
      <c r="ET61" s="652"/>
      <c r="EU61" s="336" t="s">
        <v>399</v>
      </c>
      <c r="EV61" s="341"/>
      <c r="EW61" s="341"/>
      <c r="EX61" s="652"/>
      <c r="EY61" s="336" t="s">
        <v>399</v>
      </c>
      <c r="EZ61" s="341"/>
      <c r="FA61" s="341"/>
      <c r="FB61" s="652"/>
      <c r="FC61" s="336" t="s">
        <v>399</v>
      </c>
      <c r="FD61" s="341"/>
      <c r="FE61" s="341"/>
      <c r="FF61" s="652"/>
      <c r="FG61" s="336" t="s">
        <v>399</v>
      </c>
      <c r="FH61" s="341"/>
      <c r="FI61" s="341"/>
      <c r="FJ61" s="652"/>
      <c r="FK61" s="336" t="s">
        <v>399</v>
      </c>
      <c r="FL61" s="341"/>
      <c r="FM61" s="341"/>
      <c r="FN61" s="652"/>
      <c r="FO61" s="336" t="s">
        <v>399</v>
      </c>
      <c r="FP61" s="341"/>
      <c r="FQ61" s="341"/>
      <c r="FR61" s="652"/>
      <c r="FS61" s="336" t="s">
        <v>399</v>
      </c>
      <c r="FT61" s="341"/>
      <c r="FU61" s="341"/>
      <c r="FV61" s="652"/>
      <c r="FW61" s="336" t="s">
        <v>399</v>
      </c>
      <c r="FX61" s="341"/>
      <c r="FY61" s="341"/>
      <c r="FZ61" s="652"/>
      <c r="GA61" s="336" t="s">
        <v>399</v>
      </c>
      <c r="GB61" s="341"/>
      <c r="GC61" s="341"/>
      <c r="GD61" s="652"/>
      <c r="GE61" s="336" t="s">
        <v>399</v>
      </c>
      <c r="GF61" s="341"/>
      <c r="GG61" s="341"/>
      <c r="GH61" s="652"/>
      <c r="GI61" s="336" t="s">
        <v>399</v>
      </c>
      <c r="GJ61" s="341"/>
      <c r="GK61" s="341"/>
      <c r="GL61" s="652"/>
      <c r="GM61" s="336" t="s">
        <v>399</v>
      </c>
      <c r="GN61" s="341"/>
      <c r="GO61" s="341"/>
      <c r="GP61" s="652"/>
      <c r="GQ61" s="336" t="s">
        <v>399</v>
      </c>
      <c r="GR61" s="341"/>
      <c r="GS61" s="341"/>
      <c r="GT61" s="652"/>
      <c r="GU61" s="336" t="s">
        <v>399</v>
      </c>
      <c r="GV61" s="341"/>
      <c r="GW61" s="341"/>
      <c r="GX61" s="652"/>
      <c r="GY61" s="336" t="s">
        <v>399</v>
      </c>
      <c r="GZ61" s="341"/>
      <c r="HA61" s="341"/>
      <c r="HB61" s="652"/>
      <c r="HC61" s="336" t="s">
        <v>399</v>
      </c>
      <c r="HD61" s="341"/>
      <c r="HE61" s="341"/>
      <c r="HF61" s="652"/>
      <c r="HG61" s="336" t="s">
        <v>399</v>
      </c>
      <c r="HH61" s="341"/>
      <c r="HI61" s="341"/>
      <c r="HJ61" s="652"/>
      <c r="HK61" s="336" t="s">
        <v>399</v>
      </c>
      <c r="HL61" s="341"/>
      <c r="HM61" s="341"/>
      <c r="HN61" s="652"/>
      <c r="HO61" s="336" t="s">
        <v>399</v>
      </c>
      <c r="HP61" s="341"/>
      <c r="HQ61" s="341"/>
      <c r="HR61" s="652"/>
      <c r="HS61" s="336" t="s">
        <v>399</v>
      </c>
      <c r="HT61" s="341"/>
      <c r="HU61" s="341"/>
      <c r="HV61" s="652"/>
      <c r="HW61" s="336" t="s">
        <v>399</v>
      </c>
      <c r="HX61" s="341"/>
      <c r="HY61" s="341"/>
      <c r="HZ61" s="652"/>
      <c r="IA61" s="336" t="s">
        <v>399</v>
      </c>
      <c r="IB61" s="341"/>
      <c r="IC61" s="341"/>
      <c r="ID61" s="652"/>
      <c r="IE61" s="336" t="s">
        <v>399</v>
      </c>
      <c r="IF61" s="341"/>
      <c r="IG61" s="341"/>
      <c r="IH61" s="652"/>
      <c r="II61" s="336" t="s">
        <v>399</v>
      </c>
      <c r="IJ61" s="341"/>
      <c r="IK61" s="341"/>
      <c r="IL61" s="652"/>
      <c r="IM61" s="336" t="s">
        <v>399</v>
      </c>
      <c r="IN61" s="341"/>
      <c r="IO61" s="341"/>
      <c r="IP61" s="652"/>
      <c r="IQ61" s="109" t="s">
        <v>2453</v>
      </c>
      <c r="IR61" s="327"/>
      <c r="IS61" s="327"/>
      <c r="IT61" s="327"/>
    </row>
    <row r="62" spans="1:254"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6"/>
      <c r="CA62" s="240"/>
      <c r="CB62" s="240"/>
      <c r="CC62" s="240"/>
      <c r="CD62" s="240"/>
      <c r="CE62" s="240"/>
      <c r="CF62" s="240"/>
      <c r="CG62" s="240"/>
      <c r="CH62" s="240"/>
      <c r="CI62" s="240"/>
      <c r="CJ62" s="240"/>
      <c r="CP62"/>
      <c r="CT62"/>
      <c r="CX62"/>
      <c r="DB62"/>
      <c r="DJ62"/>
      <c r="EL62"/>
      <c r="EP62"/>
      <c r="ET62"/>
      <c r="EX62"/>
      <c r="FB62"/>
      <c r="FV62"/>
      <c r="FZ62"/>
      <c r="GL62"/>
      <c r="HF62"/>
      <c r="HJ62"/>
      <c r="IH62"/>
    </row>
    <row r="63" spans="1:254"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EP63"/>
    </row>
    <row r="64" spans="1:254"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row>
    <row r="65" spans="1:88"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row>
    <row r="66" spans="1:88"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row>
    <row r="67" spans="1:88"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row>
    <row r="68" spans="1:88"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row>
    <row r="69" spans="1:88"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row>
    <row r="70" spans="1:88"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row>
    <row r="71" spans="1:88"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row>
    <row r="72" spans="1:88"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row>
    <row r="73" spans="1:88"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row>
    <row r="74" spans="1:88"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row>
    <row r="75" spans="1:88"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row>
    <row r="76" spans="1:88"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row>
    <row r="77" spans="1:88"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row>
    <row r="78" spans="1:88"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row>
    <row r="79" spans="1:88"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row>
    <row r="80" spans="1:88"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row>
    <row r="81" spans="1:88"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row>
    <row r="82" spans="1:88"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row>
    <row r="83" spans="1:88"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row>
    <row r="84" spans="1:88"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row>
    <row r="85" spans="1:88"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row>
    <row r="86" spans="1:88"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row>
    <row r="87" spans="1:88"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row>
    <row r="88" spans="1:88"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row>
    <row r="89" spans="1:88"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row>
    <row r="90" spans="1:88"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row>
    <row r="91" spans="1:88"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row>
    <row r="92" spans="1:88"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row>
    <row r="93" spans="1:88"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row>
    <row r="94" spans="1:88"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row>
    <row r="95" spans="1:88"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row>
    <row r="96" spans="1:88"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row>
    <row r="97" spans="1:88"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row>
    <row r="98" spans="1:88"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row>
    <row r="99" spans="1:88"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row>
    <row r="100" spans="1:88"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row>
    <row r="101" spans="1:88"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row>
    <row r="102" spans="1:88"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row>
    <row r="103" spans="1:88"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row>
    <row r="104" spans="1:88"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row>
    <row r="105" spans="1:88"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row>
    <row r="106" spans="1:88"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row>
    <row r="107" spans="1:88"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row>
    <row r="108" spans="1:88"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row>
    <row r="109" spans="1:88"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row>
    <row r="110" spans="1:88"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row>
    <row r="111" spans="1:88"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row>
    <row r="112" spans="1:88"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row>
    <row r="113" spans="1:88"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row>
    <row r="114" spans="1:88"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row>
    <row r="115" spans="1:88"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row>
    <row r="116" spans="1:88"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row>
    <row r="117" spans="1:88"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row>
    <row r="118" spans="1:88"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row>
    <row r="119" spans="1:88"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row>
    <row r="120" spans="1:88"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row>
    <row r="121" spans="1:88"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row>
    <row r="122" spans="1:88"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row>
  </sheetData>
  <sheetProtection algorithmName="SHA-512" hashValue="/o/l6wYjRH+X9tQUNGt2jFeY0rW16Hl59+ciF6Adm0YPyK+4FV+zdhaXwvo2fmXLEvOPeojrC1soJoIV/GK/4w==" saltValue="U6ipZUUrQlji8JlyV2OWZw==" spinCount="100000" sheet="1" scenarios="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EI1:EL1"/>
    <mergeCell ref="EM1:EP1"/>
    <mergeCell ref="EQ1:ET1"/>
    <mergeCell ref="GA1:GD1"/>
    <mergeCell ref="FK1:FN1"/>
    <mergeCell ref="FO1:FR1"/>
    <mergeCell ref="EU1:EX1"/>
    <mergeCell ref="EY1:FB1"/>
    <mergeCell ref="FC1:FF1"/>
    <mergeCell ref="FG1:FJ1"/>
    <mergeCell ref="IE1:IH1"/>
    <mergeCell ref="II1:IL1"/>
    <mergeCell ref="IM1:IP1"/>
    <mergeCell ref="HK1:HN1"/>
    <mergeCell ref="HO1:HR1"/>
    <mergeCell ref="HS1:HV1"/>
    <mergeCell ref="HW1:HZ1"/>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O2:R2"/>
    <mergeCell ref="S2:V2"/>
    <mergeCell ref="W2:Z2"/>
    <mergeCell ref="AA2:AD2"/>
    <mergeCell ref="AE2:AH2"/>
    <mergeCell ref="AI2:AL2"/>
    <mergeCell ref="AM2:AP2"/>
    <mergeCell ref="AQ2:AT2"/>
    <mergeCell ref="AU2:AX2"/>
    <mergeCell ref="AY2:BB2"/>
    <mergeCell ref="BC2:BF2"/>
    <mergeCell ref="BG2:BJ2"/>
    <mergeCell ref="BK2:BN2"/>
    <mergeCell ref="BO2:BR2"/>
    <mergeCell ref="BS2:BV2"/>
    <mergeCell ref="BW2:BZ2"/>
    <mergeCell ref="CA2:CD2"/>
    <mergeCell ref="CE2:CH2"/>
    <mergeCell ref="CI2:CL2"/>
    <mergeCell ref="CM2:CP2"/>
    <mergeCell ref="CQ2:CT2"/>
    <mergeCell ref="CU2:CX2"/>
    <mergeCell ref="CY2:DB2"/>
    <mergeCell ref="DC2:DF2"/>
    <mergeCell ref="DG2:DJ2"/>
    <mergeCell ref="DK2:DN2"/>
    <mergeCell ref="DO2:DR2"/>
    <mergeCell ref="DS2:DV2"/>
    <mergeCell ref="DW2:DZ2"/>
    <mergeCell ref="EA2:ED2"/>
    <mergeCell ref="EE2:EH2"/>
    <mergeCell ref="EI2:EL2"/>
    <mergeCell ref="EM2:EP2"/>
    <mergeCell ref="EQ2:ET2"/>
    <mergeCell ref="EU2:EX2"/>
    <mergeCell ref="EY2:FB2"/>
    <mergeCell ref="FC2:FF2"/>
    <mergeCell ref="FG2:FJ2"/>
    <mergeCell ref="FK2:FN2"/>
    <mergeCell ref="FO2:FR2"/>
    <mergeCell ref="FS2:FV2"/>
    <mergeCell ref="FW2:FZ2"/>
    <mergeCell ref="GA2:GD2"/>
    <mergeCell ref="GE2:GH2"/>
    <mergeCell ref="GI2:GL2"/>
    <mergeCell ref="GM2:GP2"/>
    <mergeCell ref="GQ2:GT2"/>
    <mergeCell ref="GU2:GX2"/>
    <mergeCell ref="GY2:HB2"/>
    <mergeCell ref="HC2:HF2"/>
    <mergeCell ref="IA2:ID2"/>
    <mergeCell ref="IE2:IH2"/>
    <mergeCell ref="II2:IL2"/>
    <mergeCell ref="IM2:IP2"/>
    <mergeCell ref="HG2:HJ2"/>
    <mergeCell ref="HK2:HN2"/>
    <mergeCell ref="HO2:HR2"/>
    <mergeCell ref="HS2:HV2"/>
    <mergeCell ref="HW2:HZ2"/>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4"/>
  <sheetViews>
    <sheetView zoomScaleNormal="100" workbookViewId="0">
      <pane xSplit="2" ySplit="5" topLeftCell="C6" activePane="bottomRight" state="frozen"/>
      <selection pane="topRight" activeCell="C1" sqref="C1"/>
      <selection pane="bottomLeft" activeCell="A6" sqref="A6"/>
      <selection pane="bottomRight" activeCell="E6" sqref="E6"/>
    </sheetView>
  </sheetViews>
  <sheetFormatPr defaultColWidth="8.85546875" defaultRowHeight="12.75"/>
  <cols>
    <col min="1" max="1" width="13.7109375" style="238" customWidth="1"/>
    <col min="2" max="2" width="45.7109375" style="238" customWidth="1"/>
    <col min="3" max="7" width="18.7109375" style="238" customWidth="1"/>
    <col min="8" max="12" width="18.42578125" style="238" customWidth="1"/>
    <col min="13" max="13" width="18.7109375" style="238" customWidth="1"/>
    <col min="14" max="16384" width="8.85546875" style="238"/>
  </cols>
  <sheetData>
    <row r="1" spans="1:18" ht="18" customHeight="1">
      <c r="A1" s="259"/>
      <c r="B1" s="259"/>
      <c r="C1" s="243" t="s">
        <v>887</v>
      </c>
      <c r="D1" s="243" t="s">
        <v>887</v>
      </c>
      <c r="E1" s="243" t="s">
        <v>887</v>
      </c>
      <c r="F1" s="243" t="s">
        <v>887</v>
      </c>
      <c r="G1" s="243" t="s">
        <v>887</v>
      </c>
      <c r="H1" s="243" t="s">
        <v>887</v>
      </c>
      <c r="I1" s="243" t="s">
        <v>887</v>
      </c>
      <c r="J1" s="243" t="s">
        <v>887</v>
      </c>
      <c r="K1" s="243" t="s">
        <v>887</v>
      </c>
      <c r="L1" s="243" t="s">
        <v>887</v>
      </c>
      <c r="M1" s="9" t="s">
        <v>902</v>
      </c>
      <c r="N1" s="243"/>
      <c r="O1" s="240"/>
      <c r="P1" s="240"/>
      <c r="Q1" s="240"/>
      <c r="R1" s="240"/>
    </row>
    <row r="2" spans="1:18" ht="18" customHeight="1">
      <c r="A2" s="240"/>
      <c r="B2" s="240"/>
      <c r="C2" s="1681" t="s">
        <v>888</v>
      </c>
      <c r="D2" s="1681" t="s">
        <v>888</v>
      </c>
      <c r="E2" s="1681" t="s">
        <v>888</v>
      </c>
      <c r="F2" s="1681" t="s">
        <v>888</v>
      </c>
      <c r="G2" s="1681" t="s">
        <v>888</v>
      </c>
      <c r="H2" s="1681" t="s">
        <v>888</v>
      </c>
      <c r="I2" s="1681" t="s">
        <v>888</v>
      </c>
      <c r="J2" s="1681" t="s">
        <v>888</v>
      </c>
      <c r="K2" s="1681" t="s">
        <v>888</v>
      </c>
      <c r="L2" s="1681" t="s">
        <v>888</v>
      </c>
      <c r="M2" s="9" t="s">
        <v>906</v>
      </c>
      <c r="N2" s="243"/>
      <c r="O2" s="240"/>
      <c r="P2" s="240"/>
      <c r="Q2" s="240"/>
      <c r="R2" s="240"/>
    </row>
    <row r="3" spans="1:18" ht="18" customHeight="1">
      <c r="A3" s="9" t="s">
        <v>884</v>
      </c>
      <c r="B3" s="9"/>
      <c r="C3" s="1681"/>
      <c r="D3" s="1681"/>
      <c r="E3" s="1681"/>
      <c r="F3" s="1681"/>
      <c r="G3" s="1681"/>
      <c r="H3" s="1681"/>
      <c r="I3" s="1681"/>
      <c r="J3" s="1681"/>
      <c r="K3" s="1681"/>
      <c r="L3" s="1681"/>
      <c r="M3" s="9" t="s">
        <v>907</v>
      </c>
      <c r="N3" s="240"/>
      <c r="O3" s="240"/>
      <c r="P3" s="240"/>
      <c r="Q3" s="240"/>
      <c r="R3" s="240"/>
    </row>
    <row r="4" spans="1:18" ht="18" customHeight="1" thickBot="1">
      <c r="A4" s="538" t="s">
        <v>885</v>
      </c>
      <c r="B4" s="538" t="s">
        <v>886</v>
      </c>
      <c r="C4" s="1682"/>
      <c r="D4" s="1682"/>
      <c r="E4" s="1682"/>
      <c r="F4" s="1682"/>
      <c r="G4" s="1682"/>
      <c r="H4" s="1682"/>
      <c r="I4" s="1682"/>
      <c r="J4" s="1682"/>
      <c r="K4" s="1682"/>
      <c r="L4" s="1682"/>
      <c r="M4" s="538" t="s">
        <v>903</v>
      </c>
      <c r="N4" s="240"/>
      <c r="O4" s="240"/>
      <c r="P4" s="240"/>
      <c r="Q4" s="240"/>
      <c r="R4" s="240"/>
    </row>
    <row r="5" spans="1:18" ht="18" customHeight="1">
      <c r="A5" s="342"/>
      <c r="B5" s="539" t="s">
        <v>928</v>
      </c>
      <c r="C5" s="337"/>
      <c r="D5" s="337"/>
      <c r="E5" s="337"/>
      <c r="F5" s="337"/>
      <c r="G5" s="337"/>
      <c r="H5" s="337"/>
      <c r="I5" s="337"/>
      <c r="J5" s="337"/>
      <c r="K5" s="337"/>
      <c r="L5" s="337"/>
      <c r="M5" s="337"/>
      <c r="N5" s="240"/>
      <c r="O5" s="240"/>
      <c r="P5" s="240"/>
      <c r="Q5" s="240"/>
      <c r="R5" s="240"/>
    </row>
    <row r="6" spans="1:18" ht="18" customHeight="1">
      <c r="A6" s="342">
        <v>101000</v>
      </c>
      <c r="B6" s="6" t="s">
        <v>929</v>
      </c>
      <c r="C6" s="246"/>
      <c r="D6" s="246"/>
      <c r="E6" s="246"/>
      <c r="F6" s="246"/>
      <c r="G6" s="246"/>
      <c r="H6" s="246"/>
      <c r="I6" s="246"/>
      <c r="J6" s="246"/>
      <c r="K6" s="246"/>
      <c r="L6" s="246"/>
      <c r="M6" s="254">
        <f t="shared" ref="M6:M11" si="0">SUM(C6:L6)</f>
        <v>0</v>
      </c>
      <c r="N6" s="240"/>
      <c r="O6" s="240"/>
      <c r="P6" s="240"/>
      <c r="Q6" s="240"/>
      <c r="R6" s="240"/>
    </row>
    <row r="7" spans="1:18" ht="18" customHeight="1">
      <c r="A7" s="342">
        <v>103000</v>
      </c>
      <c r="B7" s="6" t="s">
        <v>1056</v>
      </c>
      <c r="C7" s="246"/>
      <c r="D7" s="246"/>
      <c r="E7" s="246"/>
      <c r="F7" s="246"/>
      <c r="G7" s="246"/>
      <c r="H7" s="246"/>
      <c r="I7" s="246"/>
      <c r="J7" s="246"/>
      <c r="K7" s="246"/>
      <c r="L7" s="246"/>
      <c r="M7" s="254">
        <f t="shared" si="0"/>
        <v>0</v>
      </c>
      <c r="N7" s="240"/>
      <c r="O7" s="240"/>
      <c r="P7" s="240"/>
      <c r="Q7" s="240"/>
      <c r="R7" s="240"/>
    </row>
    <row r="8" spans="1:18" ht="18" customHeight="1">
      <c r="A8" s="342">
        <v>101100</v>
      </c>
      <c r="B8" s="6" t="s">
        <v>930</v>
      </c>
      <c r="C8" s="246"/>
      <c r="D8" s="246"/>
      <c r="E8" s="246"/>
      <c r="F8" s="246"/>
      <c r="G8" s="246"/>
      <c r="H8" s="246"/>
      <c r="I8" s="246"/>
      <c r="J8" s="246"/>
      <c r="K8" s="246"/>
      <c r="L8" s="246"/>
      <c r="M8" s="254">
        <f t="shared" si="0"/>
        <v>0</v>
      </c>
      <c r="N8" s="240"/>
      <c r="O8" s="240"/>
      <c r="P8" s="240"/>
      <c r="Q8" s="240"/>
      <c r="R8" s="240"/>
    </row>
    <row r="9" spans="1:18" ht="18" customHeight="1">
      <c r="A9" s="342">
        <v>102000</v>
      </c>
      <c r="B9" s="6" t="s">
        <v>889</v>
      </c>
      <c r="C9" s="246"/>
      <c r="D9" s="246"/>
      <c r="E9" s="246"/>
      <c r="F9" s="246"/>
      <c r="G9" s="246"/>
      <c r="H9" s="246"/>
      <c r="I9" s="246"/>
      <c r="J9" s="246"/>
      <c r="K9" s="246"/>
      <c r="L9" s="246"/>
      <c r="M9" s="254">
        <f t="shared" si="0"/>
        <v>0</v>
      </c>
      <c r="N9" s="240"/>
      <c r="O9" s="240"/>
      <c r="P9" s="240"/>
      <c r="Q9" s="240"/>
      <c r="R9" s="240"/>
    </row>
    <row r="10" spans="1:18" ht="18" customHeight="1">
      <c r="A10" s="342">
        <v>102300</v>
      </c>
      <c r="B10" s="6" t="s">
        <v>890</v>
      </c>
      <c r="C10" s="246"/>
      <c r="D10" s="246"/>
      <c r="E10" s="246"/>
      <c r="F10" s="246"/>
      <c r="G10" s="246"/>
      <c r="H10" s="246"/>
      <c r="I10" s="246"/>
      <c r="J10" s="246"/>
      <c r="K10" s="246"/>
      <c r="L10" s="246"/>
      <c r="M10" s="254">
        <f t="shared" si="0"/>
        <v>0</v>
      </c>
      <c r="N10" s="240"/>
      <c r="O10" s="240"/>
      <c r="P10" s="240"/>
      <c r="Q10" s="240"/>
      <c r="R10" s="240"/>
    </row>
    <row r="11" spans="1:18" ht="18" customHeight="1">
      <c r="A11" s="342">
        <v>106000</v>
      </c>
      <c r="B11" s="6" t="s">
        <v>891</v>
      </c>
      <c r="C11" s="246"/>
      <c r="D11" s="246"/>
      <c r="E11" s="246"/>
      <c r="F11" s="246"/>
      <c r="G11" s="246"/>
      <c r="H11" s="246"/>
      <c r="I11" s="246"/>
      <c r="J11" s="246"/>
      <c r="K11" s="246"/>
      <c r="L11" s="246"/>
      <c r="M11" s="254">
        <f t="shared" si="0"/>
        <v>0</v>
      </c>
      <c r="N11" s="240"/>
      <c r="O11" s="240"/>
      <c r="P11" s="240"/>
      <c r="Q11" s="240"/>
      <c r="R11" s="240"/>
    </row>
    <row r="12" spans="1:18" customFormat="1" ht="18" customHeight="1">
      <c r="A12" s="342"/>
      <c r="B12" s="6" t="s">
        <v>892</v>
      </c>
      <c r="C12" s="254"/>
      <c r="D12" s="254"/>
      <c r="E12" s="254"/>
      <c r="F12" s="254"/>
      <c r="G12" s="254"/>
      <c r="H12" s="254"/>
      <c r="I12" s="254"/>
      <c r="J12" s="254"/>
      <c r="K12" s="254"/>
      <c r="L12" s="254"/>
      <c r="M12" s="254"/>
      <c r="N12" s="6"/>
      <c r="O12" s="6"/>
      <c r="P12" s="6"/>
      <c r="Q12" s="6"/>
      <c r="R12" s="6"/>
    </row>
    <row r="13" spans="1:18" ht="18" customHeight="1">
      <c r="A13" s="342">
        <v>111000</v>
      </c>
      <c r="B13" s="6" t="s">
        <v>893</v>
      </c>
      <c r="C13" s="246"/>
      <c r="D13" s="246"/>
      <c r="E13" s="246"/>
      <c r="F13" s="246"/>
      <c r="G13" s="246"/>
      <c r="H13" s="246"/>
      <c r="I13" s="246"/>
      <c r="J13" s="246"/>
      <c r="K13" s="246"/>
      <c r="L13" s="246"/>
      <c r="M13" s="254">
        <f t="shared" ref="M13:M25" si="1">SUM(C13:L13)</f>
        <v>0</v>
      </c>
      <c r="N13" s="240"/>
      <c r="O13" s="240"/>
      <c r="P13" s="240"/>
      <c r="Q13" s="240"/>
      <c r="R13" s="240"/>
    </row>
    <row r="14" spans="1:18" ht="18" customHeight="1">
      <c r="A14" s="342">
        <v>113000</v>
      </c>
      <c r="B14" s="6" t="s">
        <v>894</v>
      </c>
      <c r="C14" s="246"/>
      <c r="D14" s="246"/>
      <c r="E14" s="246"/>
      <c r="F14" s="246"/>
      <c r="G14" s="246"/>
      <c r="H14" s="246"/>
      <c r="I14" s="246"/>
      <c r="J14" s="246"/>
      <c r="K14" s="246"/>
      <c r="L14" s="246"/>
      <c r="M14" s="254">
        <f t="shared" si="1"/>
        <v>0</v>
      </c>
      <c r="N14" s="240"/>
      <c r="O14" s="240"/>
      <c r="P14" s="240"/>
      <c r="Q14" s="240"/>
      <c r="R14" s="240"/>
    </row>
    <row r="15" spans="1:18" ht="18" customHeight="1">
      <c r="A15" s="342">
        <v>114000</v>
      </c>
      <c r="B15" s="6" t="s">
        <v>895</v>
      </c>
      <c r="C15" s="246"/>
      <c r="D15" s="246"/>
      <c r="E15" s="246"/>
      <c r="F15" s="246"/>
      <c r="G15" s="246"/>
      <c r="H15" s="246"/>
      <c r="I15" s="246"/>
      <c r="J15" s="246"/>
      <c r="K15" s="246"/>
      <c r="L15" s="246"/>
      <c r="M15" s="254">
        <f t="shared" si="1"/>
        <v>0</v>
      </c>
      <c r="N15" s="240"/>
      <c r="O15" s="240"/>
      <c r="P15" s="240"/>
      <c r="Q15" s="240"/>
      <c r="R15" s="240"/>
    </row>
    <row r="16" spans="1:18" ht="18" customHeight="1">
      <c r="A16" s="342">
        <v>115000</v>
      </c>
      <c r="B16" s="6" t="s">
        <v>896</v>
      </c>
      <c r="C16" s="246"/>
      <c r="D16" s="246"/>
      <c r="E16" s="246"/>
      <c r="F16" s="246"/>
      <c r="G16" s="246"/>
      <c r="H16" s="246"/>
      <c r="I16" s="246"/>
      <c r="J16" s="246"/>
      <c r="K16" s="246"/>
      <c r="L16" s="246"/>
      <c r="M16" s="254">
        <f t="shared" si="1"/>
        <v>0</v>
      </c>
      <c r="N16" s="240"/>
      <c r="O16" s="240"/>
      <c r="P16" s="240"/>
      <c r="Q16" s="240"/>
      <c r="R16" s="240"/>
    </row>
    <row r="17" spans="1:18" ht="18" customHeight="1">
      <c r="A17" s="342">
        <v>116000</v>
      </c>
      <c r="B17" s="6" t="s">
        <v>897</v>
      </c>
      <c r="C17" s="246"/>
      <c r="D17" s="246"/>
      <c r="E17" s="246"/>
      <c r="F17" s="246"/>
      <c r="G17" s="246"/>
      <c r="H17" s="246"/>
      <c r="I17" s="246"/>
      <c r="J17" s="246"/>
      <c r="K17" s="246"/>
      <c r="L17" s="246"/>
      <c r="M17" s="254">
        <f t="shared" si="1"/>
        <v>0</v>
      </c>
      <c r="N17" s="240"/>
      <c r="O17" s="240"/>
      <c r="P17" s="240"/>
      <c r="Q17" s="240"/>
      <c r="R17" s="240"/>
    </row>
    <row r="18" spans="1:18" ht="18" customHeight="1">
      <c r="A18" s="342">
        <v>118000</v>
      </c>
      <c r="B18" s="6" t="s">
        <v>719</v>
      </c>
      <c r="C18" s="246"/>
      <c r="D18" s="246"/>
      <c r="E18" s="246"/>
      <c r="F18" s="246"/>
      <c r="G18" s="246"/>
      <c r="H18" s="246"/>
      <c r="I18" s="246"/>
      <c r="J18" s="246"/>
      <c r="K18" s="246"/>
      <c r="L18" s="246"/>
      <c r="M18" s="254">
        <f t="shared" si="1"/>
        <v>0</v>
      </c>
      <c r="N18" s="240"/>
      <c r="O18" s="240"/>
      <c r="P18" s="240"/>
      <c r="Q18" s="240"/>
      <c r="R18" s="240"/>
    </row>
    <row r="19" spans="1:18" ht="30" customHeight="1">
      <c r="A19" s="342">
        <v>120000</v>
      </c>
      <c r="B19" s="540" t="s">
        <v>572</v>
      </c>
      <c r="C19" s="246"/>
      <c r="D19" s="246"/>
      <c r="E19" s="246"/>
      <c r="F19" s="246"/>
      <c r="G19" s="246"/>
      <c r="H19" s="246"/>
      <c r="I19" s="246"/>
      <c r="J19" s="246"/>
      <c r="K19" s="246"/>
      <c r="L19" s="246"/>
      <c r="M19" s="254">
        <f t="shared" si="1"/>
        <v>0</v>
      </c>
      <c r="N19" s="240"/>
      <c r="O19" s="240"/>
      <c r="P19" s="240"/>
      <c r="Q19" s="240"/>
      <c r="R19" s="240"/>
    </row>
    <row r="20" spans="1:18" ht="18" customHeight="1">
      <c r="A20" s="342">
        <v>131000</v>
      </c>
      <c r="B20" s="6" t="s">
        <v>226</v>
      </c>
      <c r="C20" s="246"/>
      <c r="D20" s="246"/>
      <c r="E20" s="246"/>
      <c r="F20" s="246"/>
      <c r="G20" s="246"/>
      <c r="H20" s="246"/>
      <c r="I20" s="246"/>
      <c r="J20" s="246"/>
      <c r="K20" s="246"/>
      <c r="L20" s="246"/>
      <c r="M20" s="254">
        <f t="shared" si="1"/>
        <v>0</v>
      </c>
      <c r="N20" s="240"/>
      <c r="O20" s="240"/>
      <c r="P20" s="240"/>
      <c r="Q20" s="240"/>
      <c r="R20" s="240"/>
    </row>
    <row r="21" spans="1:18" ht="18" customHeight="1">
      <c r="A21" s="342">
        <v>132000</v>
      </c>
      <c r="B21" s="6" t="s">
        <v>227</v>
      </c>
      <c r="C21" s="246"/>
      <c r="D21" s="246"/>
      <c r="E21" s="246"/>
      <c r="F21" s="246"/>
      <c r="G21" s="246"/>
      <c r="H21" s="246"/>
      <c r="I21" s="246"/>
      <c r="J21" s="246"/>
      <c r="K21" s="246"/>
      <c r="L21" s="246"/>
      <c r="M21" s="254">
        <f t="shared" si="1"/>
        <v>0</v>
      </c>
      <c r="N21" s="240"/>
      <c r="O21" s="240"/>
      <c r="P21" s="240"/>
      <c r="Q21" s="240"/>
      <c r="R21" s="240"/>
    </row>
    <row r="22" spans="1:18" ht="18" customHeight="1">
      <c r="A22" s="342">
        <v>133000</v>
      </c>
      <c r="B22" s="6" t="s">
        <v>1060</v>
      </c>
      <c r="C22" s="246"/>
      <c r="D22" s="246"/>
      <c r="E22" s="246"/>
      <c r="F22" s="246"/>
      <c r="G22" s="246"/>
      <c r="H22" s="246"/>
      <c r="I22" s="246"/>
      <c r="J22" s="246"/>
      <c r="K22" s="246"/>
      <c r="L22" s="246"/>
      <c r="M22" s="254">
        <f t="shared" si="1"/>
        <v>0</v>
      </c>
      <c r="N22" s="240"/>
      <c r="O22" s="240"/>
      <c r="P22" s="240"/>
      <c r="Q22" s="240"/>
      <c r="R22" s="240"/>
    </row>
    <row r="23" spans="1:18" ht="18" customHeight="1">
      <c r="A23" s="342">
        <v>140000</v>
      </c>
      <c r="B23" s="6" t="s">
        <v>181</v>
      </c>
      <c r="C23" s="246"/>
      <c r="D23" s="246"/>
      <c r="E23" s="246"/>
      <c r="F23" s="246"/>
      <c r="G23" s="246"/>
      <c r="H23" s="246"/>
      <c r="I23" s="246"/>
      <c r="J23" s="246"/>
      <c r="K23" s="246"/>
      <c r="L23" s="246"/>
      <c r="M23" s="254">
        <f t="shared" si="1"/>
        <v>0</v>
      </c>
      <c r="N23" s="240"/>
      <c r="O23" s="240"/>
      <c r="P23" s="240"/>
      <c r="Q23" s="240"/>
      <c r="R23" s="240"/>
    </row>
    <row r="24" spans="1:18" ht="18" customHeight="1">
      <c r="A24" s="342">
        <v>150000</v>
      </c>
      <c r="B24" s="6" t="s">
        <v>933</v>
      </c>
      <c r="C24" s="246"/>
      <c r="D24" s="246"/>
      <c r="E24" s="246"/>
      <c r="F24" s="246"/>
      <c r="G24" s="246"/>
      <c r="H24" s="246"/>
      <c r="I24" s="246"/>
      <c r="J24" s="246"/>
      <c r="K24" s="246"/>
      <c r="L24" s="246"/>
      <c r="M24" s="254">
        <f t="shared" si="1"/>
        <v>0</v>
      </c>
      <c r="N24" s="240"/>
      <c r="O24" s="240"/>
      <c r="P24" s="240"/>
      <c r="Q24" s="240"/>
      <c r="R24" s="240"/>
    </row>
    <row r="25" spans="1:18" ht="18" customHeight="1" thickBot="1">
      <c r="A25" s="342">
        <v>170000</v>
      </c>
      <c r="B25" s="6" t="s">
        <v>159</v>
      </c>
      <c r="C25" s="248"/>
      <c r="D25" s="248"/>
      <c r="E25" s="248"/>
      <c r="F25" s="248"/>
      <c r="G25" s="248"/>
      <c r="H25" s="248"/>
      <c r="I25" s="248"/>
      <c r="J25" s="248"/>
      <c r="K25" s="248"/>
      <c r="L25" s="248"/>
      <c r="M25" s="255">
        <f t="shared" si="1"/>
        <v>0</v>
      </c>
      <c r="N25" s="240"/>
      <c r="O25" s="240"/>
      <c r="P25" s="240"/>
      <c r="Q25" s="240"/>
      <c r="R25" s="240"/>
    </row>
    <row r="26" spans="1:18" customFormat="1" ht="18" customHeight="1">
      <c r="A26" s="342"/>
      <c r="B26" s="9" t="s">
        <v>937</v>
      </c>
      <c r="C26" s="254">
        <f>SUM(C6:C25)</f>
        <v>0</v>
      </c>
      <c r="D26" s="254">
        <f t="shared" ref="D26:M26" si="2">SUM(D6:D25)</f>
        <v>0</v>
      </c>
      <c r="E26" s="254">
        <f t="shared" si="2"/>
        <v>0</v>
      </c>
      <c r="F26" s="254">
        <f t="shared" si="2"/>
        <v>0</v>
      </c>
      <c r="G26" s="254">
        <f t="shared" si="2"/>
        <v>0</v>
      </c>
      <c r="H26" s="254">
        <f t="shared" si="2"/>
        <v>0</v>
      </c>
      <c r="I26" s="254">
        <f t="shared" si="2"/>
        <v>0</v>
      </c>
      <c r="J26" s="254">
        <f t="shared" si="2"/>
        <v>0</v>
      </c>
      <c r="K26" s="254">
        <f t="shared" si="2"/>
        <v>0</v>
      </c>
      <c r="L26" s="254">
        <f t="shared" si="2"/>
        <v>0</v>
      </c>
      <c r="M26" s="254">
        <f t="shared" si="2"/>
        <v>0</v>
      </c>
      <c r="N26" s="6"/>
      <c r="O26" s="6"/>
      <c r="P26" s="6"/>
      <c r="Q26" s="6"/>
      <c r="R26" s="6"/>
    </row>
    <row r="27" spans="1:18" customFormat="1" ht="9" customHeight="1">
      <c r="A27" s="342"/>
      <c r="B27" s="9"/>
      <c r="C27" s="254"/>
      <c r="D27" s="254"/>
      <c r="E27" s="254"/>
      <c r="F27" s="254"/>
      <c r="G27" s="254"/>
      <c r="H27" s="254"/>
      <c r="I27" s="254"/>
      <c r="J27" s="254"/>
      <c r="K27" s="254"/>
      <c r="L27" s="254"/>
      <c r="M27" s="254"/>
      <c r="N27" s="6"/>
      <c r="O27" s="6"/>
      <c r="P27" s="6"/>
      <c r="Q27" s="6"/>
      <c r="R27" s="6"/>
    </row>
    <row r="28" spans="1:18" customFormat="1" ht="18" customHeight="1">
      <c r="A28" s="343"/>
      <c r="B28" s="539" t="s">
        <v>1536</v>
      </c>
      <c r="C28" s="254"/>
      <c r="D28" s="254"/>
      <c r="E28" s="254"/>
      <c r="F28" s="254"/>
      <c r="G28" s="254"/>
      <c r="H28" s="254"/>
      <c r="I28" s="254"/>
      <c r="J28" s="254"/>
      <c r="K28" s="254"/>
      <c r="L28" s="254"/>
      <c r="M28" s="254"/>
      <c r="N28" s="6"/>
      <c r="O28" s="6"/>
      <c r="P28" s="6"/>
      <c r="Q28" s="6"/>
      <c r="R28" s="6"/>
    </row>
    <row r="29" spans="1:18" ht="18" customHeight="1">
      <c r="A29" s="276">
        <v>190000</v>
      </c>
      <c r="B29" s="240" t="s">
        <v>1537</v>
      </c>
      <c r="C29" s="246"/>
      <c r="D29" s="246"/>
      <c r="E29" s="246"/>
      <c r="F29" s="246"/>
      <c r="G29" s="246"/>
      <c r="H29" s="246"/>
      <c r="I29" s="246"/>
      <c r="J29" s="246"/>
      <c r="K29" s="246"/>
      <c r="L29" s="246"/>
      <c r="M29" s="254">
        <f>SUM(C29:L29)</f>
        <v>0</v>
      </c>
      <c r="N29" s="240"/>
      <c r="O29" s="240"/>
      <c r="P29" s="240"/>
      <c r="Q29" s="240"/>
      <c r="R29" s="240"/>
    </row>
    <row r="30" spans="1:18" ht="18" customHeight="1" thickBot="1">
      <c r="A30" s="276" t="s">
        <v>1585</v>
      </c>
      <c r="B30" s="240" t="s">
        <v>1546</v>
      </c>
      <c r="C30" s="248"/>
      <c r="D30" s="248"/>
      <c r="E30" s="248"/>
      <c r="F30" s="248"/>
      <c r="G30" s="248"/>
      <c r="H30" s="248"/>
      <c r="I30" s="248"/>
      <c r="J30" s="248"/>
      <c r="K30" s="248"/>
      <c r="L30" s="248"/>
      <c r="M30" s="255">
        <f>SUM(C30:L30)</f>
        <v>0</v>
      </c>
      <c r="N30" s="240"/>
      <c r="O30" s="240"/>
      <c r="P30" s="240"/>
      <c r="Q30" s="240"/>
      <c r="R30" s="240"/>
    </row>
    <row r="31" spans="1:18" customFormat="1" ht="18" customHeight="1">
      <c r="A31" s="343"/>
      <c r="B31" s="9" t="s">
        <v>1538</v>
      </c>
      <c r="C31" s="254">
        <f>SUM(C29:C30)</f>
        <v>0</v>
      </c>
      <c r="D31" s="254">
        <f t="shared" ref="D31:M31" si="3">SUM(D29:D30)</f>
        <v>0</v>
      </c>
      <c r="E31" s="254">
        <f t="shared" si="3"/>
        <v>0</v>
      </c>
      <c r="F31" s="254">
        <f t="shared" si="3"/>
        <v>0</v>
      </c>
      <c r="G31" s="254">
        <f t="shared" si="3"/>
        <v>0</v>
      </c>
      <c r="H31" s="254">
        <f t="shared" si="3"/>
        <v>0</v>
      </c>
      <c r="I31" s="254">
        <f t="shared" si="3"/>
        <v>0</v>
      </c>
      <c r="J31" s="254">
        <f t="shared" si="3"/>
        <v>0</v>
      </c>
      <c r="K31" s="254">
        <f t="shared" si="3"/>
        <v>0</v>
      </c>
      <c r="L31" s="254">
        <f t="shared" si="3"/>
        <v>0</v>
      </c>
      <c r="M31" s="254">
        <f t="shared" si="3"/>
        <v>0</v>
      </c>
      <c r="N31" s="6"/>
      <c r="O31" s="6"/>
      <c r="P31" s="6"/>
      <c r="Q31" s="6"/>
      <c r="R31" s="6"/>
    </row>
    <row r="32" spans="1:18" customFormat="1" ht="9" customHeight="1">
      <c r="A32" s="342"/>
      <c r="B32" s="6"/>
      <c r="C32" s="254"/>
      <c r="D32" s="254"/>
      <c r="E32" s="254"/>
      <c r="F32" s="254"/>
      <c r="G32" s="254"/>
      <c r="H32" s="254"/>
      <c r="I32" s="254"/>
      <c r="J32" s="254"/>
      <c r="K32" s="254"/>
      <c r="L32" s="254"/>
      <c r="M32" s="254"/>
      <c r="N32" s="6"/>
      <c r="O32" s="6"/>
      <c r="P32" s="6"/>
      <c r="Q32" s="6"/>
      <c r="R32" s="6"/>
    </row>
    <row r="33" spans="1:18" customFormat="1" ht="18" customHeight="1">
      <c r="A33" s="342"/>
      <c r="B33" s="8" t="s">
        <v>938</v>
      </c>
      <c r="C33" s="254"/>
      <c r="D33" s="254"/>
      <c r="E33" s="254"/>
      <c r="F33" s="254"/>
      <c r="G33" s="254"/>
      <c r="H33" s="254"/>
      <c r="I33" s="254"/>
      <c r="J33" s="254"/>
      <c r="K33" s="254"/>
      <c r="L33" s="254"/>
      <c r="M33" s="254"/>
      <c r="N33" s="6"/>
      <c r="O33" s="6"/>
      <c r="P33" s="6"/>
      <c r="Q33" s="6"/>
      <c r="R33" s="6"/>
    </row>
    <row r="34" spans="1:18" ht="18" customHeight="1">
      <c r="A34" s="342">
        <v>201000</v>
      </c>
      <c r="B34" s="6" t="s">
        <v>630</v>
      </c>
      <c r="C34" s="246"/>
      <c r="D34" s="246"/>
      <c r="E34" s="246"/>
      <c r="F34" s="246"/>
      <c r="G34" s="246"/>
      <c r="H34" s="246"/>
      <c r="I34" s="246"/>
      <c r="J34" s="246"/>
      <c r="K34" s="246"/>
      <c r="L34" s="246"/>
      <c r="M34" s="254">
        <f>SUM(C34:L34)</f>
        <v>0</v>
      </c>
      <c r="N34" s="240"/>
      <c r="O34" s="240"/>
      <c r="P34" s="240"/>
      <c r="Q34" s="240"/>
      <c r="R34" s="240"/>
    </row>
    <row r="35" spans="1:18" ht="18" customHeight="1">
      <c r="A35" s="342">
        <v>202100</v>
      </c>
      <c r="B35" s="6" t="s">
        <v>184</v>
      </c>
      <c r="C35" s="246"/>
      <c r="D35" s="246"/>
      <c r="E35" s="246"/>
      <c r="F35" s="246"/>
      <c r="G35" s="246"/>
      <c r="H35" s="246"/>
      <c r="I35" s="246"/>
      <c r="J35" s="246"/>
      <c r="K35" s="246"/>
      <c r="L35" s="246"/>
      <c r="M35" s="254">
        <f t="shared" ref="M35:M43" si="4">SUM(C35:L35)</f>
        <v>0</v>
      </c>
      <c r="N35" s="240"/>
      <c r="O35" s="240"/>
      <c r="P35" s="240"/>
      <c r="Q35" s="240"/>
      <c r="R35" s="240"/>
    </row>
    <row r="36" spans="1:18" ht="18" customHeight="1">
      <c r="A36" s="342">
        <v>203100</v>
      </c>
      <c r="B36" s="6" t="s">
        <v>259</v>
      </c>
      <c r="C36" s="246"/>
      <c r="D36" s="246"/>
      <c r="E36" s="246"/>
      <c r="F36" s="246"/>
      <c r="G36" s="246"/>
      <c r="H36" s="246"/>
      <c r="I36" s="246"/>
      <c r="J36" s="246"/>
      <c r="K36" s="246"/>
      <c r="L36" s="246"/>
      <c r="M36" s="254">
        <f t="shared" si="4"/>
        <v>0</v>
      </c>
      <c r="N36" s="240"/>
      <c r="O36" s="240"/>
      <c r="P36" s="240"/>
      <c r="Q36" s="240"/>
      <c r="R36" s="240"/>
    </row>
    <row r="37" spans="1:18" ht="18" customHeight="1">
      <c r="A37" s="342">
        <v>204000</v>
      </c>
      <c r="B37" s="6" t="s">
        <v>708</v>
      </c>
      <c r="C37" s="246"/>
      <c r="D37" s="246"/>
      <c r="E37" s="246"/>
      <c r="F37" s="246"/>
      <c r="G37" s="246"/>
      <c r="H37" s="246"/>
      <c r="I37" s="246"/>
      <c r="J37" s="246"/>
      <c r="K37" s="246"/>
      <c r="L37" s="246"/>
      <c r="M37" s="254">
        <f t="shared" si="4"/>
        <v>0</v>
      </c>
      <c r="N37" s="240"/>
      <c r="O37" s="240"/>
      <c r="P37" s="240"/>
      <c r="Q37" s="240"/>
      <c r="R37" s="240"/>
    </row>
    <row r="38" spans="1:18" ht="18" customHeight="1">
      <c r="A38" s="342">
        <v>205200</v>
      </c>
      <c r="B38" s="6" t="s">
        <v>258</v>
      </c>
      <c r="C38" s="246"/>
      <c r="D38" s="246"/>
      <c r="E38" s="246"/>
      <c r="F38" s="246"/>
      <c r="G38" s="246"/>
      <c r="H38" s="246"/>
      <c r="I38" s="246"/>
      <c r="J38" s="246"/>
      <c r="K38" s="246"/>
      <c r="L38" s="246"/>
      <c r="M38" s="254">
        <f t="shared" si="4"/>
        <v>0</v>
      </c>
      <c r="N38" s="240"/>
      <c r="O38" s="240"/>
      <c r="P38" s="240"/>
      <c r="Q38" s="240"/>
      <c r="R38" s="240"/>
    </row>
    <row r="39" spans="1:18" ht="18" customHeight="1">
      <c r="A39" s="342">
        <v>206100</v>
      </c>
      <c r="B39" s="6" t="s">
        <v>1037</v>
      </c>
      <c r="C39" s="246"/>
      <c r="D39" s="246"/>
      <c r="E39" s="246"/>
      <c r="F39" s="246"/>
      <c r="G39" s="246"/>
      <c r="H39" s="246"/>
      <c r="I39" s="246"/>
      <c r="J39" s="246"/>
      <c r="K39" s="246"/>
      <c r="L39" s="246"/>
      <c r="M39" s="254">
        <f t="shared" si="4"/>
        <v>0</v>
      </c>
      <c r="N39" s="240"/>
      <c r="O39" s="240"/>
      <c r="P39" s="240"/>
      <c r="Q39" s="240"/>
      <c r="R39" s="240"/>
    </row>
    <row r="40" spans="1:18" ht="18" customHeight="1">
      <c r="A40" s="342">
        <v>211000</v>
      </c>
      <c r="B40" s="6" t="s">
        <v>1039</v>
      </c>
      <c r="C40" s="246"/>
      <c r="D40" s="246"/>
      <c r="E40" s="246"/>
      <c r="F40" s="246"/>
      <c r="G40" s="246"/>
      <c r="H40" s="246"/>
      <c r="I40" s="246"/>
      <c r="J40" s="246"/>
      <c r="K40" s="246"/>
      <c r="L40" s="246"/>
      <c r="M40" s="254">
        <f t="shared" si="4"/>
        <v>0</v>
      </c>
      <c r="N40" s="240"/>
      <c r="O40" s="240"/>
      <c r="P40" s="240"/>
      <c r="Q40" s="240"/>
      <c r="R40" s="240"/>
    </row>
    <row r="41" spans="1:18" ht="18" customHeight="1">
      <c r="A41" s="342">
        <v>212000</v>
      </c>
      <c r="B41" s="6" t="s">
        <v>1055</v>
      </c>
      <c r="C41" s="246"/>
      <c r="D41" s="246"/>
      <c r="E41" s="246"/>
      <c r="F41" s="246"/>
      <c r="G41" s="246"/>
      <c r="H41" s="246"/>
      <c r="I41" s="246"/>
      <c r="J41" s="246"/>
      <c r="K41" s="246"/>
      <c r="L41" s="246"/>
      <c r="M41" s="254">
        <f t="shared" si="4"/>
        <v>0</v>
      </c>
      <c r="N41" s="240"/>
      <c r="O41" s="240"/>
      <c r="P41" s="240"/>
      <c r="Q41" s="240"/>
      <c r="R41" s="240"/>
    </row>
    <row r="42" spans="1:18" ht="18" customHeight="1">
      <c r="A42" s="342">
        <v>214000</v>
      </c>
      <c r="B42" s="6" t="s">
        <v>705</v>
      </c>
      <c r="C42" s="246"/>
      <c r="D42" s="246"/>
      <c r="E42" s="246"/>
      <c r="F42" s="246"/>
      <c r="G42" s="246"/>
      <c r="H42" s="246"/>
      <c r="I42" s="246"/>
      <c r="J42" s="246"/>
      <c r="K42" s="246"/>
      <c r="L42" s="246"/>
      <c r="M42" s="254">
        <f t="shared" si="4"/>
        <v>0</v>
      </c>
      <c r="N42" s="240"/>
      <c r="O42" s="240"/>
      <c r="P42" s="240"/>
      <c r="Q42" s="240"/>
      <c r="R42" s="240"/>
    </row>
    <row r="43" spans="1:18" ht="18" customHeight="1">
      <c r="A43" s="342">
        <v>216000</v>
      </c>
      <c r="B43" s="6" t="s">
        <v>1650</v>
      </c>
      <c r="C43" s="246"/>
      <c r="D43" s="246"/>
      <c r="E43" s="246"/>
      <c r="F43" s="246"/>
      <c r="G43" s="246"/>
      <c r="H43" s="246"/>
      <c r="I43" s="246"/>
      <c r="J43" s="246"/>
      <c r="K43" s="246"/>
      <c r="L43" s="246"/>
      <c r="M43" s="254">
        <f t="shared" si="4"/>
        <v>0</v>
      </c>
      <c r="N43" s="240"/>
      <c r="O43" s="240"/>
      <c r="P43" s="240"/>
      <c r="Q43" s="240"/>
      <c r="R43" s="240"/>
    </row>
    <row r="44" spans="1:18" ht="18" customHeight="1" thickBot="1">
      <c r="A44" s="342">
        <v>233000</v>
      </c>
      <c r="B44" s="6" t="s">
        <v>237</v>
      </c>
      <c r="C44" s="248"/>
      <c r="D44" s="248"/>
      <c r="E44" s="248"/>
      <c r="F44" s="248"/>
      <c r="G44" s="248"/>
      <c r="H44" s="248"/>
      <c r="I44" s="248"/>
      <c r="J44" s="248"/>
      <c r="K44" s="248"/>
      <c r="L44" s="248"/>
      <c r="M44" s="255">
        <f>SUM(C44:L44)</f>
        <v>0</v>
      </c>
      <c r="N44" s="240"/>
      <c r="O44" s="240"/>
      <c r="P44" s="240"/>
      <c r="Q44" s="240"/>
      <c r="R44" s="240"/>
    </row>
    <row r="45" spans="1:18" customFormat="1" ht="18" customHeight="1">
      <c r="A45" s="342"/>
      <c r="B45" s="9" t="s">
        <v>942</v>
      </c>
      <c r="C45" s="254">
        <f t="shared" ref="C45:M45" si="5">SUM(C34:C44)</f>
        <v>0</v>
      </c>
      <c r="D45" s="254">
        <f t="shared" si="5"/>
        <v>0</v>
      </c>
      <c r="E45" s="254">
        <f t="shared" si="5"/>
        <v>0</v>
      </c>
      <c r="F45" s="254">
        <f t="shared" si="5"/>
        <v>0</v>
      </c>
      <c r="G45" s="254">
        <f t="shared" si="5"/>
        <v>0</v>
      </c>
      <c r="H45" s="254">
        <f t="shared" si="5"/>
        <v>0</v>
      </c>
      <c r="I45" s="254">
        <f t="shared" si="5"/>
        <v>0</v>
      </c>
      <c r="J45" s="254">
        <f t="shared" si="5"/>
        <v>0</v>
      </c>
      <c r="K45" s="254">
        <f t="shared" si="5"/>
        <v>0</v>
      </c>
      <c r="L45" s="254">
        <f t="shared" si="5"/>
        <v>0</v>
      </c>
      <c r="M45" s="254">
        <f t="shared" si="5"/>
        <v>0</v>
      </c>
      <c r="N45" s="6"/>
      <c r="O45" s="6"/>
      <c r="P45" s="6"/>
      <c r="Q45" s="6"/>
      <c r="R45" s="6"/>
    </row>
    <row r="46" spans="1:18" customFormat="1" ht="9" customHeight="1">
      <c r="A46" s="342"/>
      <c r="B46" s="9"/>
      <c r="C46" s="254"/>
      <c r="D46" s="254"/>
      <c r="E46" s="254"/>
      <c r="F46" s="254"/>
      <c r="G46" s="254"/>
      <c r="H46" s="254"/>
      <c r="I46" s="254"/>
      <c r="J46" s="254"/>
      <c r="K46" s="254"/>
      <c r="L46" s="254"/>
      <c r="M46" s="254"/>
      <c r="N46" s="6"/>
      <c r="O46" s="6"/>
      <c r="P46" s="6"/>
      <c r="Q46" s="6"/>
      <c r="R46" s="6"/>
    </row>
    <row r="47" spans="1:18" customFormat="1" ht="18" customHeight="1">
      <c r="A47" s="343"/>
      <c r="B47" s="539" t="s">
        <v>1539</v>
      </c>
      <c r="C47" s="254"/>
      <c r="D47" s="254"/>
      <c r="E47" s="254"/>
      <c r="F47" s="254"/>
      <c r="G47" s="254"/>
      <c r="H47" s="254"/>
      <c r="I47" s="254"/>
      <c r="J47" s="254"/>
      <c r="K47" s="254"/>
      <c r="L47" s="254"/>
      <c r="M47" s="254"/>
      <c r="N47" s="6"/>
      <c r="O47" s="6"/>
      <c r="P47" s="6"/>
      <c r="Q47" s="6"/>
      <c r="R47" s="6"/>
    </row>
    <row r="48" spans="1:18" ht="18" customHeight="1">
      <c r="A48" s="276">
        <v>220000</v>
      </c>
      <c r="B48" s="240" t="s">
        <v>1541</v>
      </c>
      <c r="C48" s="246"/>
      <c r="D48" s="246"/>
      <c r="E48" s="246"/>
      <c r="F48" s="246"/>
      <c r="G48" s="246"/>
      <c r="H48" s="246"/>
      <c r="I48" s="246"/>
      <c r="J48" s="246"/>
      <c r="K48" s="246"/>
      <c r="L48" s="246"/>
      <c r="M48" s="254">
        <f>SUM(C48:L48)</f>
        <v>0</v>
      </c>
      <c r="N48" s="240"/>
      <c r="O48" s="240"/>
      <c r="P48" s="240"/>
      <c r="Q48" s="240"/>
      <c r="R48" s="240"/>
    </row>
    <row r="49" spans="1:18" ht="18" customHeight="1" thickBot="1">
      <c r="A49" s="276">
        <v>223000</v>
      </c>
      <c r="B49" s="240" t="s">
        <v>1540</v>
      </c>
      <c r="C49" s="248"/>
      <c r="D49" s="248"/>
      <c r="E49" s="248"/>
      <c r="F49" s="248"/>
      <c r="G49" s="248"/>
      <c r="H49" s="248"/>
      <c r="I49" s="248"/>
      <c r="J49" s="248"/>
      <c r="K49" s="248"/>
      <c r="L49" s="248"/>
      <c r="M49" s="255">
        <f>SUM(C49:L49)</f>
        <v>0</v>
      </c>
      <c r="N49" s="240"/>
      <c r="O49" s="240"/>
      <c r="P49" s="240"/>
      <c r="Q49" s="240"/>
      <c r="R49" s="240"/>
    </row>
    <row r="50" spans="1:18" customFormat="1" ht="18" customHeight="1">
      <c r="A50" s="343"/>
      <c r="B50" s="9" t="s">
        <v>1542</v>
      </c>
      <c r="C50" s="254">
        <f>SUM(C48:C49)</f>
        <v>0</v>
      </c>
      <c r="D50" s="254">
        <f t="shared" ref="D50:M50" si="6">SUM(D48:D49)</f>
        <v>0</v>
      </c>
      <c r="E50" s="254">
        <f t="shared" si="6"/>
        <v>0</v>
      </c>
      <c r="F50" s="254">
        <f t="shared" si="6"/>
        <v>0</v>
      </c>
      <c r="G50" s="254">
        <f t="shared" si="6"/>
        <v>0</v>
      </c>
      <c r="H50" s="254">
        <f t="shared" si="6"/>
        <v>0</v>
      </c>
      <c r="I50" s="254">
        <f t="shared" si="6"/>
        <v>0</v>
      </c>
      <c r="J50" s="254">
        <f t="shared" si="6"/>
        <v>0</v>
      </c>
      <c r="K50" s="254">
        <f t="shared" si="6"/>
        <v>0</v>
      </c>
      <c r="L50" s="254">
        <f t="shared" si="6"/>
        <v>0</v>
      </c>
      <c r="M50" s="254">
        <f t="shared" si="6"/>
        <v>0</v>
      </c>
      <c r="N50" s="6"/>
      <c r="O50" s="6"/>
      <c r="P50" s="6"/>
      <c r="Q50" s="6"/>
      <c r="R50" s="6"/>
    </row>
    <row r="51" spans="1:18" customFormat="1" ht="9" customHeight="1">
      <c r="A51" s="342"/>
      <c r="B51" s="6"/>
      <c r="C51" s="254"/>
      <c r="D51" s="254"/>
      <c r="E51" s="254"/>
      <c r="F51" s="254"/>
      <c r="G51" s="254"/>
      <c r="H51" s="254"/>
      <c r="I51" s="254"/>
      <c r="J51" s="254"/>
      <c r="K51" s="254"/>
      <c r="L51" s="254"/>
      <c r="M51" s="254"/>
      <c r="N51" s="6"/>
      <c r="O51" s="6"/>
      <c r="P51" s="6"/>
      <c r="Q51" s="6"/>
      <c r="R51" s="6"/>
    </row>
    <row r="52" spans="1:18" customFormat="1" ht="18" customHeight="1">
      <c r="A52" s="342"/>
      <c r="B52" s="8" t="s">
        <v>1272</v>
      </c>
      <c r="C52" s="254"/>
      <c r="D52" s="254"/>
      <c r="E52" s="254"/>
      <c r="F52" s="254"/>
      <c r="G52" s="254"/>
      <c r="H52" s="254"/>
      <c r="I52" s="254"/>
      <c r="J52" s="254"/>
      <c r="K52" s="254"/>
      <c r="L52" s="254"/>
      <c r="M52" s="254"/>
      <c r="N52" s="6"/>
      <c r="O52" s="6"/>
      <c r="P52" s="6"/>
      <c r="Q52" s="6"/>
      <c r="R52" s="6"/>
    </row>
    <row r="53" spans="1:18" ht="18" customHeight="1">
      <c r="A53" s="342">
        <v>250100</v>
      </c>
      <c r="B53" s="6" t="s">
        <v>1267</v>
      </c>
      <c r="C53" s="246"/>
      <c r="D53" s="246"/>
      <c r="E53" s="246"/>
      <c r="F53" s="246"/>
      <c r="G53" s="246"/>
      <c r="H53" s="246"/>
      <c r="I53" s="246"/>
      <c r="J53" s="246"/>
      <c r="K53" s="246"/>
      <c r="L53" s="246"/>
      <c r="M53" s="254">
        <f>SUM(C53:L53)</f>
        <v>0</v>
      </c>
      <c r="N53" s="240"/>
      <c r="O53" s="240"/>
      <c r="P53" s="240"/>
      <c r="Q53" s="240"/>
      <c r="R53" s="240"/>
    </row>
    <row r="54" spans="1:18" ht="18" customHeight="1">
      <c r="A54" s="342">
        <v>250200</v>
      </c>
      <c r="B54" s="6" t="s">
        <v>1268</v>
      </c>
      <c r="C54" s="246"/>
      <c r="D54" s="246"/>
      <c r="E54" s="246"/>
      <c r="F54" s="246"/>
      <c r="G54" s="246"/>
      <c r="H54" s="246"/>
      <c r="I54" s="246"/>
      <c r="J54" s="246"/>
      <c r="K54" s="246"/>
      <c r="L54" s="246"/>
      <c r="M54" s="254">
        <f>SUM(C54:L54)</f>
        <v>0</v>
      </c>
      <c r="N54" s="240"/>
      <c r="O54" s="240"/>
      <c r="P54" s="240"/>
      <c r="Q54" s="240"/>
      <c r="R54" s="240"/>
    </row>
    <row r="55" spans="1:18" ht="18" customHeight="1">
      <c r="A55" s="342">
        <v>260100</v>
      </c>
      <c r="B55" s="6" t="s">
        <v>1266</v>
      </c>
      <c r="C55" s="246"/>
      <c r="D55" s="246"/>
      <c r="E55" s="246"/>
      <c r="F55" s="246"/>
      <c r="G55" s="246"/>
      <c r="H55" s="246"/>
      <c r="I55" s="246"/>
      <c r="J55" s="246"/>
      <c r="K55" s="246"/>
      <c r="L55" s="246"/>
      <c r="M55" s="254">
        <f>SUM(C55:L55)</f>
        <v>0</v>
      </c>
      <c r="N55" s="240"/>
      <c r="O55" s="240"/>
      <c r="P55" s="240"/>
      <c r="Q55" s="240"/>
      <c r="R55" s="240"/>
    </row>
    <row r="56" spans="1:18" ht="18" customHeight="1">
      <c r="A56" s="342">
        <v>260200</v>
      </c>
      <c r="B56" s="6" t="s">
        <v>1265</v>
      </c>
      <c r="C56" s="246"/>
      <c r="D56" s="246"/>
      <c r="E56" s="246"/>
      <c r="F56" s="246"/>
      <c r="G56" s="246"/>
      <c r="H56" s="246"/>
      <c r="I56" s="246"/>
      <c r="J56" s="246"/>
      <c r="K56" s="246"/>
      <c r="L56" s="246"/>
      <c r="M56" s="254">
        <f>SUM(C56:L56)</f>
        <v>0</v>
      </c>
      <c r="N56" s="240"/>
      <c r="O56" s="240"/>
      <c r="P56" s="240"/>
      <c r="Q56" s="240"/>
      <c r="R56" s="240"/>
    </row>
    <row r="57" spans="1:18" ht="18" customHeight="1" thickBot="1">
      <c r="A57" s="342">
        <v>271000</v>
      </c>
      <c r="B57" s="6" t="s">
        <v>1270</v>
      </c>
      <c r="C57" s="255">
        <f>C26+C31-C45-C50-C53-C54-C55-C56</f>
        <v>0</v>
      </c>
      <c r="D57" s="255">
        <f t="shared" ref="D57:L57" si="7">D26+D31-D45-D50-D53-D54-D55-D56</f>
        <v>0</v>
      </c>
      <c r="E57" s="255">
        <f t="shared" si="7"/>
        <v>0</v>
      </c>
      <c r="F57" s="255">
        <f t="shared" si="7"/>
        <v>0</v>
      </c>
      <c r="G57" s="255">
        <f t="shared" si="7"/>
        <v>0</v>
      </c>
      <c r="H57" s="255">
        <f t="shared" si="7"/>
        <v>0</v>
      </c>
      <c r="I57" s="255">
        <f t="shared" si="7"/>
        <v>0</v>
      </c>
      <c r="J57" s="255">
        <f t="shared" si="7"/>
        <v>0</v>
      </c>
      <c r="K57" s="255">
        <f t="shared" si="7"/>
        <v>0</v>
      </c>
      <c r="L57" s="255">
        <f t="shared" si="7"/>
        <v>0</v>
      </c>
      <c r="M57" s="255">
        <f>SUM(C57:L57)</f>
        <v>0</v>
      </c>
      <c r="N57" s="240"/>
      <c r="O57" s="240"/>
      <c r="P57" s="240"/>
      <c r="Q57" s="240"/>
      <c r="R57" s="240"/>
    </row>
    <row r="58" spans="1:18" customFormat="1" ht="18" customHeight="1" thickBot="1">
      <c r="A58" s="342"/>
      <c r="B58" s="9" t="s">
        <v>1581</v>
      </c>
      <c r="C58" s="255">
        <f t="shared" ref="C58:M58" si="8">SUM(C53:C57)</f>
        <v>0</v>
      </c>
      <c r="D58" s="255">
        <f t="shared" si="8"/>
        <v>0</v>
      </c>
      <c r="E58" s="255">
        <f t="shared" si="8"/>
        <v>0</v>
      </c>
      <c r="F58" s="255">
        <f t="shared" si="8"/>
        <v>0</v>
      </c>
      <c r="G58" s="255">
        <f t="shared" si="8"/>
        <v>0</v>
      </c>
      <c r="H58" s="255">
        <f t="shared" si="8"/>
        <v>0</v>
      </c>
      <c r="I58" s="255">
        <f t="shared" si="8"/>
        <v>0</v>
      </c>
      <c r="J58" s="255">
        <f t="shared" si="8"/>
        <v>0</v>
      </c>
      <c r="K58" s="255">
        <f t="shared" si="8"/>
        <v>0</v>
      </c>
      <c r="L58" s="255">
        <f t="shared" si="8"/>
        <v>0</v>
      </c>
      <c r="M58" s="255">
        <f t="shared" si="8"/>
        <v>0</v>
      </c>
      <c r="N58" s="6"/>
      <c r="O58" s="6"/>
      <c r="P58" s="6"/>
      <c r="Q58" s="6"/>
      <c r="R58" s="6"/>
    </row>
    <row r="59" spans="1:18" customFormat="1" ht="39" customHeight="1" thickBot="1">
      <c r="A59" s="342"/>
      <c r="B59" s="541" t="s">
        <v>1582</v>
      </c>
      <c r="C59" s="257">
        <f>+C45+C58+C50</f>
        <v>0</v>
      </c>
      <c r="D59" s="257">
        <f t="shared" ref="D59:M59" si="9">+D45+D58+D50</f>
        <v>0</v>
      </c>
      <c r="E59" s="257">
        <f t="shared" si="9"/>
        <v>0</v>
      </c>
      <c r="F59" s="257">
        <f t="shared" si="9"/>
        <v>0</v>
      </c>
      <c r="G59" s="257">
        <f t="shared" si="9"/>
        <v>0</v>
      </c>
      <c r="H59" s="257">
        <f t="shared" si="9"/>
        <v>0</v>
      </c>
      <c r="I59" s="257">
        <f t="shared" si="9"/>
        <v>0</v>
      </c>
      <c r="J59" s="257">
        <f t="shared" si="9"/>
        <v>0</v>
      </c>
      <c r="K59" s="257">
        <f t="shared" si="9"/>
        <v>0</v>
      </c>
      <c r="L59" s="257">
        <f t="shared" si="9"/>
        <v>0</v>
      </c>
      <c r="M59" s="257">
        <f t="shared" si="9"/>
        <v>0</v>
      </c>
      <c r="N59" s="6"/>
      <c r="O59" s="6"/>
      <c r="P59" s="6"/>
      <c r="Q59" s="6"/>
      <c r="R59" s="6"/>
    </row>
    <row r="60" spans="1:18" customFormat="1" ht="16.5" thickTop="1">
      <c r="A60" s="342"/>
      <c r="B60" s="6"/>
      <c r="C60" s="543" t="s">
        <v>1132</v>
      </c>
      <c r="D60" s="6"/>
      <c r="E60" s="6"/>
      <c r="F60" s="543"/>
      <c r="G60" s="765" t="s">
        <v>1132</v>
      </c>
      <c r="H60" s="6"/>
      <c r="I60" s="6"/>
      <c r="J60" s="6"/>
      <c r="K60" s="765" t="s">
        <v>1133</v>
      </c>
      <c r="L60" s="6"/>
      <c r="M60" s="6"/>
      <c r="N60" s="6"/>
      <c r="O60" s="6"/>
      <c r="P60" s="6"/>
      <c r="Q60" s="6"/>
      <c r="R60" s="6"/>
    </row>
    <row r="61" spans="1:18" ht="15">
      <c r="A61" s="276"/>
      <c r="B61" s="240"/>
      <c r="C61" s="240"/>
      <c r="D61" s="240"/>
      <c r="E61" s="240"/>
      <c r="F61" s="240"/>
      <c r="G61" s="240"/>
      <c r="H61" s="240"/>
      <c r="I61" s="240"/>
      <c r="J61" s="240"/>
      <c r="K61" s="240"/>
      <c r="L61" s="240"/>
      <c r="M61" s="240"/>
      <c r="N61" s="240"/>
      <c r="O61" s="240"/>
      <c r="P61" s="240"/>
      <c r="Q61" s="240"/>
      <c r="R61" s="240"/>
    </row>
    <row r="62" spans="1:18" ht="15">
      <c r="A62" s="276"/>
      <c r="B62" s="240"/>
      <c r="C62" s="240"/>
      <c r="D62" s="240"/>
      <c r="E62" s="240"/>
      <c r="F62" s="240"/>
      <c r="G62" s="240"/>
      <c r="H62" s="240"/>
      <c r="I62" s="240"/>
      <c r="J62" s="240"/>
      <c r="K62" s="240"/>
      <c r="L62" s="240"/>
      <c r="M62" s="240"/>
      <c r="N62" s="240"/>
      <c r="O62" s="240"/>
      <c r="P62" s="240"/>
      <c r="Q62" s="240"/>
      <c r="R62" s="240"/>
    </row>
    <row r="63" spans="1:18" ht="15">
      <c r="A63" s="276"/>
      <c r="B63" s="240"/>
      <c r="C63" s="240"/>
      <c r="D63" s="240"/>
      <c r="E63" s="240"/>
      <c r="F63" s="240"/>
      <c r="G63" s="240"/>
      <c r="H63" s="240"/>
      <c r="I63" s="240"/>
      <c r="J63" s="240"/>
      <c r="K63" s="240"/>
      <c r="L63" s="240"/>
      <c r="M63" s="240"/>
      <c r="N63" s="240"/>
      <c r="O63" s="240"/>
      <c r="P63" s="240"/>
      <c r="Q63" s="240"/>
      <c r="R63" s="240"/>
    </row>
    <row r="64" spans="1:18" ht="15">
      <c r="A64" s="276"/>
      <c r="B64" s="240"/>
      <c r="C64" s="240"/>
      <c r="D64" s="240"/>
      <c r="E64" s="240"/>
      <c r="F64" s="240"/>
      <c r="G64" s="240"/>
      <c r="H64" s="240"/>
      <c r="I64" s="240"/>
      <c r="J64" s="240"/>
      <c r="K64" s="240"/>
      <c r="L64" s="240"/>
      <c r="M64" s="240"/>
      <c r="N64" s="240"/>
      <c r="O64" s="240"/>
      <c r="P64" s="240"/>
      <c r="Q64" s="240"/>
      <c r="R64" s="240"/>
    </row>
    <row r="65" spans="1:18" ht="15">
      <c r="A65" s="276"/>
      <c r="B65" s="240"/>
      <c r="C65" s="240"/>
      <c r="D65" s="240"/>
      <c r="E65" s="240"/>
      <c r="F65" s="240"/>
      <c r="G65" s="240"/>
      <c r="H65" s="240"/>
      <c r="I65" s="240"/>
      <c r="J65" s="240"/>
      <c r="K65" s="240"/>
      <c r="L65" s="240"/>
      <c r="M65" s="240"/>
      <c r="N65" s="240"/>
      <c r="O65" s="240"/>
      <c r="P65" s="240"/>
      <c r="Q65" s="240"/>
      <c r="R65" s="240"/>
    </row>
    <row r="66" spans="1:18" ht="15">
      <c r="A66" s="276"/>
      <c r="B66" s="240"/>
      <c r="C66" s="240"/>
      <c r="D66" s="240"/>
      <c r="E66" s="240"/>
      <c r="F66" s="240"/>
      <c r="G66" s="240"/>
      <c r="H66" s="240"/>
      <c r="I66" s="240"/>
      <c r="J66" s="240"/>
      <c r="K66" s="240"/>
      <c r="L66" s="240"/>
      <c r="M66" s="240"/>
      <c r="N66" s="240"/>
      <c r="O66" s="240"/>
      <c r="P66" s="240"/>
      <c r="Q66" s="240"/>
      <c r="R66" s="240"/>
    </row>
    <row r="67" spans="1:18" ht="15">
      <c r="A67" s="276"/>
      <c r="B67" s="240"/>
      <c r="C67" s="240"/>
      <c r="D67" s="240"/>
      <c r="E67" s="240"/>
      <c r="F67" s="240"/>
      <c r="G67" s="240"/>
      <c r="H67" s="240"/>
      <c r="I67" s="240"/>
      <c r="J67" s="240"/>
      <c r="K67" s="240"/>
      <c r="L67" s="240"/>
      <c r="M67" s="240"/>
      <c r="N67" s="240"/>
      <c r="O67" s="240"/>
      <c r="P67" s="240"/>
      <c r="Q67" s="240"/>
      <c r="R67" s="240"/>
    </row>
    <row r="68" spans="1:18" ht="15">
      <c r="A68" s="276"/>
      <c r="B68" s="240"/>
      <c r="C68" s="240"/>
      <c r="D68" s="240"/>
      <c r="E68" s="240"/>
      <c r="F68" s="240"/>
      <c r="G68" s="240"/>
      <c r="H68" s="240"/>
      <c r="I68" s="240"/>
      <c r="J68" s="240"/>
      <c r="K68" s="240"/>
      <c r="L68" s="240"/>
      <c r="M68" s="240"/>
      <c r="N68" s="240"/>
      <c r="O68" s="240"/>
      <c r="P68" s="240"/>
      <c r="Q68" s="240"/>
      <c r="R68" s="240"/>
    </row>
    <row r="69" spans="1:18" ht="15">
      <c r="A69" s="276"/>
      <c r="B69" s="240"/>
      <c r="C69" s="240"/>
      <c r="D69" s="240"/>
      <c r="E69" s="240"/>
      <c r="F69" s="240"/>
      <c r="G69" s="240"/>
      <c r="H69" s="240"/>
      <c r="I69" s="240"/>
      <c r="J69" s="240"/>
      <c r="K69" s="240"/>
      <c r="L69" s="240"/>
      <c r="M69" s="240"/>
      <c r="N69" s="240"/>
      <c r="O69" s="240"/>
      <c r="P69" s="240"/>
      <c r="Q69" s="240"/>
      <c r="R69" s="240"/>
    </row>
    <row r="70" spans="1:18" ht="15">
      <c r="A70" s="276"/>
      <c r="B70" s="240"/>
      <c r="C70" s="240"/>
      <c r="D70" s="240"/>
      <c r="E70" s="240"/>
      <c r="F70" s="240"/>
      <c r="G70" s="240"/>
      <c r="H70" s="240"/>
      <c r="I70" s="240"/>
      <c r="J70" s="240"/>
      <c r="K70" s="240"/>
      <c r="L70" s="240"/>
      <c r="M70" s="240"/>
      <c r="N70" s="240"/>
      <c r="O70" s="240"/>
      <c r="P70" s="240"/>
      <c r="Q70" s="240"/>
      <c r="R70" s="240"/>
    </row>
    <row r="71" spans="1:18" ht="15">
      <c r="A71" s="276"/>
      <c r="B71" s="240"/>
      <c r="C71" s="240"/>
      <c r="D71" s="240"/>
      <c r="E71" s="240"/>
      <c r="F71" s="240"/>
      <c r="G71" s="240"/>
      <c r="H71" s="240"/>
      <c r="I71" s="240"/>
      <c r="J71" s="240"/>
      <c r="K71" s="240"/>
      <c r="L71" s="240"/>
      <c r="M71" s="240"/>
      <c r="N71" s="240"/>
      <c r="O71" s="240"/>
      <c r="P71" s="240"/>
      <c r="Q71" s="240"/>
      <c r="R71" s="240"/>
    </row>
    <row r="72" spans="1:18" ht="15">
      <c r="A72" s="276"/>
      <c r="B72" s="240"/>
      <c r="C72" s="240"/>
      <c r="D72" s="240"/>
      <c r="E72" s="240"/>
      <c r="F72" s="240"/>
      <c r="G72" s="240"/>
      <c r="H72" s="240"/>
      <c r="I72" s="240"/>
      <c r="J72" s="240"/>
      <c r="K72" s="240"/>
      <c r="L72" s="240"/>
      <c r="M72" s="240"/>
      <c r="N72" s="240"/>
      <c r="O72" s="240"/>
      <c r="P72" s="240"/>
      <c r="Q72" s="240"/>
      <c r="R72" s="240"/>
    </row>
    <row r="73" spans="1:18" ht="15">
      <c r="A73" s="276"/>
      <c r="B73" s="240"/>
      <c r="C73" s="240"/>
      <c r="D73" s="240"/>
      <c r="E73" s="240"/>
      <c r="F73" s="240"/>
      <c r="G73" s="240"/>
      <c r="H73" s="240"/>
      <c r="I73" s="240"/>
      <c r="J73" s="240"/>
      <c r="K73" s="240"/>
      <c r="L73" s="240"/>
      <c r="M73" s="240"/>
      <c r="N73" s="240"/>
      <c r="O73" s="240"/>
      <c r="P73" s="240"/>
      <c r="Q73" s="240"/>
      <c r="R73" s="240"/>
    </row>
    <row r="74" spans="1:18" ht="15">
      <c r="A74" s="276"/>
      <c r="B74" s="240"/>
      <c r="C74" s="240"/>
      <c r="D74" s="240"/>
      <c r="E74" s="240"/>
      <c r="F74" s="240"/>
      <c r="G74" s="240"/>
      <c r="H74" s="240"/>
      <c r="I74" s="240"/>
      <c r="J74" s="240"/>
      <c r="K74" s="240"/>
      <c r="L74" s="240"/>
      <c r="M74" s="240"/>
      <c r="N74" s="240"/>
      <c r="O74" s="240"/>
      <c r="P74" s="240"/>
      <c r="Q74" s="240"/>
      <c r="R74" s="240"/>
    </row>
    <row r="75" spans="1:18" ht="15">
      <c r="A75" s="240"/>
      <c r="B75" s="240"/>
      <c r="C75" s="240"/>
      <c r="D75" s="240"/>
      <c r="E75" s="240"/>
      <c r="F75" s="240"/>
      <c r="G75" s="240"/>
      <c r="H75" s="240"/>
      <c r="I75" s="240"/>
      <c r="J75" s="240"/>
      <c r="K75" s="240"/>
      <c r="L75" s="240"/>
      <c r="M75" s="240"/>
      <c r="N75" s="240"/>
      <c r="O75" s="240"/>
      <c r="P75" s="240"/>
      <c r="Q75" s="240"/>
      <c r="R75" s="240"/>
    </row>
    <row r="76" spans="1:18" ht="15">
      <c r="A76" s="240"/>
      <c r="B76" s="240"/>
      <c r="C76" s="240"/>
      <c r="D76" s="240"/>
      <c r="E76" s="240"/>
      <c r="F76" s="240"/>
      <c r="G76" s="240"/>
      <c r="H76" s="240"/>
      <c r="I76" s="240"/>
      <c r="J76" s="240"/>
      <c r="K76" s="240"/>
      <c r="L76" s="240"/>
      <c r="M76" s="240"/>
      <c r="N76" s="240"/>
      <c r="O76" s="240"/>
      <c r="P76" s="240"/>
      <c r="Q76" s="240"/>
      <c r="R76" s="240"/>
    </row>
    <row r="77" spans="1:18" ht="15">
      <c r="A77" s="240"/>
      <c r="B77" s="240"/>
      <c r="C77" s="240"/>
      <c r="D77" s="240"/>
      <c r="E77" s="240"/>
      <c r="F77" s="240"/>
      <c r="G77" s="240"/>
      <c r="H77" s="240"/>
      <c r="I77" s="240"/>
      <c r="J77" s="240"/>
      <c r="K77" s="240"/>
      <c r="L77" s="240"/>
      <c r="M77" s="240"/>
      <c r="N77" s="240"/>
      <c r="O77" s="240"/>
      <c r="P77" s="240"/>
      <c r="Q77" s="240"/>
      <c r="R77" s="240"/>
    </row>
    <row r="78" spans="1:18" ht="15">
      <c r="A78" s="240"/>
      <c r="B78" s="240"/>
      <c r="C78" s="240"/>
      <c r="D78" s="240"/>
      <c r="E78" s="240"/>
      <c r="F78" s="240"/>
      <c r="G78" s="240"/>
      <c r="H78" s="240"/>
      <c r="I78" s="240"/>
      <c r="J78" s="240"/>
      <c r="K78" s="240"/>
      <c r="L78" s="240"/>
      <c r="M78" s="240"/>
      <c r="N78" s="240"/>
      <c r="O78" s="240"/>
      <c r="P78" s="240"/>
      <c r="Q78" s="240"/>
      <c r="R78" s="240"/>
    </row>
    <row r="79" spans="1:18" ht="15">
      <c r="A79" s="240"/>
      <c r="B79" s="240"/>
      <c r="C79" s="240"/>
      <c r="D79" s="240"/>
      <c r="E79" s="240"/>
      <c r="F79" s="240"/>
      <c r="G79" s="240"/>
      <c r="H79" s="240"/>
      <c r="I79" s="240"/>
      <c r="J79" s="240"/>
      <c r="K79" s="240"/>
      <c r="L79" s="240"/>
      <c r="M79" s="240"/>
      <c r="N79" s="240"/>
      <c r="O79" s="240"/>
      <c r="P79" s="240"/>
      <c r="Q79" s="240"/>
      <c r="R79" s="240"/>
    </row>
    <row r="80" spans="1:18" ht="15">
      <c r="A80" s="240"/>
      <c r="B80" s="240"/>
      <c r="C80" s="240"/>
      <c r="D80" s="240"/>
      <c r="E80" s="240"/>
      <c r="F80" s="240"/>
      <c r="G80" s="240"/>
      <c r="H80" s="240"/>
      <c r="I80" s="240"/>
      <c r="J80" s="240"/>
      <c r="K80" s="240"/>
      <c r="L80" s="240"/>
      <c r="M80" s="240"/>
      <c r="N80" s="240"/>
      <c r="O80" s="240"/>
      <c r="P80" s="240"/>
      <c r="Q80" s="240"/>
      <c r="R80" s="240"/>
    </row>
    <row r="81" spans="1:18" ht="15">
      <c r="A81" s="240"/>
      <c r="B81" s="240"/>
      <c r="C81" s="240"/>
      <c r="D81" s="240"/>
      <c r="E81" s="240"/>
      <c r="F81" s="240"/>
      <c r="G81" s="240"/>
      <c r="H81" s="240"/>
      <c r="I81" s="240"/>
      <c r="J81" s="240"/>
      <c r="K81" s="240"/>
      <c r="L81" s="240"/>
      <c r="M81" s="240"/>
      <c r="N81" s="240"/>
      <c r="O81" s="240"/>
      <c r="P81" s="240"/>
      <c r="Q81" s="240"/>
      <c r="R81" s="240"/>
    </row>
    <row r="82" spans="1:18" ht="15">
      <c r="A82" s="240"/>
      <c r="B82" s="240"/>
      <c r="C82" s="240"/>
      <c r="D82" s="240"/>
      <c r="E82" s="240"/>
      <c r="F82" s="240"/>
      <c r="G82" s="240"/>
      <c r="H82" s="240"/>
      <c r="I82" s="240"/>
      <c r="J82" s="240"/>
      <c r="K82" s="240"/>
      <c r="L82" s="240"/>
      <c r="M82" s="240"/>
      <c r="N82" s="240"/>
      <c r="O82" s="240"/>
      <c r="P82" s="240"/>
      <c r="Q82" s="240"/>
      <c r="R82" s="240"/>
    </row>
    <row r="83" spans="1:18" ht="15">
      <c r="A83" s="240"/>
      <c r="B83" s="240"/>
      <c r="C83" s="240"/>
      <c r="D83" s="240"/>
      <c r="E83" s="240"/>
      <c r="F83" s="240"/>
      <c r="G83" s="240"/>
      <c r="H83" s="240"/>
      <c r="I83" s="240"/>
      <c r="J83" s="240"/>
      <c r="K83" s="240"/>
      <c r="L83" s="240"/>
      <c r="M83" s="240"/>
      <c r="N83" s="240"/>
      <c r="O83" s="240"/>
      <c r="P83" s="240"/>
      <c r="Q83" s="240"/>
      <c r="R83" s="240"/>
    </row>
    <row r="84" spans="1:18" ht="15">
      <c r="A84" s="240"/>
      <c r="B84" s="240"/>
      <c r="C84" s="240"/>
      <c r="D84" s="240"/>
      <c r="E84" s="240"/>
      <c r="F84" s="240"/>
      <c r="G84" s="240"/>
      <c r="H84" s="240"/>
      <c r="I84" s="240"/>
      <c r="J84" s="240"/>
      <c r="K84" s="240"/>
      <c r="L84" s="240"/>
      <c r="M84" s="240"/>
      <c r="N84" s="240"/>
      <c r="O84" s="240"/>
      <c r="P84" s="240"/>
      <c r="Q84" s="240"/>
      <c r="R84" s="240"/>
    </row>
    <row r="85" spans="1:18" ht="15">
      <c r="A85" s="240"/>
      <c r="B85" s="240"/>
      <c r="C85" s="240"/>
      <c r="D85" s="240"/>
      <c r="E85" s="240"/>
      <c r="F85" s="240"/>
      <c r="G85" s="240"/>
      <c r="H85" s="240"/>
      <c r="I85" s="240"/>
      <c r="J85" s="240"/>
      <c r="K85" s="240"/>
      <c r="L85" s="240"/>
      <c r="M85" s="240"/>
      <c r="N85" s="240"/>
      <c r="O85" s="240"/>
      <c r="P85" s="240"/>
      <c r="Q85" s="240"/>
      <c r="R85" s="240"/>
    </row>
    <row r="86" spans="1:18" ht="15">
      <c r="A86" s="240"/>
      <c r="B86" s="240"/>
      <c r="C86" s="240"/>
      <c r="D86" s="240"/>
      <c r="E86" s="240"/>
      <c r="F86" s="240"/>
      <c r="G86" s="240"/>
      <c r="H86" s="240"/>
      <c r="I86" s="240"/>
      <c r="J86" s="240"/>
      <c r="K86" s="240"/>
      <c r="L86" s="240"/>
      <c r="M86" s="240"/>
      <c r="N86" s="240"/>
      <c r="O86" s="240"/>
      <c r="P86" s="240"/>
      <c r="Q86" s="240"/>
      <c r="R86" s="240"/>
    </row>
    <row r="87" spans="1:18" ht="15">
      <c r="A87" s="240"/>
      <c r="B87" s="240"/>
      <c r="C87" s="240"/>
      <c r="D87" s="240"/>
      <c r="E87" s="240"/>
      <c r="F87" s="240"/>
      <c r="G87" s="240"/>
      <c r="H87" s="240"/>
      <c r="I87" s="240"/>
      <c r="J87" s="240"/>
      <c r="K87" s="240"/>
      <c r="L87" s="240"/>
      <c r="M87" s="240"/>
      <c r="N87" s="240"/>
      <c r="O87" s="240"/>
      <c r="P87" s="240"/>
      <c r="Q87" s="240"/>
      <c r="R87" s="240"/>
    </row>
    <row r="88" spans="1:18" ht="15">
      <c r="A88" s="240"/>
      <c r="B88" s="240"/>
      <c r="C88" s="240"/>
      <c r="D88" s="240"/>
      <c r="E88" s="240"/>
      <c r="F88" s="240"/>
      <c r="G88" s="240"/>
      <c r="H88" s="240"/>
      <c r="I88" s="240"/>
      <c r="J88" s="240"/>
      <c r="K88" s="240"/>
      <c r="L88" s="240"/>
      <c r="M88" s="240"/>
      <c r="N88" s="240"/>
      <c r="O88" s="240"/>
      <c r="P88" s="240"/>
      <c r="Q88" s="240"/>
      <c r="R88" s="240"/>
    </row>
    <row r="89" spans="1:18" ht="15">
      <c r="A89" s="240"/>
      <c r="B89" s="240"/>
      <c r="C89" s="240"/>
      <c r="D89" s="240"/>
      <c r="E89" s="240"/>
      <c r="F89" s="240"/>
      <c r="G89" s="240"/>
      <c r="H89" s="240"/>
      <c r="I89" s="240"/>
      <c r="J89" s="240"/>
      <c r="K89" s="240"/>
      <c r="L89" s="240"/>
      <c r="M89" s="240"/>
      <c r="N89" s="240"/>
      <c r="O89" s="240"/>
      <c r="P89" s="240"/>
      <c r="Q89" s="240"/>
      <c r="R89" s="240"/>
    </row>
    <row r="90" spans="1:18" ht="15">
      <c r="A90" s="240"/>
      <c r="B90" s="240"/>
      <c r="C90" s="240"/>
      <c r="D90" s="240"/>
      <c r="E90" s="240"/>
      <c r="F90" s="240"/>
      <c r="G90" s="240"/>
      <c r="H90" s="240"/>
      <c r="I90" s="240"/>
      <c r="J90" s="240"/>
      <c r="K90" s="240"/>
      <c r="L90" s="240"/>
      <c r="M90" s="240"/>
      <c r="N90" s="240"/>
      <c r="O90" s="240"/>
      <c r="P90" s="240"/>
      <c r="Q90" s="240"/>
      <c r="R90" s="240"/>
    </row>
    <row r="91" spans="1:18" ht="15">
      <c r="A91" s="240"/>
      <c r="B91" s="240"/>
      <c r="C91" s="240"/>
      <c r="D91" s="240"/>
      <c r="E91" s="240"/>
      <c r="F91" s="240"/>
      <c r="G91" s="240"/>
      <c r="H91" s="240"/>
      <c r="I91" s="240"/>
      <c r="J91" s="240"/>
      <c r="K91" s="240"/>
      <c r="L91" s="240"/>
      <c r="M91" s="240"/>
      <c r="N91" s="240"/>
      <c r="O91" s="240"/>
      <c r="P91" s="240"/>
      <c r="Q91" s="240"/>
      <c r="R91" s="240"/>
    </row>
    <row r="92" spans="1:18" ht="15">
      <c r="A92" s="240"/>
      <c r="B92" s="240"/>
      <c r="C92" s="240"/>
      <c r="D92" s="240"/>
      <c r="E92" s="240"/>
      <c r="F92" s="240"/>
      <c r="G92" s="240"/>
      <c r="H92" s="240"/>
      <c r="I92" s="240"/>
      <c r="J92" s="240"/>
      <c r="K92" s="240"/>
      <c r="L92" s="240"/>
      <c r="M92" s="240"/>
      <c r="N92" s="240"/>
      <c r="O92" s="240"/>
      <c r="P92" s="240"/>
      <c r="Q92" s="240"/>
      <c r="R92" s="240"/>
    </row>
    <row r="93" spans="1:18" ht="15">
      <c r="A93" s="240"/>
      <c r="B93" s="240"/>
      <c r="C93" s="240"/>
      <c r="D93" s="240"/>
      <c r="E93" s="240"/>
      <c r="F93" s="240"/>
      <c r="G93" s="240"/>
      <c r="H93" s="240"/>
      <c r="I93" s="240"/>
      <c r="J93" s="240"/>
      <c r="K93" s="240"/>
      <c r="L93" s="240"/>
      <c r="M93" s="240"/>
      <c r="N93" s="240"/>
      <c r="O93" s="240"/>
      <c r="P93" s="240"/>
      <c r="Q93" s="240"/>
      <c r="R93" s="240"/>
    </row>
    <row r="94" spans="1:18" ht="15">
      <c r="A94" s="240"/>
      <c r="B94" s="240"/>
      <c r="C94" s="240"/>
      <c r="D94" s="240"/>
      <c r="E94" s="240"/>
      <c r="F94" s="240"/>
      <c r="G94" s="240"/>
      <c r="H94" s="240"/>
      <c r="I94" s="240"/>
      <c r="J94" s="240"/>
      <c r="K94" s="240"/>
      <c r="L94" s="240"/>
      <c r="M94" s="240"/>
      <c r="N94" s="240"/>
      <c r="O94" s="240"/>
      <c r="P94" s="240"/>
      <c r="Q94" s="240"/>
      <c r="R94" s="240"/>
    </row>
    <row r="95" spans="1:18" ht="15">
      <c r="A95" s="240"/>
      <c r="B95" s="240"/>
      <c r="C95" s="240"/>
      <c r="D95" s="240"/>
      <c r="E95" s="240"/>
      <c r="F95" s="240"/>
      <c r="G95" s="240"/>
      <c r="H95" s="240"/>
      <c r="I95" s="240"/>
      <c r="J95" s="240"/>
      <c r="K95" s="240"/>
      <c r="L95" s="240"/>
      <c r="M95" s="240"/>
      <c r="N95" s="240"/>
      <c r="O95" s="240"/>
      <c r="P95" s="240"/>
      <c r="Q95" s="240"/>
      <c r="R95" s="240"/>
    </row>
    <row r="96" spans="1:18" ht="15">
      <c r="A96" s="240"/>
      <c r="B96" s="240"/>
      <c r="C96" s="240"/>
      <c r="D96" s="240"/>
      <c r="E96" s="240"/>
      <c r="F96" s="240"/>
      <c r="G96" s="240"/>
      <c r="H96" s="240"/>
      <c r="I96" s="240"/>
      <c r="J96" s="240"/>
      <c r="K96" s="240"/>
      <c r="L96" s="240"/>
      <c r="M96" s="240"/>
      <c r="N96" s="240"/>
      <c r="O96" s="240"/>
      <c r="P96" s="240"/>
      <c r="Q96" s="240"/>
      <c r="R96" s="240"/>
    </row>
    <row r="97" spans="1:18" ht="15">
      <c r="A97" s="240"/>
      <c r="B97" s="240"/>
      <c r="C97" s="240"/>
      <c r="D97" s="240"/>
      <c r="E97" s="240"/>
      <c r="F97" s="240"/>
      <c r="G97" s="240"/>
      <c r="H97" s="240"/>
      <c r="I97" s="240"/>
      <c r="J97" s="240"/>
      <c r="K97" s="240"/>
      <c r="L97" s="240"/>
      <c r="M97" s="240"/>
      <c r="N97" s="240"/>
      <c r="O97" s="240"/>
      <c r="P97" s="240"/>
      <c r="Q97" s="240"/>
      <c r="R97" s="240"/>
    </row>
    <row r="98" spans="1:18" ht="15">
      <c r="A98" s="240"/>
      <c r="B98" s="240"/>
      <c r="C98" s="240"/>
      <c r="D98" s="240"/>
      <c r="E98" s="240"/>
      <c r="F98" s="240"/>
      <c r="G98" s="240"/>
      <c r="H98" s="240"/>
      <c r="I98" s="240"/>
      <c r="J98" s="240"/>
      <c r="K98" s="240"/>
      <c r="L98" s="240"/>
      <c r="M98" s="240"/>
      <c r="N98" s="240"/>
      <c r="O98" s="240"/>
      <c r="P98" s="240"/>
      <c r="Q98" s="240"/>
      <c r="R98" s="240"/>
    </row>
    <row r="99" spans="1:18" ht="15">
      <c r="A99" s="240"/>
      <c r="B99" s="240"/>
      <c r="C99" s="240"/>
      <c r="D99" s="240"/>
      <c r="E99" s="240"/>
      <c r="F99" s="240"/>
      <c r="G99" s="240"/>
      <c r="H99" s="240"/>
      <c r="I99" s="240"/>
      <c r="J99" s="240"/>
      <c r="K99" s="240"/>
      <c r="L99" s="240"/>
      <c r="M99" s="240"/>
      <c r="N99" s="240"/>
      <c r="O99" s="240"/>
      <c r="P99" s="240"/>
      <c r="Q99" s="240"/>
      <c r="R99" s="240"/>
    </row>
    <row r="100" spans="1:18" ht="15">
      <c r="A100" s="240"/>
      <c r="B100" s="240"/>
      <c r="C100" s="240"/>
      <c r="D100" s="240"/>
      <c r="E100" s="240"/>
      <c r="F100" s="240"/>
      <c r="G100" s="240"/>
      <c r="H100" s="240"/>
      <c r="I100" s="240"/>
      <c r="J100" s="240"/>
      <c r="K100" s="240"/>
      <c r="L100" s="240"/>
      <c r="M100" s="240"/>
      <c r="N100" s="240"/>
      <c r="O100" s="240"/>
      <c r="P100" s="240"/>
      <c r="Q100" s="240"/>
      <c r="R100" s="240"/>
    </row>
    <row r="101" spans="1:18" ht="15">
      <c r="A101" s="240"/>
      <c r="B101" s="240"/>
      <c r="C101" s="240"/>
      <c r="D101" s="240"/>
      <c r="E101" s="240"/>
      <c r="F101" s="240"/>
      <c r="G101" s="240"/>
      <c r="H101" s="240"/>
      <c r="I101" s="240"/>
      <c r="J101" s="240"/>
      <c r="K101" s="240"/>
      <c r="L101" s="240"/>
      <c r="M101" s="240"/>
      <c r="N101" s="240"/>
      <c r="O101" s="240"/>
      <c r="P101" s="240"/>
      <c r="Q101" s="240"/>
      <c r="R101" s="240"/>
    </row>
    <row r="102" spans="1:18" ht="15">
      <c r="A102" s="240"/>
      <c r="B102" s="240"/>
      <c r="C102" s="240"/>
      <c r="D102" s="240"/>
      <c r="E102" s="240"/>
      <c r="F102" s="240"/>
      <c r="G102" s="240"/>
      <c r="H102" s="240"/>
      <c r="I102" s="240"/>
      <c r="J102" s="240"/>
      <c r="K102" s="240"/>
      <c r="L102" s="240"/>
      <c r="M102" s="240"/>
      <c r="N102" s="240"/>
      <c r="O102" s="240"/>
      <c r="P102" s="240"/>
      <c r="Q102" s="240"/>
      <c r="R102" s="240"/>
    </row>
    <row r="103" spans="1:18" ht="15">
      <c r="A103" s="240"/>
      <c r="B103" s="240"/>
      <c r="C103" s="240"/>
      <c r="D103" s="240"/>
      <c r="E103" s="240"/>
      <c r="F103" s="240"/>
      <c r="G103" s="240"/>
      <c r="H103" s="240"/>
      <c r="I103" s="240"/>
      <c r="J103" s="240"/>
      <c r="K103" s="240"/>
      <c r="L103" s="240"/>
      <c r="M103" s="240"/>
      <c r="N103" s="240"/>
      <c r="O103" s="240"/>
      <c r="P103" s="240"/>
      <c r="Q103" s="240"/>
      <c r="R103" s="240"/>
    </row>
    <row r="104" spans="1:18" ht="15">
      <c r="A104" s="240"/>
      <c r="B104" s="240"/>
      <c r="C104" s="240"/>
      <c r="D104" s="240"/>
      <c r="E104" s="240"/>
      <c r="F104" s="240"/>
      <c r="G104" s="240"/>
      <c r="H104" s="240"/>
      <c r="I104" s="240"/>
      <c r="J104" s="240"/>
      <c r="K104" s="240"/>
      <c r="L104" s="240"/>
      <c r="M104" s="240"/>
      <c r="N104" s="240"/>
      <c r="O104" s="240"/>
      <c r="P104" s="240"/>
      <c r="Q104" s="240"/>
      <c r="R104" s="240"/>
    </row>
    <row r="105" spans="1:18" ht="15">
      <c r="A105" s="240"/>
      <c r="B105" s="240"/>
      <c r="C105" s="240"/>
      <c r="D105" s="240"/>
      <c r="E105" s="240"/>
      <c r="F105" s="240"/>
      <c r="G105" s="240"/>
      <c r="H105" s="240"/>
      <c r="I105" s="240"/>
      <c r="J105" s="240"/>
      <c r="K105" s="240"/>
      <c r="L105" s="240"/>
      <c r="M105" s="240"/>
      <c r="N105" s="240"/>
      <c r="O105" s="240"/>
      <c r="P105" s="240"/>
      <c r="Q105" s="240"/>
      <c r="R105" s="240"/>
    </row>
    <row r="106" spans="1:18" ht="15">
      <c r="A106" s="240"/>
      <c r="B106" s="240"/>
      <c r="C106" s="240"/>
      <c r="D106" s="240"/>
      <c r="E106" s="240"/>
      <c r="F106" s="240"/>
      <c r="G106" s="240"/>
      <c r="H106" s="240"/>
      <c r="I106" s="240"/>
      <c r="J106" s="240"/>
      <c r="K106" s="240"/>
      <c r="L106" s="240"/>
      <c r="M106" s="240"/>
      <c r="N106" s="240"/>
      <c r="O106" s="240"/>
      <c r="P106" s="240"/>
      <c r="Q106" s="240"/>
      <c r="R106" s="240"/>
    </row>
    <row r="107" spans="1:18" ht="15">
      <c r="A107" s="240"/>
      <c r="B107" s="240"/>
      <c r="C107" s="240"/>
      <c r="D107" s="240"/>
      <c r="E107" s="240"/>
      <c r="F107" s="240"/>
      <c r="G107" s="240"/>
      <c r="H107" s="240"/>
      <c r="I107" s="240"/>
      <c r="J107" s="240"/>
      <c r="K107" s="240"/>
      <c r="L107" s="240"/>
      <c r="M107" s="240"/>
      <c r="N107" s="240"/>
      <c r="O107" s="240"/>
      <c r="P107" s="240"/>
      <c r="Q107" s="240"/>
      <c r="R107" s="240"/>
    </row>
    <row r="108" spans="1:18" ht="15">
      <c r="A108" s="240"/>
      <c r="B108" s="240"/>
      <c r="C108" s="240"/>
      <c r="D108" s="240"/>
      <c r="E108" s="240"/>
      <c r="F108" s="240"/>
      <c r="G108" s="240"/>
      <c r="H108" s="240"/>
      <c r="I108" s="240"/>
      <c r="J108" s="240"/>
      <c r="K108" s="240"/>
      <c r="L108" s="240"/>
      <c r="M108" s="240"/>
      <c r="N108" s="240"/>
      <c r="O108" s="240"/>
      <c r="P108" s="240"/>
      <c r="Q108" s="240"/>
      <c r="R108" s="240"/>
    </row>
    <row r="109" spans="1:18" ht="15">
      <c r="A109" s="240"/>
      <c r="B109" s="240"/>
      <c r="C109" s="240"/>
      <c r="D109" s="240"/>
      <c r="E109" s="240"/>
      <c r="F109" s="240"/>
      <c r="G109" s="240"/>
      <c r="H109" s="240"/>
      <c r="I109" s="240"/>
      <c r="J109" s="240"/>
      <c r="K109" s="240"/>
      <c r="L109" s="240"/>
      <c r="M109" s="240"/>
      <c r="N109" s="240"/>
      <c r="O109" s="240"/>
      <c r="P109" s="240"/>
      <c r="Q109" s="240"/>
      <c r="R109" s="240"/>
    </row>
    <row r="110" spans="1:18" ht="15">
      <c r="A110" s="240"/>
      <c r="B110" s="240"/>
      <c r="C110" s="240"/>
      <c r="D110" s="240"/>
      <c r="E110" s="240"/>
      <c r="F110" s="240"/>
      <c r="G110" s="240"/>
      <c r="H110" s="240"/>
      <c r="I110" s="240"/>
      <c r="J110" s="240"/>
      <c r="K110" s="240"/>
      <c r="L110" s="240"/>
      <c r="M110" s="240"/>
      <c r="N110" s="240"/>
      <c r="O110" s="240"/>
      <c r="P110" s="240"/>
      <c r="Q110" s="240"/>
      <c r="R110" s="240"/>
    </row>
    <row r="111" spans="1:18" ht="15">
      <c r="A111" s="240"/>
      <c r="B111" s="240"/>
      <c r="C111" s="240"/>
      <c r="D111" s="240"/>
      <c r="E111" s="240"/>
      <c r="F111" s="240"/>
      <c r="G111" s="240"/>
      <c r="H111" s="240"/>
      <c r="I111" s="240"/>
      <c r="J111" s="240"/>
      <c r="K111" s="240"/>
      <c r="L111" s="240"/>
      <c r="M111" s="240"/>
      <c r="N111" s="240"/>
      <c r="O111" s="240"/>
      <c r="P111" s="240"/>
      <c r="Q111" s="240"/>
      <c r="R111" s="240"/>
    </row>
    <row r="112" spans="1:18" ht="15">
      <c r="A112" s="240"/>
      <c r="B112" s="240"/>
      <c r="C112" s="240"/>
      <c r="D112" s="240"/>
      <c r="E112" s="240"/>
      <c r="F112" s="240"/>
      <c r="G112" s="240"/>
      <c r="H112" s="240"/>
      <c r="I112" s="240"/>
      <c r="J112" s="240"/>
      <c r="K112" s="240"/>
      <c r="L112" s="240"/>
      <c r="M112" s="240"/>
      <c r="N112" s="240"/>
      <c r="O112" s="240"/>
      <c r="P112" s="240"/>
      <c r="Q112" s="240"/>
      <c r="R112" s="240"/>
    </row>
    <row r="113" spans="1:18" ht="15">
      <c r="A113" s="240"/>
      <c r="B113" s="240"/>
      <c r="C113" s="240"/>
      <c r="D113" s="240"/>
      <c r="E113" s="240"/>
      <c r="F113" s="240"/>
      <c r="G113" s="240"/>
      <c r="H113" s="240"/>
      <c r="I113" s="240"/>
      <c r="J113" s="240"/>
      <c r="K113" s="240"/>
      <c r="L113" s="240"/>
      <c r="M113" s="240"/>
      <c r="N113" s="240"/>
      <c r="O113" s="240"/>
      <c r="P113" s="240"/>
      <c r="Q113" s="240"/>
      <c r="R113" s="240"/>
    </row>
    <row r="114" spans="1:18" ht="15">
      <c r="A114" s="240"/>
      <c r="B114" s="240"/>
      <c r="C114" s="240"/>
      <c r="D114" s="240"/>
      <c r="E114" s="240"/>
      <c r="F114" s="240"/>
      <c r="G114" s="240"/>
      <c r="H114" s="240"/>
      <c r="I114" s="240"/>
      <c r="J114" s="240"/>
      <c r="K114" s="240"/>
      <c r="L114" s="240"/>
      <c r="M114" s="240"/>
      <c r="N114" s="240"/>
      <c r="O114" s="240"/>
      <c r="P114" s="240"/>
      <c r="Q114" s="240"/>
      <c r="R114" s="240"/>
    </row>
    <row r="115" spans="1:18" ht="15">
      <c r="A115" s="240"/>
      <c r="B115" s="240"/>
      <c r="C115" s="240"/>
      <c r="D115" s="240"/>
      <c r="E115" s="240"/>
      <c r="F115" s="240"/>
      <c r="G115" s="240"/>
      <c r="H115" s="240"/>
      <c r="I115" s="240"/>
      <c r="J115" s="240"/>
      <c r="K115" s="240"/>
      <c r="L115" s="240"/>
      <c r="M115" s="240"/>
      <c r="N115" s="240"/>
      <c r="O115" s="240"/>
      <c r="P115" s="240"/>
      <c r="Q115" s="240"/>
      <c r="R115" s="240"/>
    </row>
    <row r="116" spans="1:18" ht="15">
      <c r="A116" s="240"/>
      <c r="B116" s="240"/>
      <c r="C116" s="240"/>
      <c r="D116" s="240"/>
      <c r="E116" s="240"/>
      <c r="F116" s="240"/>
      <c r="G116" s="240"/>
      <c r="H116" s="240"/>
      <c r="I116" s="240"/>
      <c r="J116" s="240"/>
      <c r="K116" s="240"/>
      <c r="L116" s="240"/>
      <c r="M116" s="240"/>
      <c r="N116" s="240"/>
      <c r="O116" s="240"/>
      <c r="P116" s="240"/>
      <c r="Q116" s="240"/>
      <c r="R116" s="240"/>
    </row>
    <row r="117" spans="1:18" ht="15">
      <c r="A117" s="240"/>
      <c r="B117" s="240"/>
      <c r="C117" s="240"/>
      <c r="D117" s="240"/>
      <c r="E117" s="240"/>
      <c r="F117" s="240"/>
      <c r="G117" s="240"/>
      <c r="H117" s="240"/>
      <c r="I117" s="240"/>
      <c r="J117" s="240"/>
      <c r="K117" s="240"/>
      <c r="L117" s="240"/>
      <c r="M117" s="240"/>
      <c r="N117" s="240"/>
      <c r="O117" s="240"/>
      <c r="P117" s="240"/>
      <c r="Q117" s="240"/>
      <c r="R117" s="240"/>
    </row>
    <row r="118" spans="1:18" ht="15">
      <c r="A118" s="240"/>
      <c r="B118" s="240"/>
      <c r="C118" s="240"/>
      <c r="D118" s="240"/>
      <c r="E118" s="240"/>
      <c r="F118" s="240"/>
      <c r="G118" s="240"/>
      <c r="H118" s="240"/>
      <c r="I118" s="240"/>
      <c r="J118" s="240"/>
      <c r="K118" s="240"/>
      <c r="L118" s="240"/>
      <c r="M118" s="240"/>
      <c r="N118" s="240"/>
      <c r="O118" s="240"/>
      <c r="P118" s="240"/>
      <c r="Q118" s="240"/>
      <c r="R118" s="240"/>
    </row>
    <row r="119" spans="1:18" ht="15">
      <c r="A119" s="240"/>
      <c r="B119" s="240"/>
      <c r="C119" s="240"/>
      <c r="D119" s="240"/>
      <c r="E119" s="240"/>
      <c r="F119" s="240"/>
      <c r="G119" s="240"/>
      <c r="H119" s="240"/>
      <c r="I119" s="240"/>
      <c r="J119" s="240"/>
      <c r="K119" s="240"/>
      <c r="L119" s="240"/>
      <c r="M119" s="240"/>
      <c r="N119" s="240"/>
      <c r="O119" s="240"/>
      <c r="P119" s="240"/>
      <c r="Q119" s="240"/>
      <c r="R119" s="240"/>
    </row>
    <row r="120" spans="1:18" ht="15">
      <c r="A120" s="240"/>
      <c r="B120" s="240"/>
      <c r="C120" s="240"/>
      <c r="D120" s="240"/>
      <c r="E120" s="240"/>
      <c r="F120" s="240"/>
      <c r="G120" s="240"/>
      <c r="H120" s="240"/>
      <c r="I120" s="240"/>
      <c r="J120" s="240"/>
      <c r="K120" s="240"/>
      <c r="L120" s="240"/>
      <c r="M120" s="240"/>
      <c r="N120" s="240"/>
      <c r="O120" s="240"/>
      <c r="P120" s="240"/>
      <c r="Q120" s="240"/>
      <c r="R120" s="240"/>
    </row>
    <row r="121" spans="1:18" ht="15">
      <c r="A121" s="240"/>
      <c r="B121" s="240"/>
      <c r="C121" s="240"/>
      <c r="D121" s="240"/>
      <c r="E121" s="240"/>
      <c r="F121" s="240"/>
      <c r="G121" s="240"/>
      <c r="H121" s="240"/>
      <c r="I121" s="240"/>
      <c r="J121" s="240"/>
      <c r="K121" s="240"/>
      <c r="L121" s="240"/>
      <c r="M121" s="240"/>
      <c r="N121" s="240"/>
      <c r="O121" s="240"/>
      <c r="P121" s="240"/>
      <c r="Q121" s="240"/>
      <c r="R121" s="240"/>
    </row>
    <row r="122" spans="1:18" ht="15">
      <c r="A122" s="240"/>
      <c r="B122" s="240"/>
      <c r="C122" s="240"/>
      <c r="D122" s="240"/>
      <c r="E122" s="240"/>
      <c r="F122" s="240"/>
      <c r="G122" s="240"/>
      <c r="H122" s="240"/>
      <c r="I122" s="240"/>
      <c r="J122" s="240"/>
      <c r="K122" s="240"/>
      <c r="L122" s="240"/>
      <c r="M122" s="240"/>
      <c r="N122" s="240"/>
      <c r="O122" s="240"/>
      <c r="P122" s="240"/>
      <c r="Q122" s="240"/>
      <c r="R122" s="240"/>
    </row>
    <row r="123" spans="1:18" ht="15">
      <c r="A123" s="240"/>
      <c r="B123" s="240"/>
      <c r="C123" s="240"/>
      <c r="D123" s="240"/>
      <c r="E123" s="240"/>
      <c r="F123" s="240"/>
      <c r="G123" s="240"/>
      <c r="H123" s="240"/>
      <c r="I123" s="240"/>
      <c r="J123" s="240"/>
      <c r="K123" s="240"/>
      <c r="L123" s="240"/>
      <c r="M123" s="240"/>
      <c r="N123" s="240"/>
      <c r="O123" s="240"/>
      <c r="P123" s="240"/>
      <c r="Q123" s="240"/>
      <c r="R123" s="240"/>
    </row>
    <row r="124" spans="1:18" ht="15">
      <c r="A124" s="240"/>
      <c r="B124" s="240"/>
      <c r="C124" s="240"/>
      <c r="D124" s="240"/>
      <c r="E124" s="240"/>
      <c r="F124" s="240"/>
      <c r="G124" s="240"/>
      <c r="H124" s="240"/>
      <c r="I124" s="240"/>
      <c r="J124" s="240"/>
      <c r="K124" s="240"/>
      <c r="L124" s="240"/>
      <c r="M124" s="240"/>
      <c r="N124" s="240"/>
      <c r="O124" s="240"/>
      <c r="P124" s="240"/>
      <c r="Q124" s="240"/>
      <c r="R124" s="240"/>
    </row>
    <row r="125" spans="1:18" ht="15">
      <c r="A125" s="240"/>
      <c r="B125" s="240"/>
      <c r="C125" s="240"/>
      <c r="D125" s="240"/>
      <c r="E125" s="240"/>
      <c r="F125" s="240"/>
      <c r="G125" s="240"/>
      <c r="H125" s="240"/>
      <c r="I125" s="240"/>
      <c r="J125" s="240"/>
      <c r="K125" s="240"/>
      <c r="L125" s="240"/>
      <c r="M125" s="240"/>
      <c r="N125" s="240"/>
      <c r="O125" s="240"/>
      <c r="P125" s="240"/>
      <c r="Q125" s="240"/>
      <c r="R125" s="240"/>
    </row>
    <row r="126" spans="1:18" ht="15">
      <c r="A126" s="240"/>
      <c r="B126" s="240"/>
      <c r="C126" s="240"/>
      <c r="D126" s="240"/>
      <c r="E126" s="240"/>
      <c r="F126" s="240"/>
      <c r="G126" s="240"/>
      <c r="H126" s="240"/>
      <c r="I126" s="240"/>
      <c r="J126" s="240"/>
      <c r="K126" s="240"/>
      <c r="L126" s="240"/>
      <c r="M126" s="240"/>
      <c r="N126" s="240"/>
      <c r="O126" s="240"/>
      <c r="P126" s="240"/>
      <c r="Q126" s="240"/>
      <c r="R126" s="240"/>
    </row>
    <row r="127" spans="1:18" ht="15">
      <c r="A127" s="240"/>
      <c r="B127" s="240"/>
      <c r="C127" s="240"/>
      <c r="D127" s="240"/>
      <c r="E127" s="240"/>
      <c r="F127" s="240"/>
      <c r="G127" s="240"/>
      <c r="H127" s="240"/>
      <c r="I127" s="240"/>
      <c r="J127" s="240"/>
      <c r="K127" s="240"/>
      <c r="L127" s="240"/>
      <c r="M127" s="240"/>
      <c r="N127" s="240"/>
      <c r="O127" s="240"/>
      <c r="P127" s="240"/>
      <c r="Q127" s="240"/>
      <c r="R127" s="240"/>
    </row>
    <row r="128" spans="1:18" ht="15">
      <c r="A128" s="240"/>
      <c r="B128" s="240"/>
      <c r="C128" s="240"/>
      <c r="D128" s="240"/>
      <c r="E128" s="240"/>
      <c r="F128" s="240"/>
      <c r="G128" s="240"/>
      <c r="H128" s="240"/>
      <c r="I128" s="240"/>
      <c r="J128" s="240"/>
      <c r="K128" s="240"/>
      <c r="L128" s="240"/>
      <c r="M128" s="240"/>
      <c r="N128" s="240"/>
      <c r="O128" s="240"/>
      <c r="P128" s="240"/>
      <c r="Q128" s="240"/>
      <c r="R128" s="240"/>
    </row>
    <row r="129" spans="1:18" ht="15">
      <c r="A129" s="240"/>
      <c r="B129" s="240"/>
      <c r="C129" s="240"/>
      <c r="D129" s="240"/>
      <c r="E129" s="240"/>
      <c r="F129" s="240"/>
      <c r="G129" s="240"/>
      <c r="H129" s="240"/>
      <c r="I129" s="240"/>
      <c r="J129" s="240"/>
      <c r="K129" s="240"/>
      <c r="L129" s="240"/>
      <c r="M129" s="240"/>
      <c r="N129" s="240"/>
      <c r="O129" s="240"/>
      <c r="P129" s="240"/>
      <c r="Q129" s="240"/>
      <c r="R129" s="240"/>
    </row>
    <row r="130" spans="1:18" ht="15">
      <c r="A130" s="240"/>
      <c r="B130" s="240"/>
      <c r="C130" s="240"/>
      <c r="D130" s="240"/>
      <c r="E130" s="240"/>
      <c r="F130" s="240"/>
      <c r="G130" s="240"/>
      <c r="H130" s="240"/>
      <c r="I130" s="240"/>
      <c r="J130" s="240"/>
      <c r="K130" s="240"/>
      <c r="L130" s="240"/>
      <c r="M130" s="240"/>
      <c r="N130" s="240"/>
      <c r="O130" s="240"/>
      <c r="P130" s="240"/>
      <c r="Q130" s="240"/>
      <c r="R130" s="240"/>
    </row>
    <row r="131" spans="1:18" ht="15">
      <c r="A131" s="240"/>
      <c r="B131" s="240"/>
      <c r="C131" s="240"/>
      <c r="D131" s="240"/>
      <c r="E131" s="240"/>
      <c r="F131" s="240"/>
      <c r="G131" s="240"/>
      <c r="H131" s="240"/>
      <c r="I131" s="240"/>
      <c r="J131" s="240"/>
      <c r="K131" s="240"/>
      <c r="L131" s="240"/>
      <c r="M131" s="240"/>
      <c r="N131" s="240"/>
      <c r="O131" s="240"/>
      <c r="P131" s="240"/>
      <c r="Q131" s="240"/>
      <c r="R131" s="240"/>
    </row>
    <row r="132" spans="1:18" ht="15">
      <c r="A132" s="240"/>
      <c r="B132" s="240"/>
      <c r="C132" s="240"/>
      <c r="D132" s="240"/>
      <c r="E132" s="240"/>
      <c r="F132" s="240"/>
      <c r="G132" s="240"/>
      <c r="H132" s="240"/>
      <c r="I132" s="240"/>
      <c r="J132" s="240"/>
      <c r="K132" s="240"/>
      <c r="L132" s="240"/>
      <c r="M132" s="240"/>
      <c r="N132" s="240"/>
      <c r="O132" s="240"/>
      <c r="P132" s="240"/>
      <c r="Q132" s="240"/>
      <c r="R132" s="240"/>
    </row>
    <row r="133" spans="1:18" ht="15">
      <c r="A133" s="240"/>
      <c r="B133" s="240"/>
      <c r="C133" s="240"/>
      <c r="D133" s="240"/>
      <c r="E133" s="240"/>
      <c r="F133" s="240"/>
      <c r="G133" s="240"/>
      <c r="H133" s="240"/>
      <c r="I133" s="240"/>
      <c r="J133" s="240"/>
      <c r="K133" s="240"/>
      <c r="L133" s="240"/>
      <c r="M133" s="240"/>
      <c r="N133" s="240"/>
      <c r="O133" s="240"/>
      <c r="P133" s="240"/>
      <c r="Q133" s="240"/>
      <c r="R133" s="240"/>
    </row>
    <row r="134" spans="1:18" ht="15">
      <c r="A134" s="240"/>
      <c r="B134" s="240"/>
      <c r="C134" s="240"/>
      <c r="D134" s="240"/>
      <c r="E134" s="240"/>
      <c r="F134" s="240"/>
      <c r="G134" s="240"/>
      <c r="H134" s="240"/>
      <c r="I134" s="240"/>
      <c r="J134" s="240"/>
      <c r="K134" s="240"/>
      <c r="L134" s="240"/>
      <c r="M134" s="240"/>
      <c r="N134" s="240"/>
      <c r="O134" s="240"/>
      <c r="P134" s="240"/>
      <c r="Q134" s="240"/>
      <c r="R134" s="240"/>
    </row>
    <row r="135" spans="1:18" ht="15">
      <c r="A135" s="240"/>
      <c r="B135" s="240"/>
      <c r="C135" s="240"/>
      <c r="D135" s="240"/>
      <c r="E135" s="240"/>
      <c r="F135" s="240"/>
      <c r="G135" s="240"/>
      <c r="H135" s="240"/>
      <c r="I135" s="240"/>
      <c r="J135" s="240"/>
      <c r="K135" s="240"/>
      <c r="L135" s="240"/>
      <c r="M135" s="240"/>
      <c r="N135" s="240"/>
      <c r="O135" s="240"/>
      <c r="P135" s="240"/>
      <c r="Q135" s="240"/>
      <c r="R135" s="240"/>
    </row>
    <row r="136" spans="1:18" ht="15">
      <c r="A136" s="240"/>
      <c r="B136" s="240"/>
      <c r="C136" s="240"/>
      <c r="D136" s="240"/>
      <c r="E136" s="240"/>
      <c r="F136" s="240"/>
      <c r="G136" s="240"/>
      <c r="H136" s="240"/>
      <c r="I136" s="240"/>
      <c r="J136" s="240"/>
      <c r="K136" s="240"/>
      <c r="L136" s="240"/>
      <c r="M136" s="240"/>
      <c r="N136" s="240"/>
      <c r="O136" s="240"/>
      <c r="P136" s="240"/>
      <c r="Q136" s="240"/>
      <c r="R136" s="240"/>
    </row>
    <row r="137" spans="1:18" ht="15">
      <c r="A137" s="240"/>
      <c r="B137" s="240"/>
      <c r="C137" s="240"/>
      <c r="D137" s="240"/>
      <c r="E137" s="240"/>
      <c r="F137" s="240"/>
      <c r="G137" s="240"/>
      <c r="H137" s="240"/>
      <c r="I137" s="240"/>
      <c r="J137" s="240"/>
      <c r="K137" s="240"/>
      <c r="L137" s="240"/>
      <c r="M137" s="240"/>
      <c r="N137" s="240"/>
      <c r="O137" s="240"/>
      <c r="P137" s="240"/>
      <c r="Q137" s="240"/>
      <c r="R137" s="240"/>
    </row>
    <row r="138" spans="1:18" ht="15">
      <c r="A138" s="240"/>
      <c r="B138" s="240"/>
      <c r="C138" s="240"/>
      <c r="D138" s="240"/>
      <c r="E138" s="240"/>
      <c r="F138" s="240"/>
      <c r="G138" s="240"/>
      <c r="H138" s="240"/>
      <c r="I138" s="240"/>
      <c r="J138" s="240"/>
      <c r="K138" s="240"/>
      <c r="L138" s="240"/>
      <c r="M138" s="240"/>
      <c r="N138" s="240"/>
      <c r="O138" s="240"/>
      <c r="P138" s="240"/>
      <c r="Q138" s="240"/>
      <c r="R138" s="240"/>
    </row>
    <row r="139" spans="1:18" ht="15">
      <c r="A139" s="240"/>
      <c r="B139" s="240"/>
      <c r="C139" s="240"/>
      <c r="D139" s="240"/>
      <c r="E139" s="240"/>
      <c r="F139" s="240"/>
      <c r="G139" s="240"/>
      <c r="H139" s="240"/>
      <c r="I139" s="240"/>
      <c r="J139" s="240"/>
      <c r="K139" s="240"/>
      <c r="L139" s="240"/>
      <c r="M139" s="240"/>
      <c r="N139" s="240"/>
      <c r="O139" s="240"/>
      <c r="P139" s="240"/>
      <c r="Q139" s="240"/>
      <c r="R139" s="240"/>
    </row>
    <row r="140" spans="1:18" ht="15">
      <c r="A140" s="240"/>
      <c r="B140" s="240"/>
      <c r="C140" s="240"/>
      <c r="D140" s="240"/>
      <c r="E140" s="240"/>
      <c r="F140" s="240"/>
      <c r="G140" s="240"/>
      <c r="H140" s="240"/>
      <c r="I140" s="240"/>
      <c r="J140" s="240"/>
      <c r="K140" s="240"/>
      <c r="L140" s="240"/>
      <c r="M140" s="240"/>
      <c r="N140" s="240"/>
      <c r="O140" s="240"/>
      <c r="P140" s="240"/>
      <c r="Q140" s="240"/>
      <c r="R140" s="240"/>
    </row>
    <row r="141" spans="1:18" ht="15">
      <c r="A141" s="240"/>
      <c r="B141" s="240"/>
      <c r="C141" s="240"/>
      <c r="D141" s="240"/>
      <c r="E141" s="240"/>
      <c r="F141" s="240"/>
      <c r="G141" s="240"/>
      <c r="H141" s="240"/>
      <c r="I141" s="240"/>
      <c r="J141" s="240"/>
      <c r="K141" s="240"/>
      <c r="L141" s="240"/>
      <c r="M141" s="240"/>
      <c r="N141" s="240"/>
      <c r="O141" s="240"/>
      <c r="P141" s="240"/>
      <c r="Q141" s="240"/>
      <c r="R141" s="240"/>
    </row>
    <row r="142" spans="1:18" ht="15">
      <c r="A142" s="240"/>
      <c r="B142" s="240"/>
      <c r="C142" s="240"/>
      <c r="D142" s="240"/>
      <c r="E142" s="240"/>
      <c r="F142" s="240"/>
      <c r="G142" s="240"/>
      <c r="H142" s="240"/>
      <c r="I142" s="240"/>
      <c r="J142" s="240"/>
      <c r="K142" s="240"/>
      <c r="L142" s="240"/>
      <c r="M142" s="240"/>
      <c r="N142" s="240"/>
      <c r="O142" s="240"/>
      <c r="P142" s="240"/>
      <c r="Q142" s="240"/>
      <c r="R142" s="240"/>
    </row>
    <row r="143" spans="1:18" ht="15">
      <c r="A143" s="240"/>
      <c r="B143" s="240"/>
      <c r="C143" s="240"/>
      <c r="D143" s="240"/>
      <c r="E143" s="240"/>
      <c r="F143" s="240"/>
      <c r="G143" s="240"/>
      <c r="H143" s="240"/>
      <c r="I143" s="240"/>
      <c r="J143" s="240"/>
      <c r="K143" s="240"/>
      <c r="L143" s="240"/>
      <c r="M143" s="240"/>
      <c r="N143" s="240"/>
      <c r="O143" s="240"/>
      <c r="P143" s="240"/>
      <c r="Q143" s="240"/>
      <c r="R143" s="240"/>
    </row>
    <row r="144" spans="1:18" ht="15">
      <c r="A144" s="240"/>
      <c r="B144" s="240"/>
      <c r="C144" s="240"/>
      <c r="D144" s="240"/>
      <c r="E144" s="240"/>
      <c r="F144" s="240"/>
      <c r="G144" s="240"/>
      <c r="H144" s="240"/>
      <c r="I144" s="240"/>
      <c r="J144" s="240"/>
      <c r="K144" s="240"/>
      <c r="L144" s="240"/>
      <c r="M144" s="240"/>
      <c r="N144" s="240"/>
      <c r="O144" s="240"/>
      <c r="P144" s="240"/>
      <c r="Q144" s="240"/>
      <c r="R144" s="240"/>
    </row>
  </sheetData>
  <sheetProtection algorithmName="SHA-512" hashValue="LYNTo8v+jg+u4yuMIkMQsulW29Tos9KmeKANWFX/lIMazBFblZbJZ0F3cZ79zSCNGkLys7483G44GIUzgcooGA==" saltValue="2dgBsLZamm8HJF4GIu0n5g==" spinCount="100000" sheet="1" scenarios="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C2:C4"/>
    <mergeCell ref="D2:D4"/>
    <mergeCell ref="E2:E4"/>
    <mergeCell ref="F2:F4"/>
    <mergeCell ref="G2:G4"/>
    <mergeCell ref="I2:I4"/>
    <mergeCell ref="J2:J4"/>
    <mergeCell ref="K2:K4"/>
    <mergeCell ref="L2:L4"/>
    <mergeCell ref="H2:H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2021</oddHeader>
  </headerFooter>
  <colBreaks count="1" manualBreakCount="1">
    <brk id="5" max="47"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4"/>
  <sheetViews>
    <sheetView zoomScaleNormal="100" workbookViewId="0">
      <pane xSplit="2" ySplit="9" topLeftCell="C37"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14.7109375" style="238" customWidth="1"/>
    <col min="2" max="2" width="45.7109375" style="238" customWidth="1"/>
    <col min="3" max="46" width="16.7109375" style="238" customWidth="1"/>
    <col min="47" max="16384" width="8.85546875" style="238"/>
  </cols>
  <sheetData>
    <row r="1" spans="1:46" ht="15.75">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533" t="str">
        <f>'BS-NONMAJOR DEBT SERVICE(67-68)'!H1</f>
        <v>FUND#</v>
      </c>
      <c r="X1" s="1533"/>
      <c r="Y1" s="1533"/>
      <c r="Z1" s="1533"/>
      <c r="AA1" s="1533" t="str">
        <f>'BS-NONMAJOR DEBT SERVICE(67-68)'!I1</f>
        <v>FUND#</v>
      </c>
      <c r="AB1" s="1533"/>
      <c r="AC1" s="1533"/>
      <c r="AD1" s="1533"/>
      <c r="AE1" s="1533" t="str">
        <f>'BS-NONMAJOR DEBT SERVICE(67-68)'!J1</f>
        <v>FUND#</v>
      </c>
      <c r="AF1" s="1533"/>
      <c r="AG1" s="1533"/>
      <c r="AH1" s="1533"/>
      <c r="AI1" s="1533" t="str">
        <f>'BS-NONMAJOR DEBT SERVICE(67-68)'!K1</f>
        <v>FUND#</v>
      </c>
      <c r="AJ1" s="1533"/>
      <c r="AK1" s="1533"/>
      <c r="AL1" s="1533"/>
      <c r="AM1" s="1533" t="str">
        <f>'BS-NONMAJOR DEBT SERVICE(67-68)'!L1</f>
        <v>FUND#</v>
      </c>
      <c r="AN1" s="1533"/>
      <c r="AO1" s="1533"/>
      <c r="AP1" s="1533"/>
      <c r="AQ1" s="10" t="s">
        <v>113</v>
      </c>
      <c r="AR1" s="10"/>
      <c r="AS1" s="10"/>
      <c r="AT1" s="10"/>
    </row>
    <row r="2" spans="1:46" ht="15.75">
      <c r="C2" s="1533" t="str">
        <f>'BS-NONMAJOR DEBT SERVICE(67-68)'!C2:C4</f>
        <v>NAME</v>
      </c>
      <c r="D2" s="1533"/>
      <c r="E2" s="1533"/>
      <c r="F2" s="1533"/>
      <c r="G2" s="1533" t="str">
        <f>'BS-NONMAJOR DEBT SERVICE(67-68)'!D2:D4</f>
        <v>NAME</v>
      </c>
      <c r="H2" s="1533"/>
      <c r="I2" s="1533"/>
      <c r="J2" s="1533"/>
      <c r="K2" s="1533" t="str">
        <f>'BS-NONMAJOR DEBT SERVICE(67-68)'!E2:E4</f>
        <v>NAME</v>
      </c>
      <c r="L2" s="1533"/>
      <c r="M2" s="1533"/>
      <c r="N2" s="1533"/>
      <c r="O2" s="1533" t="str">
        <f>'BS-NONMAJOR DEBT SERVICE(67-68)'!F2:F4</f>
        <v>NAME</v>
      </c>
      <c r="P2" s="1533"/>
      <c r="Q2" s="1533"/>
      <c r="R2" s="1533"/>
      <c r="S2" s="1533" t="str">
        <f>'BS-NONMAJOR DEBT SERVICE(67-68)'!G2:G4</f>
        <v>NAME</v>
      </c>
      <c r="T2" s="1533"/>
      <c r="U2" s="1533"/>
      <c r="V2" s="1533"/>
      <c r="W2" s="1533" t="str">
        <f>'BS-NONMAJOR DEBT SERVICE(67-68)'!H2:H4</f>
        <v>NAME</v>
      </c>
      <c r="X2" s="1533"/>
      <c r="Y2" s="1533"/>
      <c r="Z2" s="1533"/>
      <c r="AA2" s="1533" t="str">
        <f>'BS-NONMAJOR DEBT SERVICE(67-68)'!L2:L4</f>
        <v>NAME</v>
      </c>
      <c r="AB2" s="1533"/>
      <c r="AC2" s="1533"/>
      <c r="AD2" s="1533"/>
      <c r="AE2" s="1533" t="str">
        <f>'BS-NONMAJOR DEBT SERVICE(67-68)'!J2:J4</f>
        <v>NAME</v>
      </c>
      <c r="AF2" s="1533"/>
      <c r="AG2" s="1533"/>
      <c r="AH2" s="1533"/>
      <c r="AI2" s="1533" t="str">
        <f>'BS-NONMAJOR DEBT SERVICE(67-68)'!K2:K4</f>
        <v>NAME</v>
      </c>
      <c r="AJ2" s="1533"/>
      <c r="AK2" s="1533"/>
      <c r="AL2" s="1533"/>
      <c r="AM2" s="1533" t="str">
        <f>'BS-NONMAJOR DEBT SERVICE(67-68)'!L2:L4</f>
        <v>NAME</v>
      </c>
      <c r="AN2" s="1533"/>
      <c r="AO2" s="1533"/>
      <c r="AP2" s="1533"/>
      <c r="AQ2" s="8"/>
      <c r="AR2" s="8"/>
      <c r="AS2" s="8"/>
      <c r="AT2" s="8"/>
    </row>
    <row r="3" spans="1:46" ht="15.75">
      <c r="A3" s="253"/>
      <c r="B3" s="253"/>
      <c r="C3" s="551"/>
      <c r="D3" s="10"/>
      <c r="E3" s="10"/>
      <c r="F3" s="552" t="s">
        <v>872</v>
      </c>
      <c r="G3" s="551"/>
      <c r="H3" s="10"/>
      <c r="I3" s="10"/>
      <c r="J3" s="552" t="s">
        <v>872</v>
      </c>
      <c r="K3" s="332"/>
      <c r="L3" s="258"/>
      <c r="M3" s="258"/>
      <c r="N3" s="552" t="s">
        <v>872</v>
      </c>
      <c r="O3" s="332"/>
      <c r="P3" s="258"/>
      <c r="Q3" s="258"/>
      <c r="R3" s="552" t="s">
        <v>872</v>
      </c>
      <c r="S3" s="332"/>
      <c r="T3" s="258"/>
      <c r="U3" s="258"/>
      <c r="V3" s="552" t="s">
        <v>872</v>
      </c>
      <c r="W3" s="332"/>
      <c r="X3" s="258"/>
      <c r="Y3" s="258"/>
      <c r="Z3" s="552" t="s">
        <v>872</v>
      </c>
      <c r="AA3" s="332"/>
      <c r="AB3" s="258"/>
      <c r="AC3" s="258"/>
      <c r="AD3" s="552" t="s">
        <v>872</v>
      </c>
      <c r="AE3" s="332"/>
      <c r="AF3" s="258"/>
      <c r="AG3" s="258"/>
      <c r="AH3" s="552" t="s">
        <v>872</v>
      </c>
      <c r="AI3" s="332"/>
      <c r="AJ3" s="258"/>
      <c r="AK3" s="258"/>
      <c r="AL3" s="552" t="s">
        <v>872</v>
      </c>
      <c r="AM3" s="332"/>
      <c r="AN3" s="258"/>
      <c r="AO3" s="258"/>
      <c r="AP3" s="552" t="s">
        <v>872</v>
      </c>
      <c r="AQ3" s="551"/>
      <c r="AR3" s="10"/>
      <c r="AS3" s="10"/>
      <c r="AT3" s="552" t="s">
        <v>872</v>
      </c>
    </row>
    <row r="4" spans="1:46" ht="15.75">
      <c r="A4" s="259"/>
      <c r="B4" s="259"/>
      <c r="C4" s="9"/>
      <c r="D4" s="9"/>
      <c r="E4" s="9"/>
      <c r="F4" s="9" t="s">
        <v>873</v>
      </c>
      <c r="G4" s="9"/>
      <c r="H4" s="9"/>
      <c r="I4" s="9"/>
      <c r="J4" s="9" t="s">
        <v>873</v>
      </c>
      <c r="K4" s="243"/>
      <c r="L4" s="243"/>
      <c r="M4" s="243"/>
      <c r="N4" s="9" t="s">
        <v>873</v>
      </c>
      <c r="O4" s="243"/>
      <c r="P4" s="243"/>
      <c r="Q4" s="243"/>
      <c r="R4" s="9" t="s">
        <v>873</v>
      </c>
      <c r="S4" s="243"/>
      <c r="T4" s="243"/>
      <c r="U4" s="243"/>
      <c r="V4" s="9" t="s">
        <v>873</v>
      </c>
      <c r="W4" s="243"/>
      <c r="X4" s="243"/>
      <c r="Y4" s="243"/>
      <c r="Z4" s="9" t="s">
        <v>873</v>
      </c>
      <c r="AA4" s="243"/>
      <c r="AB4" s="243"/>
      <c r="AC4" s="243"/>
      <c r="AD4" s="9" t="s">
        <v>873</v>
      </c>
      <c r="AE4" s="243"/>
      <c r="AF4" s="243"/>
      <c r="AG4" s="243"/>
      <c r="AH4" s="9" t="s">
        <v>873</v>
      </c>
      <c r="AI4" s="243"/>
      <c r="AJ4" s="243"/>
      <c r="AK4" s="243"/>
      <c r="AL4" s="9" t="s">
        <v>873</v>
      </c>
      <c r="AM4" s="243"/>
      <c r="AN4" s="243"/>
      <c r="AO4" s="243"/>
      <c r="AP4" s="9" t="s">
        <v>873</v>
      </c>
      <c r="AQ4" s="9"/>
      <c r="AR4" s="9"/>
      <c r="AS4" s="9"/>
      <c r="AT4" s="9" t="s">
        <v>873</v>
      </c>
    </row>
    <row r="5" spans="1:46" ht="16.5" thickBot="1">
      <c r="A5" s="240"/>
      <c r="B5" s="240"/>
      <c r="C5" s="553" t="s">
        <v>865</v>
      </c>
      <c r="D5" s="544"/>
      <c r="E5" s="9"/>
      <c r="F5" s="9" t="s">
        <v>874</v>
      </c>
      <c r="G5" s="553" t="s">
        <v>865</v>
      </c>
      <c r="H5" s="544"/>
      <c r="I5" s="9"/>
      <c r="J5" s="9" t="s">
        <v>874</v>
      </c>
      <c r="K5" s="334" t="s">
        <v>865</v>
      </c>
      <c r="L5" s="241"/>
      <c r="M5" s="243"/>
      <c r="N5" s="9" t="s">
        <v>874</v>
      </c>
      <c r="O5" s="334" t="s">
        <v>865</v>
      </c>
      <c r="P5" s="241"/>
      <c r="Q5" s="243"/>
      <c r="R5" s="9" t="s">
        <v>874</v>
      </c>
      <c r="S5" s="334" t="s">
        <v>865</v>
      </c>
      <c r="T5" s="241"/>
      <c r="U5" s="243"/>
      <c r="V5" s="9" t="s">
        <v>874</v>
      </c>
      <c r="W5" s="334" t="s">
        <v>865</v>
      </c>
      <c r="X5" s="241"/>
      <c r="Y5" s="243"/>
      <c r="Z5" s="9" t="s">
        <v>874</v>
      </c>
      <c r="AA5" s="334" t="s">
        <v>865</v>
      </c>
      <c r="AB5" s="241"/>
      <c r="AC5" s="243"/>
      <c r="AD5" s="9" t="s">
        <v>874</v>
      </c>
      <c r="AE5" s="334" t="s">
        <v>865</v>
      </c>
      <c r="AF5" s="241"/>
      <c r="AG5" s="243"/>
      <c r="AH5" s="9" t="s">
        <v>874</v>
      </c>
      <c r="AI5" s="334" t="s">
        <v>865</v>
      </c>
      <c r="AJ5" s="241"/>
      <c r="AK5" s="243"/>
      <c r="AL5" s="9" t="s">
        <v>874</v>
      </c>
      <c r="AM5" s="334" t="s">
        <v>865</v>
      </c>
      <c r="AN5" s="241"/>
      <c r="AO5" s="243"/>
      <c r="AP5" s="9" t="s">
        <v>874</v>
      </c>
      <c r="AQ5" s="553" t="s">
        <v>865</v>
      </c>
      <c r="AR5" s="544"/>
      <c r="AS5" s="9"/>
      <c r="AT5" s="9" t="s">
        <v>874</v>
      </c>
    </row>
    <row r="6" spans="1:46" ht="15.75">
      <c r="A6" s="243" t="s">
        <v>884</v>
      </c>
      <c r="B6" s="243"/>
      <c r="C6" s="9"/>
      <c r="D6" s="9"/>
      <c r="E6" s="9" t="s">
        <v>870</v>
      </c>
      <c r="F6" s="9" t="s">
        <v>875</v>
      </c>
      <c r="G6" s="9"/>
      <c r="H6" s="9"/>
      <c r="I6" s="9" t="s">
        <v>870</v>
      </c>
      <c r="J6" s="9" t="s">
        <v>875</v>
      </c>
      <c r="K6" s="243"/>
      <c r="L6" s="243"/>
      <c r="M6" s="243" t="s">
        <v>870</v>
      </c>
      <c r="N6" s="9" t="s">
        <v>875</v>
      </c>
      <c r="O6" s="243"/>
      <c r="P6" s="243"/>
      <c r="Q6" s="243" t="s">
        <v>870</v>
      </c>
      <c r="R6" s="9" t="s">
        <v>875</v>
      </c>
      <c r="S6" s="243"/>
      <c r="T6" s="243"/>
      <c r="U6" s="243" t="s">
        <v>870</v>
      </c>
      <c r="V6" s="9" t="s">
        <v>875</v>
      </c>
      <c r="W6" s="243"/>
      <c r="X6" s="243"/>
      <c r="Y6" s="243" t="s">
        <v>870</v>
      </c>
      <c r="Z6" s="9" t="s">
        <v>875</v>
      </c>
      <c r="AA6" s="243"/>
      <c r="AB6" s="243"/>
      <c r="AC6" s="243" t="s">
        <v>870</v>
      </c>
      <c r="AD6" s="9" t="s">
        <v>875</v>
      </c>
      <c r="AE6" s="243"/>
      <c r="AF6" s="243"/>
      <c r="AG6" s="243" t="s">
        <v>870</v>
      </c>
      <c r="AH6" s="9" t="s">
        <v>875</v>
      </c>
      <c r="AI6" s="243"/>
      <c r="AJ6" s="243"/>
      <c r="AK6" s="243" t="s">
        <v>870</v>
      </c>
      <c r="AL6" s="9" t="s">
        <v>875</v>
      </c>
      <c r="AM6" s="243"/>
      <c r="AN6" s="243"/>
      <c r="AO6" s="243" t="s">
        <v>870</v>
      </c>
      <c r="AP6" s="9" t="s">
        <v>875</v>
      </c>
      <c r="AQ6" s="9"/>
      <c r="AR6" s="9"/>
      <c r="AS6" s="9" t="s">
        <v>870</v>
      </c>
      <c r="AT6" s="9" t="s">
        <v>875</v>
      </c>
    </row>
    <row r="7" spans="1:46" ht="16.5" thickBot="1">
      <c r="A7" s="244" t="s">
        <v>885</v>
      </c>
      <c r="B7" s="244" t="s">
        <v>886</v>
      </c>
      <c r="C7" s="538" t="s">
        <v>866</v>
      </c>
      <c r="D7" s="538" t="s">
        <v>867</v>
      </c>
      <c r="E7" s="538" t="s">
        <v>871</v>
      </c>
      <c r="F7" s="538" t="s">
        <v>876</v>
      </c>
      <c r="G7" s="538" t="s">
        <v>866</v>
      </c>
      <c r="H7" s="538" t="s">
        <v>867</v>
      </c>
      <c r="I7" s="538" t="s">
        <v>871</v>
      </c>
      <c r="J7" s="538" t="s">
        <v>876</v>
      </c>
      <c r="K7" s="244" t="s">
        <v>866</v>
      </c>
      <c r="L7" s="244" t="s">
        <v>867</v>
      </c>
      <c r="M7" s="244" t="s">
        <v>871</v>
      </c>
      <c r="N7" s="538" t="s">
        <v>876</v>
      </c>
      <c r="O7" s="244" t="s">
        <v>866</v>
      </c>
      <c r="P7" s="244" t="s">
        <v>867</v>
      </c>
      <c r="Q7" s="244" t="s">
        <v>871</v>
      </c>
      <c r="R7" s="538" t="s">
        <v>876</v>
      </c>
      <c r="S7" s="244" t="s">
        <v>866</v>
      </c>
      <c r="T7" s="244" t="s">
        <v>867</v>
      </c>
      <c r="U7" s="244" t="s">
        <v>871</v>
      </c>
      <c r="V7" s="538" t="s">
        <v>876</v>
      </c>
      <c r="W7" s="244" t="s">
        <v>866</v>
      </c>
      <c r="X7" s="244" t="s">
        <v>867</v>
      </c>
      <c r="Y7" s="244" t="s">
        <v>871</v>
      </c>
      <c r="Z7" s="538" t="s">
        <v>876</v>
      </c>
      <c r="AA7" s="244" t="s">
        <v>866</v>
      </c>
      <c r="AB7" s="244" t="s">
        <v>867</v>
      </c>
      <c r="AC7" s="244" t="s">
        <v>871</v>
      </c>
      <c r="AD7" s="538" t="s">
        <v>876</v>
      </c>
      <c r="AE7" s="244" t="s">
        <v>866</v>
      </c>
      <c r="AF7" s="244" t="s">
        <v>867</v>
      </c>
      <c r="AG7" s="244" t="s">
        <v>871</v>
      </c>
      <c r="AH7" s="538" t="s">
        <v>876</v>
      </c>
      <c r="AI7" s="244" t="s">
        <v>866</v>
      </c>
      <c r="AJ7" s="244" t="s">
        <v>867</v>
      </c>
      <c r="AK7" s="244" t="s">
        <v>871</v>
      </c>
      <c r="AL7" s="538" t="s">
        <v>876</v>
      </c>
      <c r="AM7" s="244" t="s">
        <v>866</v>
      </c>
      <c r="AN7" s="244" t="s">
        <v>867</v>
      </c>
      <c r="AO7" s="244" t="s">
        <v>871</v>
      </c>
      <c r="AP7" s="538" t="s">
        <v>876</v>
      </c>
      <c r="AQ7" s="538" t="s">
        <v>866</v>
      </c>
      <c r="AR7" s="538" t="s">
        <v>867</v>
      </c>
      <c r="AS7" s="538" t="s">
        <v>871</v>
      </c>
      <c r="AT7" s="538" t="s">
        <v>876</v>
      </c>
    </row>
    <row r="8" spans="1:46" customFormat="1" ht="18" customHeight="1">
      <c r="A8" s="342"/>
      <c r="B8" s="8" t="s">
        <v>187</v>
      </c>
      <c r="C8" s="347"/>
      <c r="D8" s="347"/>
      <c r="E8" s="337"/>
      <c r="F8" s="337"/>
      <c r="G8" s="347"/>
      <c r="H8" s="347"/>
      <c r="I8" s="337"/>
      <c r="J8" s="337"/>
      <c r="K8" s="347"/>
      <c r="L8" s="347"/>
      <c r="M8" s="337"/>
      <c r="N8" s="337"/>
      <c r="O8" s="347"/>
      <c r="P8" s="347"/>
      <c r="Q8" s="337"/>
      <c r="R8" s="337"/>
      <c r="S8" s="347"/>
      <c r="T8" s="347"/>
      <c r="U8" s="337"/>
      <c r="V8" s="337"/>
      <c r="W8" s="347"/>
      <c r="X8" s="347"/>
      <c r="Y8" s="337"/>
      <c r="Z8" s="337"/>
      <c r="AA8" s="347"/>
      <c r="AB8" s="347"/>
      <c r="AC8" s="337"/>
      <c r="AD8" s="337"/>
      <c r="AE8" s="347"/>
      <c r="AF8" s="347"/>
      <c r="AG8" s="337"/>
      <c r="AH8" s="337"/>
      <c r="AI8" s="347"/>
      <c r="AJ8" s="347"/>
      <c r="AK8" s="337"/>
      <c r="AL8" s="337"/>
      <c r="AM8" s="347"/>
      <c r="AN8" s="347"/>
      <c r="AO8" s="337"/>
      <c r="AP8" s="337"/>
      <c r="AQ8" s="297"/>
      <c r="AR8" s="297"/>
      <c r="AS8" s="297"/>
      <c r="AT8" s="297"/>
    </row>
    <row r="9" spans="1:46" customFormat="1" ht="18" customHeight="1">
      <c r="A9" s="342"/>
      <c r="B9" s="8" t="s">
        <v>114</v>
      </c>
      <c r="C9" s="555"/>
      <c r="D9" s="555"/>
      <c r="E9" s="338"/>
      <c r="F9" s="338"/>
      <c r="G9" s="555"/>
      <c r="H9" s="555"/>
      <c r="I9" s="338"/>
      <c r="J9" s="338"/>
      <c r="K9" s="555"/>
      <c r="L9" s="555"/>
      <c r="M9" s="338"/>
      <c r="N9" s="338"/>
      <c r="O9" s="555"/>
      <c r="P9" s="555"/>
      <c r="Q9" s="338"/>
      <c r="R9" s="338"/>
      <c r="S9" s="555"/>
      <c r="T9" s="555"/>
      <c r="U9" s="338"/>
      <c r="V9" s="338"/>
      <c r="W9" s="555"/>
      <c r="X9" s="555"/>
      <c r="Y9" s="338"/>
      <c r="Z9" s="338"/>
      <c r="AA9" s="555"/>
      <c r="AB9" s="555"/>
      <c r="AC9" s="338"/>
      <c r="AD9" s="338"/>
      <c r="AE9" s="555"/>
      <c r="AF9" s="555"/>
      <c r="AG9" s="338"/>
      <c r="AH9" s="338"/>
      <c r="AI9" s="555"/>
      <c r="AJ9" s="555"/>
      <c r="AK9" s="338"/>
      <c r="AL9" s="338"/>
      <c r="AM9" s="555"/>
      <c r="AN9" s="555"/>
      <c r="AO9" s="338"/>
      <c r="AP9" s="338"/>
      <c r="AQ9" s="254"/>
      <c r="AR9" s="254"/>
      <c r="AS9" s="254"/>
      <c r="AT9" s="254"/>
    </row>
    <row r="10" spans="1:46" ht="18" customHeight="1">
      <c r="A10" s="277" t="s">
        <v>166</v>
      </c>
      <c r="B10" s="240" t="s">
        <v>115</v>
      </c>
      <c r="C10" s="335"/>
      <c r="D10" s="335"/>
      <c r="E10" s="282"/>
      <c r="F10" s="285">
        <f>-D10+E10</f>
        <v>0</v>
      </c>
      <c r="G10" s="335"/>
      <c r="H10" s="335"/>
      <c r="I10" s="335"/>
      <c r="J10" s="285">
        <f>-H10+I10</f>
        <v>0</v>
      </c>
      <c r="K10" s="335"/>
      <c r="L10" s="335"/>
      <c r="M10" s="335"/>
      <c r="N10" s="285">
        <f>-L10+M10</f>
        <v>0</v>
      </c>
      <c r="O10" s="335"/>
      <c r="P10" s="335"/>
      <c r="Q10" s="335"/>
      <c r="R10" s="285">
        <f>-P10+Q10</f>
        <v>0</v>
      </c>
      <c r="S10" s="335"/>
      <c r="T10" s="335"/>
      <c r="U10" s="335"/>
      <c r="V10" s="285">
        <f>-T10+U10</f>
        <v>0</v>
      </c>
      <c r="W10" s="335"/>
      <c r="X10" s="335"/>
      <c r="Y10" s="335"/>
      <c r="Z10" s="285">
        <f>-X10+Y10</f>
        <v>0</v>
      </c>
      <c r="AA10" s="335"/>
      <c r="AB10" s="335"/>
      <c r="AC10" s="335"/>
      <c r="AD10" s="285">
        <f>-AB10+AC10</f>
        <v>0</v>
      </c>
      <c r="AE10" s="335"/>
      <c r="AF10" s="335"/>
      <c r="AG10" s="335"/>
      <c r="AH10" s="285">
        <f>-AF10+AG10</f>
        <v>0</v>
      </c>
      <c r="AI10" s="335"/>
      <c r="AJ10" s="335"/>
      <c r="AK10" s="335"/>
      <c r="AL10" s="285">
        <f>-AJ10+AK10</f>
        <v>0</v>
      </c>
      <c r="AM10" s="335"/>
      <c r="AN10" s="335"/>
      <c r="AO10" s="335"/>
      <c r="AP10" s="285">
        <f>-AN10+AO10</f>
        <v>0</v>
      </c>
      <c r="AQ10" s="254">
        <f t="shared" ref="AQ10:AT11" si="0">+C10+G10+K10+O10+S10+W10+AA10+AE10+AI10+AM10</f>
        <v>0</v>
      </c>
      <c r="AR10" s="254">
        <f t="shared" si="0"/>
        <v>0</v>
      </c>
      <c r="AS10" s="254">
        <f t="shared" si="0"/>
        <v>0</v>
      </c>
      <c r="AT10" s="254">
        <f t="shared" si="0"/>
        <v>0</v>
      </c>
    </row>
    <row r="11" spans="1:46" ht="18" customHeight="1">
      <c r="A11" s="277">
        <v>314140</v>
      </c>
      <c r="B11" s="240" t="s">
        <v>116</v>
      </c>
      <c r="C11" s="246"/>
      <c r="D11" s="246"/>
      <c r="E11" s="246"/>
      <c r="F11" s="285">
        <f>-D11+E11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54">
        <f t="shared" si="0"/>
        <v>0</v>
      </c>
      <c r="AR11" s="254">
        <f t="shared" si="0"/>
        <v>0</v>
      </c>
      <c r="AS11" s="254">
        <f t="shared" si="0"/>
        <v>0</v>
      </c>
      <c r="AT11" s="254">
        <f t="shared" si="0"/>
        <v>0</v>
      </c>
    </row>
    <row r="12" spans="1:46" customFormat="1" ht="18" customHeight="1">
      <c r="A12" s="343"/>
      <c r="B12" s="8" t="s">
        <v>188</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row>
    <row r="13" spans="1:46" ht="18" customHeight="1">
      <c r="A13" s="277"/>
      <c r="B13" s="240"/>
      <c r="C13" s="246"/>
      <c r="D13" s="246"/>
      <c r="E13" s="246"/>
      <c r="F13" s="285">
        <f>-D13+E13</f>
        <v>0</v>
      </c>
      <c r="G13" s="246"/>
      <c r="H13" s="246"/>
      <c r="I13" s="246"/>
      <c r="J13" s="285">
        <f>-H13+I13</f>
        <v>0</v>
      </c>
      <c r="K13" s="246"/>
      <c r="L13" s="246"/>
      <c r="M13" s="246"/>
      <c r="N13" s="285">
        <f>-L13+M13</f>
        <v>0</v>
      </c>
      <c r="O13" s="246"/>
      <c r="P13" s="246"/>
      <c r="Q13" s="246"/>
      <c r="R13" s="285">
        <f>-P13+Q13</f>
        <v>0</v>
      </c>
      <c r="S13" s="246"/>
      <c r="T13" s="246"/>
      <c r="U13" s="246"/>
      <c r="V13" s="285">
        <f>-T13+U13</f>
        <v>0</v>
      </c>
      <c r="W13" s="246"/>
      <c r="X13" s="246"/>
      <c r="Y13" s="246"/>
      <c r="Z13" s="285">
        <f>-X13+Y13</f>
        <v>0</v>
      </c>
      <c r="AA13" s="246"/>
      <c r="AB13" s="246"/>
      <c r="AC13" s="246"/>
      <c r="AD13" s="285">
        <f>-AB13+AC13</f>
        <v>0</v>
      </c>
      <c r="AE13" s="246"/>
      <c r="AF13" s="246"/>
      <c r="AG13" s="246"/>
      <c r="AH13" s="285">
        <f>-AF13+AG13</f>
        <v>0</v>
      </c>
      <c r="AI13" s="246"/>
      <c r="AJ13" s="246"/>
      <c r="AK13" s="246"/>
      <c r="AL13" s="285">
        <f>-AJ13+AK13</f>
        <v>0</v>
      </c>
      <c r="AM13" s="246"/>
      <c r="AN13" s="246"/>
      <c r="AO13" s="246"/>
      <c r="AP13" s="285">
        <f>-AN13+AO13</f>
        <v>0</v>
      </c>
      <c r="AQ13" s="254">
        <f t="shared" ref="AQ13:AT14" si="1">+C13+G13+K13+O13+S13+W13+AA13+AE13+AI13+AM13</f>
        <v>0</v>
      </c>
      <c r="AR13" s="254">
        <f t="shared" si="1"/>
        <v>0</v>
      </c>
      <c r="AS13" s="254">
        <f t="shared" si="1"/>
        <v>0</v>
      </c>
      <c r="AT13" s="254">
        <f t="shared" si="1"/>
        <v>0</v>
      </c>
    </row>
    <row r="14" spans="1:46" ht="18" customHeight="1">
      <c r="A14" s="277"/>
      <c r="B14" s="240"/>
      <c r="C14" s="246"/>
      <c r="D14" s="246"/>
      <c r="E14" s="246"/>
      <c r="F14" s="285">
        <f>-D14+E14</f>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54">
        <f t="shared" si="1"/>
        <v>0</v>
      </c>
      <c r="AR14" s="254">
        <f t="shared" si="1"/>
        <v>0</v>
      </c>
      <c r="AS14" s="254">
        <f t="shared" si="1"/>
        <v>0</v>
      </c>
      <c r="AT14" s="254">
        <f t="shared" si="1"/>
        <v>0</v>
      </c>
    </row>
    <row r="15" spans="1:46" customFormat="1" ht="30" customHeight="1">
      <c r="A15" s="343"/>
      <c r="B15" s="345" t="s">
        <v>423</v>
      </c>
      <c r="C15" s="254"/>
      <c r="D15" s="254"/>
      <c r="E15" s="254"/>
      <c r="F15" s="285"/>
      <c r="G15" s="254"/>
      <c r="H15" s="254"/>
      <c r="I15" s="254"/>
      <c r="J15" s="285"/>
      <c r="K15" s="254"/>
      <c r="L15" s="254"/>
      <c r="M15" s="254"/>
      <c r="N15" s="285"/>
      <c r="O15" s="254"/>
      <c r="P15" s="254"/>
      <c r="Q15" s="254"/>
      <c r="R15" s="285"/>
      <c r="S15" s="254"/>
      <c r="T15" s="254"/>
      <c r="U15" s="254"/>
      <c r="V15" s="285"/>
      <c r="W15" s="254"/>
      <c r="X15" s="254"/>
      <c r="Y15" s="254"/>
      <c r="Z15" s="285"/>
      <c r="AA15" s="254"/>
      <c r="AB15" s="254"/>
      <c r="AC15" s="254"/>
      <c r="AD15" s="285"/>
      <c r="AE15" s="254"/>
      <c r="AF15" s="254"/>
      <c r="AG15" s="254"/>
      <c r="AH15" s="285"/>
      <c r="AI15" s="254"/>
      <c r="AJ15" s="254"/>
      <c r="AK15" s="254"/>
      <c r="AL15" s="285"/>
      <c r="AM15" s="254"/>
      <c r="AN15" s="254"/>
      <c r="AO15" s="254"/>
      <c r="AP15" s="285"/>
      <c r="AQ15" s="254"/>
      <c r="AR15" s="254"/>
      <c r="AS15" s="254"/>
      <c r="AT15" s="254"/>
    </row>
    <row r="16" spans="1:46" ht="18" customHeight="1">
      <c r="A16" s="277">
        <v>331000</v>
      </c>
      <c r="B16" s="240" t="s">
        <v>419</v>
      </c>
      <c r="C16" s="246"/>
      <c r="D16" s="246"/>
      <c r="E16" s="246"/>
      <c r="F16" s="285">
        <f>-D16+E16</f>
        <v>0</v>
      </c>
      <c r="G16" s="246"/>
      <c r="H16" s="246"/>
      <c r="I16" s="246"/>
      <c r="J16" s="285">
        <f>-H16+I16</f>
        <v>0</v>
      </c>
      <c r="K16" s="246"/>
      <c r="L16" s="246"/>
      <c r="M16" s="246"/>
      <c r="N16" s="285">
        <f>-L16+M16</f>
        <v>0</v>
      </c>
      <c r="O16" s="246"/>
      <c r="P16" s="246"/>
      <c r="Q16" s="246"/>
      <c r="R16" s="285">
        <f>-P16+Q16</f>
        <v>0</v>
      </c>
      <c r="S16" s="246"/>
      <c r="T16" s="246"/>
      <c r="U16" s="246"/>
      <c r="V16" s="285">
        <f>-T16+U16</f>
        <v>0</v>
      </c>
      <c r="W16" s="246"/>
      <c r="X16" s="246"/>
      <c r="Y16" s="246"/>
      <c r="Z16" s="285">
        <f>-X16+Y16</f>
        <v>0</v>
      </c>
      <c r="AA16" s="246"/>
      <c r="AB16" s="246"/>
      <c r="AC16" s="246"/>
      <c r="AD16" s="285">
        <f>-AB16+AC16</f>
        <v>0</v>
      </c>
      <c r="AE16" s="246"/>
      <c r="AF16" s="246"/>
      <c r="AG16" s="246"/>
      <c r="AH16" s="285">
        <f>-AF16+AG16</f>
        <v>0</v>
      </c>
      <c r="AI16" s="246"/>
      <c r="AJ16" s="246"/>
      <c r="AK16" s="246"/>
      <c r="AL16" s="285">
        <f>-AJ16+AK16</f>
        <v>0</v>
      </c>
      <c r="AM16" s="246"/>
      <c r="AN16" s="246"/>
      <c r="AO16" s="246"/>
      <c r="AP16" s="285">
        <f>-AN16+AO16</f>
        <v>0</v>
      </c>
      <c r="AQ16" s="254">
        <f t="shared" ref="AQ16:AT19" si="2">+C16+G16+K16+O16+S16+W16+AA16+AE16+AI16+AM16</f>
        <v>0</v>
      </c>
      <c r="AR16" s="254">
        <f t="shared" si="2"/>
        <v>0</v>
      </c>
      <c r="AS16" s="254">
        <f t="shared" si="2"/>
        <v>0</v>
      </c>
      <c r="AT16" s="254">
        <f t="shared" si="2"/>
        <v>0</v>
      </c>
    </row>
    <row r="17" spans="1:46" ht="18" customHeight="1">
      <c r="A17" s="277" t="s">
        <v>2029</v>
      </c>
      <c r="B17" s="240" t="s">
        <v>420</v>
      </c>
      <c r="C17" s="246"/>
      <c r="D17" s="246"/>
      <c r="E17" s="246"/>
      <c r="F17" s="285">
        <f>-D17+E17</f>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54">
        <f t="shared" si="2"/>
        <v>0</v>
      </c>
      <c r="AR17" s="254">
        <f t="shared" si="2"/>
        <v>0</v>
      </c>
      <c r="AS17" s="254">
        <f t="shared" si="2"/>
        <v>0</v>
      </c>
      <c r="AT17" s="254">
        <f t="shared" si="2"/>
        <v>0</v>
      </c>
    </row>
    <row r="18" spans="1:46" ht="18" customHeight="1">
      <c r="A18" s="277">
        <v>334000</v>
      </c>
      <c r="B18" s="240" t="s">
        <v>421</v>
      </c>
      <c r="C18" s="246"/>
      <c r="D18" s="246"/>
      <c r="E18" s="246"/>
      <c r="F18" s="254"/>
      <c r="G18" s="246"/>
      <c r="H18" s="246"/>
      <c r="I18" s="246"/>
      <c r="J18" s="254"/>
      <c r="K18" s="246"/>
      <c r="L18" s="246"/>
      <c r="M18" s="246"/>
      <c r="N18" s="254"/>
      <c r="O18" s="246"/>
      <c r="P18" s="246"/>
      <c r="Q18" s="246"/>
      <c r="R18" s="254"/>
      <c r="S18" s="246"/>
      <c r="T18" s="246"/>
      <c r="U18" s="246"/>
      <c r="V18" s="254"/>
      <c r="W18" s="246"/>
      <c r="X18" s="246"/>
      <c r="Y18" s="246"/>
      <c r="Z18" s="254"/>
      <c r="AA18" s="246"/>
      <c r="AB18" s="246"/>
      <c r="AC18" s="246"/>
      <c r="AD18" s="254"/>
      <c r="AE18" s="246"/>
      <c r="AF18" s="246"/>
      <c r="AG18" s="246"/>
      <c r="AH18" s="254"/>
      <c r="AI18" s="246"/>
      <c r="AJ18" s="246"/>
      <c r="AK18" s="246"/>
      <c r="AL18" s="254"/>
      <c r="AM18" s="246"/>
      <c r="AN18" s="246"/>
      <c r="AO18" s="246"/>
      <c r="AP18" s="254"/>
      <c r="AQ18" s="254">
        <f t="shared" si="2"/>
        <v>0</v>
      </c>
      <c r="AR18" s="254">
        <f t="shared" si="2"/>
        <v>0</v>
      </c>
      <c r="AS18" s="254">
        <f t="shared" si="2"/>
        <v>0</v>
      </c>
      <c r="AT18" s="254">
        <f t="shared" si="2"/>
        <v>0</v>
      </c>
    </row>
    <row r="19" spans="1:46" ht="18" customHeight="1">
      <c r="A19" s="277" t="s">
        <v>2030</v>
      </c>
      <c r="B19" s="240" t="s">
        <v>422</v>
      </c>
      <c r="C19" s="246"/>
      <c r="D19" s="246"/>
      <c r="E19" s="246"/>
      <c r="F19" s="285">
        <f>-D19+E19</f>
        <v>0</v>
      </c>
      <c r="G19" s="246"/>
      <c r="H19" s="246"/>
      <c r="I19" s="246"/>
      <c r="J19" s="285">
        <f>-H19+I19</f>
        <v>0</v>
      </c>
      <c r="K19" s="246"/>
      <c r="L19" s="246"/>
      <c r="M19" s="246"/>
      <c r="N19" s="285">
        <f>-L19+M19</f>
        <v>0</v>
      </c>
      <c r="O19" s="246"/>
      <c r="P19" s="246"/>
      <c r="Q19" s="246"/>
      <c r="R19" s="285">
        <f>-P19+Q19</f>
        <v>0</v>
      </c>
      <c r="S19" s="246"/>
      <c r="T19" s="246"/>
      <c r="U19" s="246"/>
      <c r="V19" s="285">
        <f>-T19+U19</f>
        <v>0</v>
      </c>
      <c r="W19" s="246"/>
      <c r="X19" s="246"/>
      <c r="Y19" s="246"/>
      <c r="Z19" s="285">
        <f>-X19+Y19</f>
        <v>0</v>
      </c>
      <c r="AA19" s="246"/>
      <c r="AB19" s="246"/>
      <c r="AC19" s="246"/>
      <c r="AD19" s="285">
        <f>-AB19+AC19</f>
        <v>0</v>
      </c>
      <c r="AE19" s="246"/>
      <c r="AF19" s="246"/>
      <c r="AG19" s="246"/>
      <c r="AH19" s="285">
        <f>-AF19+AG19</f>
        <v>0</v>
      </c>
      <c r="AI19" s="246"/>
      <c r="AJ19" s="246"/>
      <c r="AK19" s="246"/>
      <c r="AL19" s="285">
        <f>-AJ19+AK19</f>
        <v>0</v>
      </c>
      <c r="AM19" s="246"/>
      <c r="AN19" s="246"/>
      <c r="AO19" s="246"/>
      <c r="AP19" s="285">
        <f>-AN19+AO19</f>
        <v>0</v>
      </c>
      <c r="AQ19" s="254">
        <f t="shared" si="2"/>
        <v>0</v>
      </c>
      <c r="AR19" s="254">
        <f t="shared" si="2"/>
        <v>0</v>
      </c>
      <c r="AS19" s="254">
        <f t="shared" si="2"/>
        <v>0</v>
      </c>
      <c r="AT19" s="254">
        <f t="shared" si="2"/>
        <v>0</v>
      </c>
    </row>
    <row r="20" spans="1:46" customFormat="1" ht="18" customHeight="1">
      <c r="A20" s="343"/>
      <c r="B20" s="8" t="s">
        <v>191</v>
      </c>
      <c r="C20" s="254"/>
      <c r="D20" s="254"/>
      <c r="E20" s="254"/>
      <c r="F20" s="285"/>
      <c r="G20" s="254"/>
      <c r="H20" s="254"/>
      <c r="I20" s="254"/>
      <c r="J20" s="285"/>
      <c r="K20" s="254"/>
      <c r="L20" s="254"/>
      <c r="M20" s="254"/>
      <c r="N20" s="285"/>
      <c r="O20" s="254"/>
      <c r="P20" s="254"/>
      <c r="Q20" s="254"/>
      <c r="R20" s="285"/>
      <c r="S20" s="254"/>
      <c r="T20" s="254"/>
      <c r="U20" s="254"/>
      <c r="V20" s="285"/>
      <c r="W20" s="254"/>
      <c r="X20" s="254"/>
      <c r="Y20" s="254"/>
      <c r="Z20" s="285"/>
      <c r="AA20" s="254"/>
      <c r="AB20" s="254"/>
      <c r="AC20" s="254"/>
      <c r="AD20" s="285"/>
      <c r="AE20" s="254"/>
      <c r="AF20" s="254"/>
      <c r="AG20" s="254"/>
      <c r="AH20" s="285"/>
      <c r="AI20" s="254"/>
      <c r="AJ20" s="254"/>
      <c r="AK20" s="254"/>
      <c r="AL20" s="285"/>
      <c r="AM20" s="254"/>
      <c r="AN20" s="254"/>
      <c r="AO20" s="254"/>
      <c r="AP20" s="285"/>
      <c r="AQ20" s="254"/>
      <c r="AR20" s="254"/>
      <c r="AS20" s="254"/>
      <c r="AT20" s="254"/>
    </row>
    <row r="21" spans="1:46" ht="18" customHeight="1">
      <c r="A21" s="277">
        <v>340000</v>
      </c>
      <c r="B21" s="240" t="s">
        <v>193</v>
      </c>
      <c r="C21" s="246"/>
      <c r="D21" s="246"/>
      <c r="E21" s="246"/>
      <c r="F21" s="285">
        <f>-D21+E21</f>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54">
        <f>+C21+G21+K21+O21+S21+W21+AA21+AE21+AI21+AM21</f>
        <v>0</v>
      </c>
      <c r="AR21" s="254">
        <f>+D21+H21+L21+P21+T21+X21+AB21+AF21+AJ21+AN21</f>
        <v>0</v>
      </c>
      <c r="AS21" s="254">
        <f>+E21+I21+M21+Q21+U21+Y21+AC21+AG21+AK21+AO21</f>
        <v>0</v>
      </c>
      <c r="AT21" s="254">
        <f>+F21+J21+N21+R21+V21+Z21+AD21+AH21+AL21+AP21</f>
        <v>0</v>
      </c>
    </row>
    <row r="22" spans="1:46" customFormat="1" ht="18" customHeight="1">
      <c r="A22" s="343"/>
      <c r="B22" s="8" t="s">
        <v>192</v>
      </c>
      <c r="C22" s="254"/>
      <c r="D22" s="254"/>
      <c r="E22" s="254"/>
      <c r="F22" s="285"/>
      <c r="G22" s="254"/>
      <c r="H22" s="254"/>
      <c r="I22" s="254"/>
      <c r="J22" s="285"/>
      <c r="K22" s="254"/>
      <c r="L22" s="254"/>
      <c r="M22" s="254"/>
      <c r="N22" s="285"/>
      <c r="O22" s="254"/>
      <c r="P22" s="254"/>
      <c r="Q22" s="254"/>
      <c r="R22" s="285"/>
      <c r="S22" s="254"/>
      <c r="T22" s="254"/>
      <c r="U22" s="254"/>
      <c r="V22" s="285"/>
      <c r="W22" s="254"/>
      <c r="X22" s="254"/>
      <c r="Y22" s="254"/>
      <c r="Z22" s="285"/>
      <c r="AA22" s="254"/>
      <c r="AB22" s="254"/>
      <c r="AC22" s="254"/>
      <c r="AD22" s="285"/>
      <c r="AE22" s="254"/>
      <c r="AF22" s="254"/>
      <c r="AG22" s="254"/>
      <c r="AH22" s="285"/>
      <c r="AI22" s="254"/>
      <c r="AJ22" s="254"/>
      <c r="AK22" s="254"/>
      <c r="AL22" s="285"/>
      <c r="AM22" s="254"/>
      <c r="AN22" s="254"/>
      <c r="AO22" s="254"/>
      <c r="AP22" s="285"/>
      <c r="AQ22" s="254"/>
      <c r="AR22" s="254"/>
      <c r="AS22" s="254"/>
      <c r="AT22" s="254"/>
    </row>
    <row r="23" spans="1:46" ht="18" customHeight="1">
      <c r="A23" s="277"/>
      <c r="B23" s="240"/>
      <c r="C23" s="246"/>
      <c r="D23" s="246"/>
      <c r="E23" s="246"/>
      <c r="F23" s="285">
        <f>-D23+E23</f>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c r="AE23" s="246"/>
      <c r="AF23" s="246"/>
      <c r="AG23" s="246"/>
      <c r="AH23" s="285">
        <f>-AF23+AG23</f>
        <v>0</v>
      </c>
      <c r="AI23" s="246"/>
      <c r="AJ23" s="246"/>
      <c r="AK23" s="246"/>
      <c r="AL23" s="285">
        <f>-AJ23+AK23</f>
        <v>0</v>
      </c>
      <c r="AM23" s="246"/>
      <c r="AN23" s="246"/>
      <c r="AO23" s="246"/>
      <c r="AP23" s="285">
        <f>-AN23+AO23</f>
        <v>0</v>
      </c>
      <c r="AQ23" s="254">
        <f t="shared" ref="AQ23:AT25" si="3">+C23+G23+K23+O23+S23+W23+AA23+AE23+AI23+AM23</f>
        <v>0</v>
      </c>
      <c r="AR23" s="254">
        <f t="shared" si="3"/>
        <v>0</v>
      </c>
      <c r="AS23" s="254">
        <f t="shared" si="3"/>
        <v>0</v>
      </c>
      <c r="AT23" s="254">
        <f t="shared" si="3"/>
        <v>0</v>
      </c>
    </row>
    <row r="24" spans="1:46" ht="18" customHeight="1">
      <c r="A24" s="277">
        <v>360000</v>
      </c>
      <c r="B24" s="245" t="s">
        <v>193</v>
      </c>
      <c r="C24" s="246"/>
      <c r="D24" s="246"/>
      <c r="E24" s="246"/>
      <c r="F24" s="285">
        <f>-D24+E24</f>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54">
        <f t="shared" si="3"/>
        <v>0</v>
      </c>
      <c r="AR24" s="254">
        <f t="shared" si="3"/>
        <v>0</v>
      </c>
      <c r="AS24" s="254">
        <f t="shared" si="3"/>
        <v>0</v>
      </c>
      <c r="AT24" s="254">
        <f t="shared" si="3"/>
        <v>0</v>
      </c>
    </row>
    <row r="25" spans="1:46" ht="18" customHeight="1">
      <c r="A25" s="277">
        <v>370000</v>
      </c>
      <c r="B25" s="245" t="s">
        <v>194</v>
      </c>
      <c r="C25" s="246"/>
      <c r="D25" s="246"/>
      <c r="E25" s="246"/>
      <c r="F25" s="285">
        <f>-D25+E25</f>
        <v>0</v>
      </c>
      <c r="G25" s="246"/>
      <c r="H25" s="246"/>
      <c r="I25" s="246"/>
      <c r="J25" s="285">
        <f>-H25+I25</f>
        <v>0</v>
      </c>
      <c r="K25" s="246"/>
      <c r="L25" s="246"/>
      <c r="M25" s="246"/>
      <c r="N25" s="285">
        <f>-L25+M25</f>
        <v>0</v>
      </c>
      <c r="O25" s="246"/>
      <c r="P25" s="246"/>
      <c r="Q25" s="246"/>
      <c r="R25" s="285">
        <f>-P25+Q25</f>
        <v>0</v>
      </c>
      <c r="S25" s="246"/>
      <c r="T25" s="246"/>
      <c r="U25" s="246"/>
      <c r="V25" s="285">
        <f>-T25+U25</f>
        <v>0</v>
      </c>
      <c r="W25" s="246"/>
      <c r="X25" s="246"/>
      <c r="Y25" s="246"/>
      <c r="Z25" s="285">
        <f>-X25+Y25</f>
        <v>0</v>
      </c>
      <c r="AA25" s="246"/>
      <c r="AB25" s="246"/>
      <c r="AC25" s="246"/>
      <c r="AD25" s="285">
        <f>-AB25+AC25</f>
        <v>0</v>
      </c>
      <c r="AE25" s="246"/>
      <c r="AF25" s="246"/>
      <c r="AG25" s="246"/>
      <c r="AH25" s="285">
        <f>-AF25+AG25</f>
        <v>0</v>
      </c>
      <c r="AI25" s="246"/>
      <c r="AJ25" s="246"/>
      <c r="AK25" s="246"/>
      <c r="AL25" s="285">
        <f>-AJ25+AK25</f>
        <v>0</v>
      </c>
      <c r="AM25" s="246"/>
      <c r="AN25" s="246"/>
      <c r="AO25" s="246"/>
      <c r="AP25" s="285">
        <f>-AN25+AO25</f>
        <v>0</v>
      </c>
      <c r="AQ25" s="254">
        <f t="shared" si="3"/>
        <v>0</v>
      </c>
      <c r="AR25" s="254">
        <f t="shared" si="3"/>
        <v>0</v>
      </c>
      <c r="AS25" s="254">
        <f t="shared" si="3"/>
        <v>0</v>
      </c>
      <c r="AT25" s="254">
        <f t="shared" si="3"/>
        <v>0</v>
      </c>
    </row>
    <row r="26" spans="1:46" customFormat="1" ht="18" customHeight="1" thickBot="1">
      <c r="A26" s="343"/>
      <c r="B26" s="6"/>
      <c r="C26" s="255"/>
      <c r="D26" s="255"/>
      <c r="E26" s="255"/>
      <c r="F26" s="287"/>
      <c r="G26" s="255"/>
      <c r="H26" s="255"/>
      <c r="I26" s="255"/>
      <c r="J26" s="287"/>
      <c r="K26" s="255"/>
      <c r="L26" s="255"/>
      <c r="M26" s="255"/>
      <c r="N26" s="287"/>
      <c r="O26" s="255"/>
      <c r="P26" s="255"/>
      <c r="Q26" s="255"/>
      <c r="R26" s="287"/>
      <c r="S26" s="255"/>
      <c r="T26" s="255"/>
      <c r="U26" s="255"/>
      <c r="V26" s="287"/>
      <c r="W26" s="255"/>
      <c r="X26" s="255"/>
      <c r="Y26" s="255"/>
      <c r="Z26" s="287"/>
      <c r="AA26" s="255"/>
      <c r="AB26" s="255"/>
      <c r="AC26" s="255"/>
      <c r="AD26" s="287"/>
      <c r="AE26" s="255"/>
      <c r="AF26" s="255"/>
      <c r="AG26" s="255"/>
      <c r="AH26" s="287"/>
      <c r="AI26" s="255"/>
      <c r="AJ26" s="255"/>
      <c r="AK26" s="255"/>
      <c r="AL26" s="287"/>
      <c r="AM26" s="255"/>
      <c r="AN26" s="255"/>
      <c r="AO26" s="255"/>
      <c r="AP26" s="287"/>
      <c r="AQ26" s="255"/>
      <c r="AR26" s="255"/>
      <c r="AS26" s="255"/>
      <c r="AT26" s="255"/>
    </row>
    <row r="27" spans="1:46" customFormat="1" ht="18" customHeight="1">
      <c r="A27" s="343"/>
      <c r="B27" s="9" t="s">
        <v>117</v>
      </c>
      <c r="C27" s="254">
        <f t="shared" ref="C27:AT27" si="4">SUM(C9:C26)</f>
        <v>0</v>
      </c>
      <c r="D27" s="254">
        <f t="shared" si="4"/>
        <v>0</v>
      </c>
      <c r="E27" s="254">
        <f t="shared" si="4"/>
        <v>0</v>
      </c>
      <c r="F27" s="254">
        <f t="shared" si="4"/>
        <v>0</v>
      </c>
      <c r="G27" s="254">
        <f t="shared" si="4"/>
        <v>0</v>
      </c>
      <c r="H27" s="254">
        <f t="shared" si="4"/>
        <v>0</v>
      </c>
      <c r="I27" s="254">
        <f t="shared" si="4"/>
        <v>0</v>
      </c>
      <c r="J27" s="254">
        <f t="shared" si="4"/>
        <v>0</v>
      </c>
      <c r="K27" s="254">
        <f t="shared" si="4"/>
        <v>0</v>
      </c>
      <c r="L27" s="254">
        <f t="shared" si="4"/>
        <v>0</v>
      </c>
      <c r="M27" s="254">
        <f t="shared" si="4"/>
        <v>0</v>
      </c>
      <c r="N27" s="254">
        <f t="shared" si="4"/>
        <v>0</v>
      </c>
      <c r="O27" s="254">
        <f t="shared" si="4"/>
        <v>0</v>
      </c>
      <c r="P27" s="254">
        <f t="shared" si="4"/>
        <v>0</v>
      </c>
      <c r="Q27" s="254">
        <f t="shared" si="4"/>
        <v>0</v>
      </c>
      <c r="R27" s="254">
        <f t="shared" si="4"/>
        <v>0</v>
      </c>
      <c r="S27" s="254">
        <f t="shared" si="4"/>
        <v>0</v>
      </c>
      <c r="T27" s="254">
        <f t="shared" si="4"/>
        <v>0</v>
      </c>
      <c r="U27" s="254">
        <f t="shared" si="4"/>
        <v>0</v>
      </c>
      <c r="V27" s="254">
        <f t="shared" si="4"/>
        <v>0</v>
      </c>
      <c r="W27" s="254">
        <f t="shared" si="4"/>
        <v>0</v>
      </c>
      <c r="X27" s="254">
        <f t="shared" si="4"/>
        <v>0</v>
      </c>
      <c r="Y27" s="254">
        <f t="shared" si="4"/>
        <v>0</v>
      </c>
      <c r="Z27" s="254">
        <f t="shared" si="4"/>
        <v>0</v>
      </c>
      <c r="AA27" s="254">
        <f t="shared" ref="AA27:AP27" si="5">SUM(AA9:AA26)</f>
        <v>0</v>
      </c>
      <c r="AB27" s="254">
        <f t="shared" si="5"/>
        <v>0</v>
      </c>
      <c r="AC27" s="254">
        <f t="shared" si="5"/>
        <v>0</v>
      </c>
      <c r="AD27" s="254">
        <f t="shared" si="5"/>
        <v>0</v>
      </c>
      <c r="AE27" s="254">
        <f t="shared" si="5"/>
        <v>0</v>
      </c>
      <c r="AF27" s="254">
        <f t="shared" si="5"/>
        <v>0</v>
      </c>
      <c r="AG27" s="254">
        <f t="shared" si="5"/>
        <v>0</v>
      </c>
      <c r="AH27" s="254">
        <f t="shared" si="5"/>
        <v>0</v>
      </c>
      <c r="AI27" s="254">
        <f t="shared" si="5"/>
        <v>0</v>
      </c>
      <c r="AJ27" s="254">
        <f t="shared" si="5"/>
        <v>0</v>
      </c>
      <c r="AK27" s="254">
        <f t="shared" si="5"/>
        <v>0</v>
      </c>
      <c r="AL27" s="254">
        <f t="shared" si="5"/>
        <v>0</v>
      </c>
      <c r="AM27" s="254">
        <f t="shared" si="5"/>
        <v>0</v>
      </c>
      <c r="AN27" s="254">
        <f t="shared" si="5"/>
        <v>0</v>
      </c>
      <c r="AO27" s="254">
        <f t="shared" si="5"/>
        <v>0</v>
      </c>
      <c r="AP27" s="254">
        <f t="shared" si="5"/>
        <v>0</v>
      </c>
      <c r="AQ27" s="254">
        <f t="shared" si="4"/>
        <v>0</v>
      </c>
      <c r="AR27" s="254">
        <f t="shared" si="4"/>
        <v>0</v>
      </c>
      <c r="AS27" s="254">
        <f t="shared" si="4"/>
        <v>0</v>
      </c>
      <c r="AT27" s="254">
        <f t="shared" si="4"/>
        <v>0</v>
      </c>
    </row>
    <row r="28" spans="1:46" customFormat="1" ht="18" customHeight="1">
      <c r="A28" s="342"/>
      <c r="B28" s="6"/>
      <c r="C28" s="254"/>
      <c r="D28" s="254"/>
      <c r="E28" s="254"/>
      <c r="F28" s="285"/>
      <c r="G28" s="254"/>
      <c r="H28" s="254"/>
      <c r="I28" s="254"/>
      <c r="J28" s="285"/>
      <c r="K28" s="254"/>
      <c r="L28" s="254"/>
      <c r="M28" s="254"/>
      <c r="N28" s="285"/>
      <c r="O28" s="254"/>
      <c r="P28" s="254"/>
      <c r="Q28" s="254"/>
      <c r="R28" s="285"/>
      <c r="S28" s="254"/>
      <c r="T28" s="254"/>
      <c r="U28" s="254"/>
      <c r="V28" s="285"/>
      <c r="W28" s="254"/>
      <c r="X28" s="254"/>
      <c r="Y28" s="254"/>
      <c r="Z28" s="285"/>
      <c r="AA28" s="254"/>
      <c r="AB28" s="254"/>
      <c r="AC28" s="254"/>
      <c r="AD28" s="285"/>
      <c r="AE28" s="254"/>
      <c r="AF28" s="254"/>
      <c r="AG28" s="254"/>
      <c r="AH28" s="285"/>
      <c r="AI28" s="254"/>
      <c r="AJ28" s="254"/>
      <c r="AK28" s="254"/>
      <c r="AL28" s="285"/>
      <c r="AM28" s="254"/>
      <c r="AN28" s="254"/>
      <c r="AO28" s="254"/>
      <c r="AP28" s="285"/>
      <c r="AQ28" s="254"/>
      <c r="AR28" s="254"/>
      <c r="AS28" s="254"/>
      <c r="AT28" s="254"/>
    </row>
    <row r="29" spans="1:46" customFormat="1" ht="18" customHeight="1">
      <c r="A29" s="342"/>
      <c r="B29" s="8" t="s">
        <v>196</v>
      </c>
      <c r="C29" s="254"/>
      <c r="D29" s="254"/>
      <c r="E29" s="254"/>
      <c r="F29" s="285"/>
      <c r="G29" s="254"/>
      <c r="H29" s="254"/>
      <c r="I29" s="254"/>
      <c r="J29" s="285"/>
      <c r="K29" s="254"/>
      <c r="L29" s="254"/>
      <c r="M29" s="254"/>
      <c r="N29" s="285"/>
      <c r="O29" s="254"/>
      <c r="P29" s="254"/>
      <c r="Q29" s="254"/>
      <c r="R29" s="285"/>
      <c r="S29" s="254"/>
      <c r="T29" s="254"/>
      <c r="U29" s="254"/>
      <c r="V29" s="285"/>
      <c r="W29" s="254"/>
      <c r="X29" s="254"/>
      <c r="Y29" s="254"/>
      <c r="Z29" s="285"/>
      <c r="AA29" s="254"/>
      <c r="AB29" s="254"/>
      <c r="AC29" s="254"/>
      <c r="AD29" s="285"/>
      <c r="AE29" s="254"/>
      <c r="AF29" s="254"/>
      <c r="AG29" s="254"/>
      <c r="AH29" s="285"/>
      <c r="AI29" s="254"/>
      <c r="AJ29" s="254"/>
      <c r="AK29" s="254"/>
      <c r="AL29" s="285"/>
      <c r="AM29" s="254"/>
      <c r="AN29" s="254"/>
      <c r="AO29" s="254"/>
      <c r="AP29" s="285"/>
      <c r="AQ29" s="254"/>
      <c r="AR29" s="254"/>
      <c r="AS29" s="254"/>
      <c r="AT29" s="254"/>
    </row>
    <row r="30" spans="1:46" customFormat="1" ht="18" customHeight="1">
      <c r="A30" s="342">
        <v>490000</v>
      </c>
      <c r="B30" s="8" t="s">
        <v>956</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row>
    <row r="31" spans="1:46" ht="18" customHeight="1">
      <c r="A31" s="326">
        <v>610</v>
      </c>
      <c r="B31" s="240" t="s">
        <v>206</v>
      </c>
      <c r="C31" s="246"/>
      <c r="D31" s="246"/>
      <c r="E31" s="246"/>
      <c r="F31" s="285">
        <f>+D31-E31</f>
        <v>0</v>
      </c>
      <c r="G31" s="246"/>
      <c r="H31" s="246"/>
      <c r="I31" s="246"/>
      <c r="J31" s="285">
        <f>+H31-I31</f>
        <v>0</v>
      </c>
      <c r="K31" s="246"/>
      <c r="L31" s="246"/>
      <c r="M31" s="246"/>
      <c r="N31" s="285">
        <f>+L31-M31</f>
        <v>0</v>
      </c>
      <c r="O31" s="246"/>
      <c r="P31" s="246"/>
      <c r="Q31" s="246"/>
      <c r="R31" s="285">
        <f>+P31-Q31</f>
        <v>0</v>
      </c>
      <c r="S31" s="246"/>
      <c r="T31" s="246"/>
      <c r="U31" s="246"/>
      <c r="V31" s="285">
        <f>+T31-U31</f>
        <v>0</v>
      </c>
      <c r="W31" s="246"/>
      <c r="X31" s="246"/>
      <c r="Y31" s="246"/>
      <c r="Z31" s="285">
        <f>+X31-Y31</f>
        <v>0</v>
      </c>
      <c r="AA31" s="246"/>
      <c r="AB31" s="246"/>
      <c r="AC31" s="246"/>
      <c r="AD31" s="285">
        <f>+AB31-AC31</f>
        <v>0</v>
      </c>
      <c r="AE31" s="246"/>
      <c r="AF31" s="246"/>
      <c r="AG31" s="246"/>
      <c r="AH31" s="285">
        <f>+AF31-AG31</f>
        <v>0</v>
      </c>
      <c r="AI31" s="246"/>
      <c r="AJ31" s="246"/>
      <c r="AK31" s="246"/>
      <c r="AL31" s="285">
        <f>+AJ31-AK31</f>
        <v>0</v>
      </c>
      <c r="AM31" s="246"/>
      <c r="AN31" s="246"/>
      <c r="AO31" s="246"/>
      <c r="AP31" s="285">
        <f>+AN31-AO31</f>
        <v>0</v>
      </c>
      <c r="AQ31" s="254">
        <f t="shared" ref="AQ31:AT33" si="6">+C31+G31+K31+O31+S31+W31+AA31+AE31+AI31+AM31</f>
        <v>0</v>
      </c>
      <c r="AR31" s="254">
        <f t="shared" si="6"/>
        <v>0</v>
      </c>
      <c r="AS31" s="254">
        <f t="shared" si="6"/>
        <v>0</v>
      </c>
      <c r="AT31" s="254">
        <f t="shared" si="6"/>
        <v>0</v>
      </c>
    </row>
    <row r="32" spans="1:46" ht="18" customHeight="1">
      <c r="A32" s="326">
        <v>620</v>
      </c>
      <c r="B32" s="240" t="s">
        <v>207</v>
      </c>
      <c r="C32" s="246"/>
      <c r="D32" s="246"/>
      <c r="E32" s="246"/>
      <c r="F32" s="285">
        <f>+D32-E32</f>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54">
        <f t="shared" si="6"/>
        <v>0</v>
      </c>
      <c r="AR32" s="254">
        <f t="shared" si="6"/>
        <v>0</v>
      </c>
      <c r="AS32" s="254">
        <f t="shared" si="6"/>
        <v>0</v>
      </c>
      <c r="AT32" s="254">
        <f t="shared" si="6"/>
        <v>0</v>
      </c>
    </row>
    <row r="33" spans="1:46" ht="18" customHeight="1" thickBot="1">
      <c r="A33" s="277">
        <v>510000</v>
      </c>
      <c r="B33" s="245" t="s">
        <v>193</v>
      </c>
      <c r="C33" s="248"/>
      <c r="D33" s="248"/>
      <c r="E33" s="248"/>
      <c r="F33" s="287">
        <f>D33-E33</f>
        <v>0</v>
      </c>
      <c r="G33" s="248"/>
      <c r="H33" s="248"/>
      <c r="I33" s="248"/>
      <c r="J33" s="287">
        <f>H33-I33</f>
        <v>0</v>
      </c>
      <c r="K33" s="248"/>
      <c r="L33" s="248"/>
      <c r="M33" s="248"/>
      <c r="N33" s="287">
        <f>L33-M33</f>
        <v>0</v>
      </c>
      <c r="O33" s="248"/>
      <c r="P33" s="248"/>
      <c r="Q33" s="248"/>
      <c r="R33" s="287">
        <f>P33-Q33</f>
        <v>0</v>
      </c>
      <c r="S33" s="248"/>
      <c r="T33" s="248"/>
      <c r="U33" s="248"/>
      <c r="V33" s="287">
        <f>T33-U33</f>
        <v>0</v>
      </c>
      <c r="W33" s="248"/>
      <c r="X33" s="248"/>
      <c r="Y33" s="248"/>
      <c r="Z33" s="287">
        <f>X33-Y33</f>
        <v>0</v>
      </c>
      <c r="AA33" s="248"/>
      <c r="AB33" s="248"/>
      <c r="AC33" s="248"/>
      <c r="AD33" s="287">
        <f>AB33-AC33</f>
        <v>0</v>
      </c>
      <c r="AE33" s="248"/>
      <c r="AF33" s="248"/>
      <c r="AG33" s="248"/>
      <c r="AH33" s="287">
        <f>AF33-AG33</f>
        <v>0</v>
      </c>
      <c r="AI33" s="248"/>
      <c r="AJ33" s="248"/>
      <c r="AK33" s="248"/>
      <c r="AL33" s="287">
        <f>AJ33-AK33</f>
        <v>0</v>
      </c>
      <c r="AM33" s="248"/>
      <c r="AN33" s="248"/>
      <c r="AO33" s="248"/>
      <c r="AP33" s="287">
        <f>AN33-AO33</f>
        <v>0</v>
      </c>
      <c r="AQ33" s="255">
        <f t="shared" si="6"/>
        <v>0</v>
      </c>
      <c r="AR33" s="255">
        <f t="shared" si="6"/>
        <v>0</v>
      </c>
      <c r="AS33" s="255">
        <f t="shared" si="6"/>
        <v>0</v>
      </c>
      <c r="AT33" s="255">
        <f t="shared" si="6"/>
        <v>0</v>
      </c>
    </row>
    <row r="34" spans="1:46" customFormat="1" ht="18" customHeight="1" thickBot="1">
      <c r="A34" s="343"/>
      <c r="B34" s="9" t="s">
        <v>1018</v>
      </c>
      <c r="C34" s="255">
        <f t="shared" ref="C34:AT34" si="7">SUM(C30:C33)</f>
        <v>0</v>
      </c>
      <c r="D34" s="255">
        <f t="shared" si="7"/>
        <v>0</v>
      </c>
      <c r="E34" s="255">
        <f t="shared" si="7"/>
        <v>0</v>
      </c>
      <c r="F34" s="255">
        <f t="shared" si="7"/>
        <v>0</v>
      </c>
      <c r="G34" s="255">
        <f t="shared" si="7"/>
        <v>0</v>
      </c>
      <c r="H34" s="255">
        <f t="shared" si="7"/>
        <v>0</v>
      </c>
      <c r="I34" s="255">
        <f t="shared" si="7"/>
        <v>0</v>
      </c>
      <c r="J34" s="255">
        <f t="shared" si="7"/>
        <v>0</v>
      </c>
      <c r="K34" s="255">
        <f t="shared" si="7"/>
        <v>0</v>
      </c>
      <c r="L34" s="255">
        <f t="shared" si="7"/>
        <v>0</v>
      </c>
      <c r="M34" s="255">
        <f t="shared" si="7"/>
        <v>0</v>
      </c>
      <c r="N34" s="255">
        <f t="shared" si="7"/>
        <v>0</v>
      </c>
      <c r="O34" s="255">
        <f t="shared" si="7"/>
        <v>0</v>
      </c>
      <c r="P34" s="255">
        <f t="shared" si="7"/>
        <v>0</v>
      </c>
      <c r="Q34" s="255">
        <f t="shared" si="7"/>
        <v>0</v>
      </c>
      <c r="R34" s="255">
        <f t="shared" si="7"/>
        <v>0</v>
      </c>
      <c r="S34" s="255">
        <f t="shared" si="7"/>
        <v>0</v>
      </c>
      <c r="T34" s="255">
        <f t="shared" si="7"/>
        <v>0</v>
      </c>
      <c r="U34" s="255">
        <f t="shared" si="7"/>
        <v>0</v>
      </c>
      <c r="V34" s="255">
        <f t="shared" si="7"/>
        <v>0</v>
      </c>
      <c r="W34" s="255">
        <f t="shared" si="7"/>
        <v>0</v>
      </c>
      <c r="X34" s="255">
        <f t="shared" si="7"/>
        <v>0</v>
      </c>
      <c r="Y34" s="255">
        <f t="shared" si="7"/>
        <v>0</v>
      </c>
      <c r="Z34" s="255">
        <f t="shared" si="7"/>
        <v>0</v>
      </c>
      <c r="AA34" s="255">
        <f t="shared" ref="AA34:AP34" si="8">SUM(AA30:AA33)</f>
        <v>0</v>
      </c>
      <c r="AB34" s="255">
        <f t="shared" si="8"/>
        <v>0</v>
      </c>
      <c r="AC34" s="255">
        <f t="shared" si="8"/>
        <v>0</v>
      </c>
      <c r="AD34" s="255">
        <f t="shared" si="8"/>
        <v>0</v>
      </c>
      <c r="AE34" s="255">
        <f t="shared" si="8"/>
        <v>0</v>
      </c>
      <c r="AF34" s="255">
        <f t="shared" si="8"/>
        <v>0</v>
      </c>
      <c r="AG34" s="255">
        <f t="shared" si="8"/>
        <v>0</v>
      </c>
      <c r="AH34" s="255">
        <f t="shared" si="8"/>
        <v>0</v>
      </c>
      <c r="AI34" s="255">
        <f t="shared" si="8"/>
        <v>0</v>
      </c>
      <c r="AJ34" s="255">
        <f t="shared" si="8"/>
        <v>0</v>
      </c>
      <c r="AK34" s="255">
        <f t="shared" si="8"/>
        <v>0</v>
      </c>
      <c r="AL34" s="255">
        <f t="shared" si="8"/>
        <v>0</v>
      </c>
      <c r="AM34" s="255">
        <f t="shared" si="8"/>
        <v>0</v>
      </c>
      <c r="AN34" s="255">
        <f t="shared" si="8"/>
        <v>0</v>
      </c>
      <c r="AO34" s="255">
        <f t="shared" si="8"/>
        <v>0</v>
      </c>
      <c r="AP34" s="255">
        <f t="shared" si="8"/>
        <v>0</v>
      </c>
      <c r="AQ34" s="255">
        <f t="shared" si="7"/>
        <v>0</v>
      </c>
      <c r="AR34" s="255">
        <f t="shared" si="7"/>
        <v>0</v>
      </c>
      <c r="AS34" s="255">
        <f t="shared" si="7"/>
        <v>0</v>
      </c>
      <c r="AT34" s="255">
        <f t="shared" si="7"/>
        <v>0</v>
      </c>
    </row>
    <row r="35" spans="1:46" customFormat="1" ht="30" customHeight="1">
      <c r="A35" s="343"/>
      <c r="B35" s="345" t="s">
        <v>734</v>
      </c>
      <c r="C35" s="254">
        <f t="shared" ref="C35:AS35" si="9">+C27-C34</f>
        <v>0</v>
      </c>
      <c r="D35" s="254">
        <f t="shared" si="9"/>
        <v>0</v>
      </c>
      <c r="E35" s="254">
        <f t="shared" si="9"/>
        <v>0</v>
      </c>
      <c r="F35" s="254">
        <f>+F27+F34</f>
        <v>0</v>
      </c>
      <c r="G35" s="254">
        <f t="shared" si="9"/>
        <v>0</v>
      </c>
      <c r="H35" s="254">
        <f t="shared" si="9"/>
        <v>0</v>
      </c>
      <c r="I35" s="254">
        <f t="shared" si="9"/>
        <v>0</v>
      </c>
      <c r="J35" s="254">
        <f>+J27+J34</f>
        <v>0</v>
      </c>
      <c r="K35" s="254">
        <f t="shared" si="9"/>
        <v>0</v>
      </c>
      <c r="L35" s="254">
        <f t="shared" si="9"/>
        <v>0</v>
      </c>
      <c r="M35" s="254">
        <f t="shared" si="9"/>
        <v>0</v>
      </c>
      <c r="N35" s="254">
        <f>+N27+N34</f>
        <v>0</v>
      </c>
      <c r="O35" s="254">
        <f t="shared" si="9"/>
        <v>0</v>
      </c>
      <c r="P35" s="254">
        <f t="shared" si="9"/>
        <v>0</v>
      </c>
      <c r="Q35" s="254">
        <f t="shared" si="9"/>
        <v>0</v>
      </c>
      <c r="R35" s="254">
        <f>+R27+R34</f>
        <v>0</v>
      </c>
      <c r="S35" s="254">
        <f t="shared" si="9"/>
        <v>0</v>
      </c>
      <c r="T35" s="254">
        <f t="shared" si="9"/>
        <v>0</v>
      </c>
      <c r="U35" s="254">
        <f t="shared" si="9"/>
        <v>0</v>
      </c>
      <c r="V35" s="254">
        <f>+V27+V34</f>
        <v>0</v>
      </c>
      <c r="W35" s="254">
        <f t="shared" si="9"/>
        <v>0</v>
      </c>
      <c r="X35" s="254">
        <f t="shared" si="9"/>
        <v>0</v>
      </c>
      <c r="Y35" s="254">
        <f t="shared" si="9"/>
        <v>0</v>
      </c>
      <c r="Z35" s="254">
        <f>+Z27+Z34</f>
        <v>0</v>
      </c>
      <c r="AA35" s="254">
        <f>+AA27-AA34</f>
        <v>0</v>
      </c>
      <c r="AB35" s="254">
        <f>+AB27-AB34</f>
        <v>0</v>
      </c>
      <c r="AC35" s="254">
        <f>+AC27-AC34</f>
        <v>0</v>
      </c>
      <c r="AD35" s="254">
        <f>+AD27+AD34</f>
        <v>0</v>
      </c>
      <c r="AE35" s="254">
        <f>+AE27-AE34</f>
        <v>0</v>
      </c>
      <c r="AF35" s="254">
        <f>+AF27-AF34</f>
        <v>0</v>
      </c>
      <c r="AG35" s="254">
        <f>+AG27-AG34</f>
        <v>0</v>
      </c>
      <c r="AH35" s="254">
        <f>+AH27+AH34</f>
        <v>0</v>
      </c>
      <c r="AI35" s="254">
        <f>+AI27-AI34</f>
        <v>0</v>
      </c>
      <c r="AJ35" s="254">
        <f>+AJ27-AJ34</f>
        <v>0</v>
      </c>
      <c r="AK35" s="254">
        <f>+AK27-AK34</f>
        <v>0</v>
      </c>
      <c r="AL35" s="254">
        <f>+AL27+AL34</f>
        <v>0</v>
      </c>
      <c r="AM35" s="254">
        <f>+AM27-AM34</f>
        <v>0</v>
      </c>
      <c r="AN35" s="254">
        <f>+AN27-AN34</f>
        <v>0</v>
      </c>
      <c r="AO35" s="254">
        <f>+AO27-AO34</f>
        <v>0</v>
      </c>
      <c r="AP35" s="254">
        <f>+AP27+AP34</f>
        <v>0</v>
      </c>
      <c r="AQ35" s="254">
        <f t="shared" si="9"/>
        <v>0</v>
      </c>
      <c r="AR35" s="254">
        <f t="shared" si="9"/>
        <v>0</v>
      </c>
      <c r="AS35" s="254">
        <f t="shared" si="9"/>
        <v>0</v>
      </c>
      <c r="AT35" s="254">
        <f>+AT27+AT34</f>
        <v>0</v>
      </c>
    </row>
    <row r="36" spans="1:46" customFormat="1" ht="18" customHeight="1">
      <c r="A36" s="343"/>
      <c r="B36" s="8" t="s">
        <v>1020</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row>
    <row r="37" spans="1:46" ht="18" customHeight="1">
      <c r="A37" s="277">
        <v>382010</v>
      </c>
      <c r="B37" s="240" t="s">
        <v>1021</v>
      </c>
      <c r="C37" s="246"/>
      <c r="D37" s="246"/>
      <c r="E37" s="246"/>
      <c r="F37" s="285">
        <f t="shared" ref="F37:F43" si="10">-D37+E37</f>
        <v>0</v>
      </c>
      <c r="G37" s="246"/>
      <c r="H37" s="246"/>
      <c r="I37" s="246"/>
      <c r="J37" s="285">
        <f t="shared" ref="J37:J43" si="11">-H37+I37</f>
        <v>0</v>
      </c>
      <c r="K37" s="246"/>
      <c r="L37" s="246"/>
      <c r="M37" s="246"/>
      <c r="N37" s="285">
        <f t="shared" ref="N37:N43" si="12">-L37+M37</f>
        <v>0</v>
      </c>
      <c r="O37" s="246"/>
      <c r="P37" s="246"/>
      <c r="Q37" s="246"/>
      <c r="R37" s="285">
        <f t="shared" ref="R37:R43" si="13">-P37+Q37</f>
        <v>0</v>
      </c>
      <c r="S37" s="246"/>
      <c r="T37" s="246"/>
      <c r="U37" s="246"/>
      <c r="V37" s="285">
        <f t="shared" ref="V37:V43" si="14">-T37+U37</f>
        <v>0</v>
      </c>
      <c r="W37" s="246"/>
      <c r="X37" s="246"/>
      <c r="Y37" s="246"/>
      <c r="Z37" s="285">
        <f t="shared" ref="Z37:Z43" si="15">-X37+Y37</f>
        <v>0</v>
      </c>
      <c r="AA37" s="246"/>
      <c r="AB37" s="246"/>
      <c r="AC37" s="246"/>
      <c r="AD37" s="285">
        <f t="shared" ref="AD37:AD43" si="16">-AB37+AC37</f>
        <v>0</v>
      </c>
      <c r="AE37" s="246"/>
      <c r="AF37" s="246"/>
      <c r="AG37" s="246"/>
      <c r="AH37" s="285">
        <f t="shared" ref="AH37:AH43" si="17">-AF37+AG37</f>
        <v>0</v>
      </c>
      <c r="AI37" s="246"/>
      <c r="AJ37" s="246"/>
      <c r="AK37" s="246"/>
      <c r="AL37" s="285">
        <f t="shared" ref="AL37:AL43" si="18">-AJ37+AK37</f>
        <v>0</v>
      </c>
      <c r="AM37" s="246"/>
      <c r="AN37" s="246"/>
      <c r="AO37" s="246"/>
      <c r="AP37" s="285">
        <f t="shared" ref="AP37:AP43" si="19">-AN37+AO37</f>
        <v>0</v>
      </c>
      <c r="AQ37" s="254">
        <f t="shared" ref="AQ37:AQ43" si="20">+C37+G37+K37+O37+S37+W37+AA37+AE37+AI37+AM37</f>
        <v>0</v>
      </c>
      <c r="AR37" s="254">
        <f t="shared" ref="AR37:AR43" si="21">+D37+H37+L37+P37+T37+X37+AB37+AF37+AJ37+AN37</f>
        <v>0</v>
      </c>
      <c r="AS37" s="254">
        <f t="shared" ref="AS37:AS43" si="22">+E37+I37+M37+Q37+U37+Y37+AC37+AG37+AK37+AO37</f>
        <v>0</v>
      </c>
      <c r="AT37" s="254">
        <f t="shared" ref="AT37:AT43" si="23">+F37+J37+N37+R37+V37+Z37+AD37+AH37+AL37+AP37</f>
        <v>0</v>
      </c>
    </row>
    <row r="38" spans="1:46" ht="18" customHeight="1">
      <c r="A38" s="277">
        <v>383000</v>
      </c>
      <c r="B38" s="240" t="s">
        <v>1023</v>
      </c>
      <c r="C38" s="246"/>
      <c r="D38" s="246"/>
      <c r="E38" s="246"/>
      <c r="F38" s="285">
        <f t="shared" si="10"/>
        <v>0</v>
      </c>
      <c r="G38" s="246"/>
      <c r="H38" s="246"/>
      <c r="I38" s="246"/>
      <c r="J38" s="285">
        <f t="shared" si="11"/>
        <v>0</v>
      </c>
      <c r="K38" s="246"/>
      <c r="L38" s="246"/>
      <c r="M38" s="246"/>
      <c r="N38" s="285">
        <f t="shared" si="12"/>
        <v>0</v>
      </c>
      <c r="O38" s="246"/>
      <c r="P38" s="246"/>
      <c r="Q38" s="246"/>
      <c r="R38" s="285">
        <f t="shared" si="13"/>
        <v>0</v>
      </c>
      <c r="S38" s="246"/>
      <c r="T38" s="246"/>
      <c r="U38" s="246"/>
      <c r="V38" s="285">
        <f t="shared" si="14"/>
        <v>0</v>
      </c>
      <c r="W38" s="246"/>
      <c r="X38" s="246"/>
      <c r="Y38" s="246"/>
      <c r="Z38" s="285">
        <f t="shared" si="15"/>
        <v>0</v>
      </c>
      <c r="AA38" s="246"/>
      <c r="AB38" s="246"/>
      <c r="AC38" s="246"/>
      <c r="AD38" s="285">
        <f t="shared" si="16"/>
        <v>0</v>
      </c>
      <c r="AE38" s="246"/>
      <c r="AF38" s="246"/>
      <c r="AG38" s="246"/>
      <c r="AH38" s="285">
        <f t="shared" si="17"/>
        <v>0</v>
      </c>
      <c r="AI38" s="246"/>
      <c r="AJ38" s="246"/>
      <c r="AK38" s="246"/>
      <c r="AL38" s="285">
        <f t="shared" si="18"/>
        <v>0</v>
      </c>
      <c r="AM38" s="246"/>
      <c r="AN38" s="246"/>
      <c r="AO38" s="246"/>
      <c r="AP38" s="285">
        <f t="shared" si="19"/>
        <v>0</v>
      </c>
      <c r="AQ38" s="254">
        <f t="shared" si="20"/>
        <v>0</v>
      </c>
      <c r="AR38" s="254">
        <f t="shared" si="21"/>
        <v>0</v>
      </c>
      <c r="AS38" s="254">
        <f t="shared" si="22"/>
        <v>0</v>
      </c>
      <c r="AT38" s="254">
        <f t="shared" si="23"/>
        <v>0</v>
      </c>
    </row>
    <row r="39" spans="1:46" ht="18" customHeight="1">
      <c r="A39" s="277">
        <v>520000</v>
      </c>
      <c r="B39" s="240" t="s">
        <v>1455</v>
      </c>
      <c r="C39" s="246"/>
      <c r="D39" s="246"/>
      <c r="E39" s="246"/>
      <c r="F39" s="285">
        <f t="shared" si="10"/>
        <v>0</v>
      </c>
      <c r="G39" s="246"/>
      <c r="H39" s="246"/>
      <c r="I39" s="246"/>
      <c r="J39" s="285">
        <f t="shared" si="11"/>
        <v>0</v>
      </c>
      <c r="K39" s="246"/>
      <c r="L39" s="246"/>
      <c r="M39" s="246"/>
      <c r="N39" s="285">
        <f t="shared" si="12"/>
        <v>0</v>
      </c>
      <c r="O39" s="246"/>
      <c r="P39" s="246"/>
      <c r="Q39" s="246"/>
      <c r="R39" s="285">
        <f t="shared" si="13"/>
        <v>0</v>
      </c>
      <c r="S39" s="246"/>
      <c r="T39" s="246"/>
      <c r="U39" s="246"/>
      <c r="V39" s="285">
        <f t="shared" si="14"/>
        <v>0</v>
      </c>
      <c r="W39" s="246"/>
      <c r="X39" s="246"/>
      <c r="Y39" s="246"/>
      <c r="Z39" s="285">
        <f t="shared" si="15"/>
        <v>0</v>
      </c>
      <c r="AA39" s="246"/>
      <c r="AB39" s="246"/>
      <c r="AC39" s="246"/>
      <c r="AD39" s="285">
        <f t="shared" si="16"/>
        <v>0</v>
      </c>
      <c r="AE39" s="246"/>
      <c r="AF39" s="246"/>
      <c r="AG39" s="246"/>
      <c r="AH39" s="285">
        <f t="shared" si="17"/>
        <v>0</v>
      </c>
      <c r="AI39" s="246"/>
      <c r="AJ39" s="246"/>
      <c r="AK39" s="246"/>
      <c r="AL39" s="285">
        <f t="shared" si="18"/>
        <v>0</v>
      </c>
      <c r="AM39" s="246"/>
      <c r="AN39" s="246"/>
      <c r="AO39" s="246"/>
      <c r="AP39" s="285">
        <f t="shared" si="19"/>
        <v>0</v>
      </c>
      <c r="AQ39" s="254">
        <f t="shared" si="20"/>
        <v>0</v>
      </c>
      <c r="AR39" s="254">
        <f t="shared" si="21"/>
        <v>0</v>
      </c>
      <c r="AS39" s="254">
        <f t="shared" si="22"/>
        <v>0</v>
      </c>
      <c r="AT39" s="254">
        <f t="shared" si="23"/>
        <v>0</v>
      </c>
    </row>
    <row r="40" spans="1:46" ht="18" customHeight="1">
      <c r="A40" s="277">
        <v>384000</v>
      </c>
      <c r="B40" s="240" t="s">
        <v>1424</v>
      </c>
      <c r="C40" s="246"/>
      <c r="D40" s="246"/>
      <c r="E40" s="246"/>
      <c r="F40" s="285">
        <f t="shared" si="10"/>
        <v>0</v>
      </c>
      <c r="G40" s="246"/>
      <c r="H40" s="246"/>
      <c r="I40" s="246"/>
      <c r="J40" s="285">
        <f t="shared" si="11"/>
        <v>0</v>
      </c>
      <c r="K40" s="246"/>
      <c r="L40" s="246"/>
      <c r="M40" s="246"/>
      <c r="N40" s="285">
        <f t="shared" si="12"/>
        <v>0</v>
      </c>
      <c r="O40" s="246"/>
      <c r="P40" s="246"/>
      <c r="Q40" s="246"/>
      <c r="R40" s="285">
        <f t="shared" si="13"/>
        <v>0</v>
      </c>
      <c r="S40" s="246"/>
      <c r="T40" s="246"/>
      <c r="U40" s="246"/>
      <c r="V40" s="285">
        <f t="shared" si="14"/>
        <v>0</v>
      </c>
      <c r="W40" s="246"/>
      <c r="X40" s="246"/>
      <c r="Y40" s="246"/>
      <c r="Z40" s="285">
        <f t="shared" si="15"/>
        <v>0</v>
      </c>
      <c r="AA40" s="246"/>
      <c r="AB40" s="246"/>
      <c r="AC40" s="246"/>
      <c r="AD40" s="285">
        <f t="shared" si="16"/>
        <v>0</v>
      </c>
      <c r="AE40" s="246"/>
      <c r="AF40" s="246"/>
      <c r="AG40" s="246"/>
      <c r="AH40" s="285">
        <f t="shared" si="17"/>
        <v>0</v>
      </c>
      <c r="AI40" s="246"/>
      <c r="AJ40" s="246"/>
      <c r="AK40" s="246"/>
      <c r="AL40" s="285">
        <f t="shared" si="18"/>
        <v>0</v>
      </c>
      <c r="AM40" s="246"/>
      <c r="AN40" s="246"/>
      <c r="AO40" s="246"/>
      <c r="AP40" s="285">
        <f t="shared" si="19"/>
        <v>0</v>
      </c>
      <c r="AQ40" s="254">
        <f t="shared" si="20"/>
        <v>0</v>
      </c>
      <c r="AR40" s="254">
        <f t="shared" si="21"/>
        <v>0</v>
      </c>
      <c r="AS40" s="254">
        <f t="shared" si="22"/>
        <v>0</v>
      </c>
      <c r="AT40" s="254">
        <f t="shared" si="23"/>
        <v>0</v>
      </c>
    </row>
    <row r="41" spans="1:46" ht="18" customHeight="1">
      <c r="A41" s="277">
        <v>385000</v>
      </c>
      <c r="B41" s="240" t="s">
        <v>1421</v>
      </c>
      <c r="C41" s="246"/>
      <c r="D41" s="246"/>
      <c r="E41" s="246"/>
      <c r="F41" s="285">
        <f t="shared" si="10"/>
        <v>0</v>
      </c>
      <c r="G41" s="246"/>
      <c r="H41" s="246"/>
      <c r="I41" s="246"/>
      <c r="J41" s="285">
        <f t="shared" si="11"/>
        <v>0</v>
      </c>
      <c r="K41" s="246"/>
      <c r="L41" s="246"/>
      <c r="M41" s="246"/>
      <c r="N41" s="285">
        <f t="shared" si="12"/>
        <v>0</v>
      </c>
      <c r="O41" s="246"/>
      <c r="P41" s="246"/>
      <c r="Q41" s="246"/>
      <c r="R41" s="285">
        <f t="shared" si="13"/>
        <v>0</v>
      </c>
      <c r="S41" s="246"/>
      <c r="T41" s="246"/>
      <c r="U41" s="246"/>
      <c r="V41" s="285">
        <f t="shared" si="14"/>
        <v>0</v>
      </c>
      <c r="W41" s="246"/>
      <c r="X41" s="246"/>
      <c r="Y41" s="246"/>
      <c r="Z41" s="285">
        <f t="shared" si="15"/>
        <v>0</v>
      </c>
      <c r="AA41" s="246"/>
      <c r="AB41" s="246"/>
      <c r="AC41" s="246"/>
      <c r="AD41" s="285">
        <f t="shared" si="16"/>
        <v>0</v>
      </c>
      <c r="AE41" s="246"/>
      <c r="AF41" s="246"/>
      <c r="AG41" s="246"/>
      <c r="AH41" s="285">
        <f t="shared" si="17"/>
        <v>0</v>
      </c>
      <c r="AI41" s="246"/>
      <c r="AJ41" s="246"/>
      <c r="AK41" s="246"/>
      <c r="AL41" s="285">
        <f t="shared" si="18"/>
        <v>0</v>
      </c>
      <c r="AM41" s="246"/>
      <c r="AN41" s="246"/>
      <c r="AO41" s="246"/>
      <c r="AP41" s="285">
        <f t="shared" si="19"/>
        <v>0</v>
      </c>
      <c r="AQ41" s="254">
        <f t="shared" si="20"/>
        <v>0</v>
      </c>
      <c r="AR41" s="254">
        <f t="shared" si="21"/>
        <v>0</v>
      </c>
      <c r="AS41" s="254">
        <f t="shared" si="22"/>
        <v>0</v>
      </c>
      <c r="AT41" s="254">
        <f t="shared" si="23"/>
        <v>0</v>
      </c>
    </row>
    <row r="42" spans="1:46" ht="18" customHeight="1">
      <c r="A42" s="277">
        <v>524000</v>
      </c>
      <c r="B42" s="240" t="s">
        <v>1425</v>
      </c>
      <c r="C42" s="246"/>
      <c r="D42" s="246"/>
      <c r="E42" s="246"/>
      <c r="F42" s="285">
        <f t="shared" si="10"/>
        <v>0</v>
      </c>
      <c r="G42" s="246"/>
      <c r="H42" s="246"/>
      <c r="I42" s="246"/>
      <c r="J42" s="285">
        <f t="shared" si="11"/>
        <v>0</v>
      </c>
      <c r="K42" s="246"/>
      <c r="L42" s="246"/>
      <c r="M42" s="246"/>
      <c r="N42" s="285">
        <f t="shared" si="12"/>
        <v>0</v>
      </c>
      <c r="O42" s="246"/>
      <c r="P42" s="246"/>
      <c r="Q42" s="246"/>
      <c r="R42" s="285">
        <f t="shared" si="13"/>
        <v>0</v>
      </c>
      <c r="S42" s="246"/>
      <c r="T42" s="246"/>
      <c r="U42" s="246"/>
      <c r="V42" s="285">
        <f t="shared" si="14"/>
        <v>0</v>
      </c>
      <c r="W42" s="246"/>
      <c r="X42" s="246"/>
      <c r="Y42" s="246"/>
      <c r="Z42" s="285">
        <f t="shared" si="15"/>
        <v>0</v>
      </c>
      <c r="AA42" s="246"/>
      <c r="AB42" s="246"/>
      <c r="AC42" s="246"/>
      <c r="AD42" s="285">
        <f t="shared" si="16"/>
        <v>0</v>
      </c>
      <c r="AE42" s="246"/>
      <c r="AF42" s="246"/>
      <c r="AG42" s="246"/>
      <c r="AH42" s="285">
        <f t="shared" si="17"/>
        <v>0</v>
      </c>
      <c r="AI42" s="246"/>
      <c r="AJ42" s="246"/>
      <c r="AK42" s="246"/>
      <c r="AL42" s="285">
        <f t="shared" si="18"/>
        <v>0</v>
      </c>
      <c r="AM42" s="246"/>
      <c r="AN42" s="246"/>
      <c r="AO42" s="246"/>
      <c r="AP42" s="285">
        <f t="shared" si="19"/>
        <v>0</v>
      </c>
      <c r="AQ42" s="254">
        <f t="shared" si="20"/>
        <v>0</v>
      </c>
      <c r="AR42" s="254">
        <f t="shared" si="21"/>
        <v>0</v>
      </c>
      <c r="AS42" s="254">
        <f t="shared" si="22"/>
        <v>0</v>
      </c>
      <c r="AT42" s="254">
        <f t="shared" si="23"/>
        <v>0</v>
      </c>
    </row>
    <row r="43" spans="1:46" ht="18" customHeight="1" thickBot="1">
      <c r="A43" s="277">
        <v>525000</v>
      </c>
      <c r="B43" s="240" t="s">
        <v>1427</v>
      </c>
      <c r="C43" s="248"/>
      <c r="D43" s="248"/>
      <c r="E43" s="248"/>
      <c r="F43" s="287">
        <f t="shared" si="10"/>
        <v>0</v>
      </c>
      <c r="G43" s="248"/>
      <c r="H43" s="248"/>
      <c r="I43" s="248"/>
      <c r="J43" s="287">
        <f t="shared" si="11"/>
        <v>0</v>
      </c>
      <c r="K43" s="248"/>
      <c r="L43" s="248"/>
      <c r="M43" s="248"/>
      <c r="N43" s="287">
        <f t="shared" si="12"/>
        <v>0</v>
      </c>
      <c r="O43" s="248"/>
      <c r="P43" s="248"/>
      <c r="Q43" s="248"/>
      <c r="R43" s="287">
        <f t="shared" si="13"/>
        <v>0</v>
      </c>
      <c r="S43" s="248"/>
      <c r="T43" s="248"/>
      <c r="U43" s="248"/>
      <c r="V43" s="287">
        <f t="shared" si="14"/>
        <v>0</v>
      </c>
      <c r="W43" s="248"/>
      <c r="X43" s="248"/>
      <c r="Y43" s="248"/>
      <c r="Z43" s="287">
        <f t="shared" si="15"/>
        <v>0</v>
      </c>
      <c r="AA43" s="248"/>
      <c r="AB43" s="248"/>
      <c r="AC43" s="248"/>
      <c r="AD43" s="287">
        <f t="shared" si="16"/>
        <v>0</v>
      </c>
      <c r="AE43" s="248"/>
      <c r="AF43" s="248"/>
      <c r="AG43" s="248"/>
      <c r="AH43" s="287">
        <f t="shared" si="17"/>
        <v>0</v>
      </c>
      <c r="AI43" s="248"/>
      <c r="AJ43" s="248"/>
      <c r="AK43" s="248"/>
      <c r="AL43" s="287">
        <f t="shared" si="18"/>
        <v>0</v>
      </c>
      <c r="AM43" s="248"/>
      <c r="AN43" s="248"/>
      <c r="AO43" s="248"/>
      <c r="AP43" s="287">
        <f t="shared" si="19"/>
        <v>0</v>
      </c>
      <c r="AQ43" s="255">
        <f t="shared" si="20"/>
        <v>0</v>
      </c>
      <c r="AR43" s="255">
        <f t="shared" si="21"/>
        <v>0</v>
      </c>
      <c r="AS43" s="255">
        <f t="shared" si="22"/>
        <v>0</v>
      </c>
      <c r="AT43" s="255">
        <f t="shared" si="23"/>
        <v>0</v>
      </c>
    </row>
    <row r="44" spans="1:46" customFormat="1" ht="18" customHeight="1" thickBot="1">
      <c r="A44" s="343"/>
      <c r="B44" s="9" t="s">
        <v>216</v>
      </c>
      <c r="C44" s="255">
        <f t="shared" ref="C44:AT44" si="24">SUM(C37:C43)</f>
        <v>0</v>
      </c>
      <c r="D44" s="255">
        <f t="shared" si="24"/>
        <v>0</v>
      </c>
      <c r="E44" s="255">
        <f t="shared" si="24"/>
        <v>0</v>
      </c>
      <c r="F44" s="255">
        <f t="shared" si="24"/>
        <v>0</v>
      </c>
      <c r="G44" s="255">
        <f t="shared" si="24"/>
        <v>0</v>
      </c>
      <c r="H44" s="255">
        <f t="shared" si="24"/>
        <v>0</v>
      </c>
      <c r="I44" s="255">
        <f t="shared" si="24"/>
        <v>0</v>
      </c>
      <c r="J44" s="255">
        <f t="shared" si="24"/>
        <v>0</v>
      </c>
      <c r="K44" s="255">
        <f t="shared" si="24"/>
        <v>0</v>
      </c>
      <c r="L44" s="255">
        <f t="shared" si="24"/>
        <v>0</v>
      </c>
      <c r="M44" s="255">
        <f t="shared" si="24"/>
        <v>0</v>
      </c>
      <c r="N44" s="255">
        <f t="shared" si="24"/>
        <v>0</v>
      </c>
      <c r="O44" s="255">
        <f t="shared" si="24"/>
        <v>0</v>
      </c>
      <c r="P44" s="255">
        <f t="shared" si="24"/>
        <v>0</v>
      </c>
      <c r="Q44" s="255">
        <f t="shared" si="24"/>
        <v>0</v>
      </c>
      <c r="R44" s="255">
        <f t="shared" si="24"/>
        <v>0</v>
      </c>
      <c r="S44" s="255">
        <f t="shared" si="24"/>
        <v>0</v>
      </c>
      <c r="T44" s="255">
        <f t="shared" si="24"/>
        <v>0</v>
      </c>
      <c r="U44" s="255">
        <f t="shared" si="24"/>
        <v>0</v>
      </c>
      <c r="V44" s="255">
        <f t="shared" si="24"/>
        <v>0</v>
      </c>
      <c r="W44" s="255">
        <f t="shared" si="24"/>
        <v>0</v>
      </c>
      <c r="X44" s="255">
        <f t="shared" si="24"/>
        <v>0</v>
      </c>
      <c r="Y44" s="255">
        <f t="shared" si="24"/>
        <v>0</v>
      </c>
      <c r="Z44" s="255">
        <f t="shared" si="24"/>
        <v>0</v>
      </c>
      <c r="AA44" s="255">
        <f t="shared" ref="AA44:AP44" si="25">SUM(AA37:AA43)</f>
        <v>0</v>
      </c>
      <c r="AB44" s="255">
        <f t="shared" si="25"/>
        <v>0</v>
      </c>
      <c r="AC44" s="255">
        <f t="shared" si="25"/>
        <v>0</v>
      </c>
      <c r="AD44" s="255">
        <f t="shared" si="25"/>
        <v>0</v>
      </c>
      <c r="AE44" s="255">
        <f t="shared" si="25"/>
        <v>0</v>
      </c>
      <c r="AF44" s="255">
        <f t="shared" si="25"/>
        <v>0</v>
      </c>
      <c r="AG44" s="255">
        <f t="shared" si="25"/>
        <v>0</v>
      </c>
      <c r="AH44" s="255">
        <f t="shared" si="25"/>
        <v>0</v>
      </c>
      <c r="AI44" s="255">
        <f t="shared" si="25"/>
        <v>0</v>
      </c>
      <c r="AJ44" s="255">
        <f t="shared" si="25"/>
        <v>0</v>
      </c>
      <c r="AK44" s="255">
        <f t="shared" si="25"/>
        <v>0</v>
      </c>
      <c r="AL44" s="255">
        <f t="shared" si="25"/>
        <v>0</v>
      </c>
      <c r="AM44" s="255">
        <f t="shared" si="25"/>
        <v>0</v>
      </c>
      <c r="AN44" s="255">
        <f t="shared" si="25"/>
        <v>0</v>
      </c>
      <c r="AO44" s="255">
        <f t="shared" si="25"/>
        <v>0</v>
      </c>
      <c r="AP44" s="255">
        <f t="shared" si="25"/>
        <v>0</v>
      </c>
      <c r="AQ44" s="255">
        <f t="shared" si="24"/>
        <v>0</v>
      </c>
      <c r="AR44" s="255">
        <f t="shared" si="24"/>
        <v>0</v>
      </c>
      <c r="AS44" s="255">
        <f t="shared" si="24"/>
        <v>0</v>
      </c>
      <c r="AT44" s="255">
        <f t="shared" si="24"/>
        <v>0</v>
      </c>
    </row>
    <row r="45" spans="1:46" customFormat="1" ht="18" customHeight="1">
      <c r="A45" s="343"/>
      <c r="B45" s="9" t="s">
        <v>154</v>
      </c>
      <c r="C45" s="254">
        <f t="shared" ref="C45:Z45" si="26">+C35+C44</f>
        <v>0</v>
      </c>
      <c r="D45" s="254">
        <f t="shared" si="26"/>
        <v>0</v>
      </c>
      <c r="E45" s="254">
        <f t="shared" si="26"/>
        <v>0</v>
      </c>
      <c r="F45" s="254">
        <f t="shared" si="26"/>
        <v>0</v>
      </c>
      <c r="G45" s="254">
        <f t="shared" si="26"/>
        <v>0</v>
      </c>
      <c r="H45" s="254">
        <f t="shared" si="26"/>
        <v>0</v>
      </c>
      <c r="I45" s="254">
        <f t="shared" si="26"/>
        <v>0</v>
      </c>
      <c r="J45" s="254">
        <f t="shared" si="26"/>
        <v>0</v>
      </c>
      <c r="K45" s="254">
        <f t="shared" si="26"/>
        <v>0</v>
      </c>
      <c r="L45" s="254">
        <f t="shared" si="26"/>
        <v>0</v>
      </c>
      <c r="M45" s="254">
        <f t="shared" si="26"/>
        <v>0</v>
      </c>
      <c r="N45" s="254">
        <f t="shared" si="26"/>
        <v>0</v>
      </c>
      <c r="O45" s="254">
        <f t="shared" si="26"/>
        <v>0</v>
      </c>
      <c r="P45" s="254">
        <f t="shared" si="26"/>
        <v>0</v>
      </c>
      <c r="Q45" s="254">
        <f t="shared" si="26"/>
        <v>0</v>
      </c>
      <c r="R45" s="254">
        <f t="shared" si="26"/>
        <v>0</v>
      </c>
      <c r="S45" s="254">
        <f t="shared" si="26"/>
        <v>0</v>
      </c>
      <c r="T45" s="254">
        <f t="shared" si="26"/>
        <v>0</v>
      </c>
      <c r="U45" s="254">
        <f t="shared" si="26"/>
        <v>0</v>
      </c>
      <c r="V45" s="254">
        <f t="shared" si="26"/>
        <v>0</v>
      </c>
      <c r="W45" s="254">
        <f t="shared" si="26"/>
        <v>0</v>
      </c>
      <c r="X45" s="254">
        <f t="shared" si="26"/>
        <v>0</v>
      </c>
      <c r="Y45" s="254">
        <f t="shared" si="26"/>
        <v>0</v>
      </c>
      <c r="Z45" s="254">
        <f t="shared" si="26"/>
        <v>0</v>
      </c>
      <c r="AA45" s="254">
        <f t="shared" ref="AA45:AP45" si="27">+AA35+AA44</f>
        <v>0</v>
      </c>
      <c r="AB45" s="254">
        <f t="shared" si="27"/>
        <v>0</v>
      </c>
      <c r="AC45" s="254">
        <f t="shared" si="27"/>
        <v>0</v>
      </c>
      <c r="AD45" s="254">
        <f t="shared" si="27"/>
        <v>0</v>
      </c>
      <c r="AE45" s="254">
        <f t="shared" si="27"/>
        <v>0</v>
      </c>
      <c r="AF45" s="254">
        <f t="shared" si="27"/>
        <v>0</v>
      </c>
      <c r="AG45" s="254">
        <f t="shared" si="27"/>
        <v>0</v>
      </c>
      <c r="AH45" s="254">
        <f t="shared" si="27"/>
        <v>0</v>
      </c>
      <c r="AI45" s="254">
        <f t="shared" si="27"/>
        <v>0</v>
      </c>
      <c r="AJ45" s="254">
        <f t="shared" si="27"/>
        <v>0</v>
      </c>
      <c r="AK45" s="254">
        <f t="shared" si="27"/>
        <v>0</v>
      </c>
      <c r="AL45" s="254">
        <f t="shared" si="27"/>
        <v>0</v>
      </c>
      <c r="AM45" s="254">
        <f t="shared" si="27"/>
        <v>0</v>
      </c>
      <c r="AN45" s="254">
        <f t="shared" si="27"/>
        <v>0</v>
      </c>
      <c r="AO45" s="254">
        <f t="shared" si="27"/>
        <v>0</v>
      </c>
      <c r="AP45" s="254">
        <f t="shared" si="27"/>
        <v>0</v>
      </c>
      <c r="AQ45" s="254">
        <f>+C45+G45+K45+O45+S45+W45+AA45+AE45+AI45+AM45</f>
        <v>0</v>
      </c>
      <c r="AR45" s="254">
        <f>+D45+H45+L45+P45+T45+X45+AB45+AF45+AJ45+AN45</f>
        <v>0</v>
      </c>
      <c r="AS45" s="254">
        <f>+E45+I45+M45+Q45+U45+Y45+AC45+AG45+AK45+AO45</f>
        <v>0</v>
      </c>
      <c r="AT45" s="254">
        <f>+F45+J45+N45+R45+V45+Z45+AD45+AH45+AL45+AP45</f>
        <v>0</v>
      </c>
    </row>
    <row r="46" spans="1:46" ht="30" customHeight="1">
      <c r="A46" s="277"/>
      <c r="B46" s="295" t="str">
        <f>+'GENERAL FUND-OPERATING(48-53)'!B295</f>
        <v>Fund balances - July 1, 2020 as previously reported</v>
      </c>
      <c r="C46" s="254"/>
      <c r="D46" s="254"/>
      <c r="E46" s="246"/>
      <c r="F46" s="285"/>
      <c r="G46" s="254"/>
      <c r="H46" s="254"/>
      <c r="I46" s="246"/>
      <c r="J46" s="285"/>
      <c r="K46" s="254"/>
      <c r="L46" s="254"/>
      <c r="M46" s="246"/>
      <c r="N46" s="285"/>
      <c r="O46" s="254"/>
      <c r="P46" s="254"/>
      <c r="Q46" s="246"/>
      <c r="R46" s="285"/>
      <c r="S46" s="254"/>
      <c r="T46" s="254"/>
      <c r="U46" s="246"/>
      <c r="V46" s="285"/>
      <c r="W46" s="254"/>
      <c r="X46" s="254"/>
      <c r="Y46" s="246"/>
      <c r="Z46" s="285"/>
      <c r="AA46" s="254"/>
      <c r="AB46" s="254"/>
      <c r="AC46" s="246"/>
      <c r="AD46" s="285"/>
      <c r="AE46" s="254"/>
      <c r="AF46" s="254"/>
      <c r="AG46" s="246"/>
      <c r="AH46" s="285"/>
      <c r="AI46" s="254"/>
      <c r="AJ46" s="254"/>
      <c r="AK46" s="246"/>
      <c r="AL46" s="285"/>
      <c r="AM46" s="254"/>
      <c r="AN46" s="254"/>
      <c r="AO46" s="246"/>
      <c r="AP46" s="285"/>
      <c r="AQ46" s="254"/>
      <c r="AR46" s="254"/>
      <c r="AS46" s="254">
        <f>+E46+I46+M46+Q46+U46+Y46+AC46+AG46+AK46+AO46</f>
        <v>0</v>
      </c>
      <c r="AT46" s="285"/>
    </row>
    <row r="47" spans="1:46" ht="18" customHeight="1" thickBot="1">
      <c r="A47" s="277"/>
      <c r="B47" s="245" t="s">
        <v>603</v>
      </c>
      <c r="C47" s="254"/>
      <c r="D47" s="254"/>
      <c r="E47" s="248"/>
      <c r="F47" s="254"/>
      <c r="G47" s="254"/>
      <c r="H47" s="254"/>
      <c r="I47" s="248"/>
      <c r="J47" s="254"/>
      <c r="K47" s="254"/>
      <c r="L47" s="254"/>
      <c r="M47" s="248"/>
      <c r="N47" s="254"/>
      <c r="O47" s="254"/>
      <c r="P47" s="254"/>
      <c r="Q47" s="248"/>
      <c r="R47" s="254"/>
      <c r="S47" s="254"/>
      <c r="T47" s="254"/>
      <c r="U47" s="248"/>
      <c r="V47" s="254"/>
      <c r="W47" s="254"/>
      <c r="X47" s="254"/>
      <c r="Y47" s="248"/>
      <c r="Z47" s="254"/>
      <c r="AA47" s="254"/>
      <c r="AB47" s="254"/>
      <c r="AC47" s="248"/>
      <c r="AD47" s="254"/>
      <c r="AE47" s="254"/>
      <c r="AF47" s="254"/>
      <c r="AG47" s="248"/>
      <c r="AH47" s="254"/>
      <c r="AI47" s="254"/>
      <c r="AJ47" s="254"/>
      <c r="AK47" s="248"/>
      <c r="AL47" s="254"/>
      <c r="AM47" s="254"/>
      <c r="AN47" s="254"/>
      <c r="AO47" s="248"/>
      <c r="AP47" s="254"/>
      <c r="AQ47" s="254"/>
      <c r="AR47" s="254"/>
      <c r="AS47" s="255">
        <f>+E47+I47+M47+Q47+U47+Y47+AC47+AG47+AK47+AO47</f>
        <v>0</v>
      </c>
      <c r="AT47" s="254"/>
    </row>
    <row r="48" spans="1:46" customFormat="1" ht="30" customHeight="1" thickBot="1">
      <c r="A48" s="6"/>
      <c r="B48" s="438" t="str">
        <f>+'GENERAL FUND-OPERATING(48-53)'!B297</f>
        <v>Fund balances - July 1, 2020 as restated</v>
      </c>
      <c r="C48" s="254"/>
      <c r="D48" s="254"/>
      <c r="E48" s="254">
        <f>+E46+E47</f>
        <v>0</v>
      </c>
      <c r="F48" s="254"/>
      <c r="G48" s="254"/>
      <c r="H48" s="254"/>
      <c r="I48" s="254">
        <f>+I46+I47</f>
        <v>0</v>
      </c>
      <c r="J48" s="254"/>
      <c r="K48" s="254"/>
      <c r="L48" s="254"/>
      <c r="M48" s="254">
        <f>+M46+M47</f>
        <v>0</v>
      </c>
      <c r="N48" s="254"/>
      <c r="O48" s="254"/>
      <c r="P48" s="254"/>
      <c r="Q48" s="254">
        <f>+Q46+Q47</f>
        <v>0</v>
      </c>
      <c r="R48" s="254"/>
      <c r="S48" s="254"/>
      <c r="T48" s="254"/>
      <c r="U48" s="254">
        <f>+U46+U47</f>
        <v>0</v>
      </c>
      <c r="V48" s="254"/>
      <c r="W48" s="254"/>
      <c r="X48" s="254"/>
      <c r="Y48" s="254">
        <f>+Y46+Y47</f>
        <v>0</v>
      </c>
      <c r="Z48" s="254"/>
      <c r="AA48" s="254"/>
      <c r="AB48" s="254"/>
      <c r="AC48" s="254">
        <f>+AC46+AC47</f>
        <v>0</v>
      </c>
      <c r="AD48" s="254"/>
      <c r="AE48" s="254"/>
      <c r="AF48" s="254"/>
      <c r="AG48" s="254">
        <f>+AG46+AG47</f>
        <v>0</v>
      </c>
      <c r="AH48" s="254"/>
      <c r="AI48" s="254"/>
      <c r="AJ48" s="254"/>
      <c r="AK48" s="254">
        <f>+AK46+AK47</f>
        <v>0</v>
      </c>
      <c r="AL48" s="254"/>
      <c r="AM48" s="254"/>
      <c r="AN48" s="254"/>
      <c r="AO48" s="254">
        <f>+AO46+AO47</f>
        <v>0</v>
      </c>
      <c r="AP48" s="254"/>
      <c r="AQ48" s="254"/>
      <c r="AR48" s="254"/>
      <c r="AS48" s="254">
        <f>+AS46+AS47</f>
        <v>0</v>
      </c>
      <c r="AT48" s="254"/>
    </row>
    <row r="49" spans="1:46" customFormat="1" ht="18" customHeight="1" thickBot="1">
      <c r="A49" s="6"/>
      <c r="B49" s="8" t="str">
        <f>+'GENERAL FUND-OPERATING(48-53)'!B298</f>
        <v>Fund balances - June 30, 2021</v>
      </c>
      <c r="C49" s="254"/>
      <c r="D49" s="254"/>
      <c r="E49" s="257">
        <f>+E45+E48</f>
        <v>0</v>
      </c>
      <c r="F49" s="254"/>
      <c r="G49" s="254"/>
      <c r="H49" s="254"/>
      <c r="I49" s="257">
        <f>+I45+I48</f>
        <v>0</v>
      </c>
      <c r="J49" s="254"/>
      <c r="K49" s="254"/>
      <c r="L49" s="254"/>
      <c r="M49" s="257">
        <f>+M45+M48</f>
        <v>0</v>
      </c>
      <c r="N49" s="254"/>
      <c r="O49" s="254"/>
      <c r="P49" s="254"/>
      <c r="Q49" s="257">
        <f>+Q45+Q48</f>
        <v>0</v>
      </c>
      <c r="R49" s="254"/>
      <c r="S49" s="254"/>
      <c r="T49" s="254"/>
      <c r="U49" s="257">
        <f>+U45+U48</f>
        <v>0</v>
      </c>
      <c r="V49" s="254"/>
      <c r="W49" s="254"/>
      <c r="X49" s="254"/>
      <c r="Y49" s="257">
        <f>+Y45+Y48</f>
        <v>0</v>
      </c>
      <c r="Z49" s="254"/>
      <c r="AA49" s="254"/>
      <c r="AB49" s="254"/>
      <c r="AC49" s="257">
        <f>+AC45+AC48</f>
        <v>0</v>
      </c>
      <c r="AD49" s="254"/>
      <c r="AE49" s="254"/>
      <c r="AF49" s="254"/>
      <c r="AG49" s="257">
        <f>+AG45+AG48</f>
        <v>0</v>
      </c>
      <c r="AH49" s="254"/>
      <c r="AI49" s="254"/>
      <c r="AJ49" s="254"/>
      <c r="AK49" s="257">
        <f>+AK45+AK48</f>
        <v>0</v>
      </c>
      <c r="AL49" s="254"/>
      <c r="AM49" s="254"/>
      <c r="AN49" s="254"/>
      <c r="AO49" s="257">
        <f>+AO45+AO48</f>
        <v>0</v>
      </c>
      <c r="AP49" s="254"/>
      <c r="AQ49" s="254"/>
      <c r="AR49" s="254"/>
      <c r="AS49" s="257">
        <f>+AS45+AS48</f>
        <v>0</v>
      </c>
      <c r="AT49" s="254"/>
    </row>
    <row r="50" spans="1:46" ht="15.75" thickTop="1">
      <c r="A50" s="240"/>
      <c r="B50" s="240"/>
      <c r="C50" s="240"/>
      <c r="D50" s="240"/>
      <c r="E50" s="240"/>
      <c r="F50" s="6"/>
      <c r="G50" s="240"/>
      <c r="H50" s="240"/>
      <c r="I50" s="240"/>
      <c r="J50" s="6"/>
      <c r="K50" s="240"/>
      <c r="L50" s="240"/>
      <c r="M50" s="240"/>
      <c r="N50" s="240"/>
      <c r="O50" s="240"/>
      <c r="P50" s="240"/>
      <c r="R50"/>
      <c r="V50"/>
      <c r="Z50"/>
      <c r="AD50"/>
      <c r="AH50"/>
      <c r="AL50"/>
      <c r="AP50"/>
      <c r="AQ50"/>
      <c r="AR50"/>
      <c r="AS50"/>
      <c r="AT50"/>
    </row>
    <row r="51" spans="1:46" ht="15.75">
      <c r="A51" s="240"/>
      <c r="B51" s="240"/>
      <c r="C51" s="240"/>
      <c r="D51" s="344" t="s">
        <v>1134</v>
      </c>
      <c r="E51" s="240"/>
      <c r="F51" s="6"/>
      <c r="G51" s="240"/>
      <c r="H51" s="344" t="s">
        <v>1134</v>
      </c>
      <c r="I51" s="240"/>
      <c r="J51" s="6"/>
      <c r="K51" s="240"/>
      <c r="L51" s="344" t="s">
        <v>1134</v>
      </c>
      <c r="M51" s="240"/>
      <c r="N51" s="240"/>
      <c r="O51" s="240"/>
      <c r="P51" s="344" t="s">
        <v>1134</v>
      </c>
      <c r="Q51" s="240"/>
      <c r="R51" s="6"/>
      <c r="S51" s="240"/>
      <c r="T51" s="344" t="s">
        <v>1134</v>
      </c>
      <c r="U51" s="240"/>
      <c r="V51" s="6"/>
      <c r="W51" s="240"/>
      <c r="X51" s="344" t="s">
        <v>1134</v>
      </c>
      <c r="Y51" s="240"/>
      <c r="Z51" s="6"/>
      <c r="AA51" s="240"/>
      <c r="AB51" s="344" t="s">
        <v>1134</v>
      </c>
      <c r="AC51" s="240"/>
      <c r="AD51" s="6"/>
      <c r="AE51" s="240"/>
      <c r="AF51" s="344" t="s">
        <v>1134</v>
      </c>
      <c r="AG51" s="240"/>
      <c r="AH51" s="6"/>
      <c r="AI51" s="240"/>
      <c r="AJ51" s="344" t="s">
        <v>1134</v>
      </c>
      <c r="AK51" s="240"/>
      <c r="AL51" s="6"/>
      <c r="AM51" s="240"/>
      <c r="AN51" s="344" t="s">
        <v>1134</v>
      </c>
      <c r="AO51" s="240"/>
      <c r="AP51" s="6"/>
      <c r="AQ51" s="240"/>
      <c r="AR51" s="344" t="s">
        <v>1135</v>
      </c>
      <c r="AS51" s="240"/>
      <c r="AT51" s="240"/>
    </row>
    <row r="52" spans="1:46" ht="15">
      <c r="A52" s="240"/>
      <c r="B52" s="240"/>
      <c r="C52" s="240"/>
      <c r="D52" s="240"/>
      <c r="E52" s="240"/>
      <c r="F52" s="240"/>
      <c r="G52" s="240"/>
      <c r="H52" s="240"/>
      <c r="I52" s="240"/>
      <c r="J52" s="240"/>
      <c r="K52" s="240"/>
      <c r="L52" s="240"/>
      <c r="M52" s="240"/>
      <c r="N52" s="240"/>
      <c r="O52" s="240"/>
      <c r="P52" s="240"/>
    </row>
    <row r="53" spans="1:46" ht="15">
      <c r="A53" s="240"/>
      <c r="B53" s="240"/>
      <c r="C53" s="240"/>
      <c r="D53" s="240"/>
      <c r="E53" s="240"/>
      <c r="F53" s="240"/>
      <c r="G53" s="240"/>
      <c r="H53" s="240"/>
      <c r="I53" s="240"/>
      <c r="J53" s="240"/>
      <c r="K53" s="240"/>
      <c r="L53" s="240"/>
      <c r="M53" s="240"/>
      <c r="N53" s="240"/>
      <c r="O53" s="240"/>
      <c r="P53" s="240"/>
    </row>
    <row r="54" spans="1:46" ht="15">
      <c r="A54" s="240"/>
      <c r="B54" s="240"/>
      <c r="C54" s="240"/>
      <c r="D54" s="240"/>
      <c r="E54" s="240"/>
      <c r="F54" s="240"/>
      <c r="G54" s="240"/>
      <c r="H54" s="240"/>
      <c r="I54" s="240"/>
      <c r="J54" s="240"/>
      <c r="K54" s="240"/>
      <c r="L54" s="240"/>
      <c r="M54" s="240"/>
      <c r="N54" s="240"/>
      <c r="O54" s="240"/>
      <c r="P54" s="240"/>
    </row>
    <row r="55" spans="1:46" ht="15">
      <c r="A55" s="240"/>
      <c r="B55" s="240"/>
      <c r="C55" s="240"/>
      <c r="D55" s="240"/>
      <c r="E55" s="240"/>
      <c r="F55" s="240"/>
      <c r="G55" s="240"/>
      <c r="H55" s="240"/>
      <c r="I55" s="240"/>
      <c r="J55" s="240"/>
      <c r="K55" s="240"/>
      <c r="L55" s="240"/>
      <c r="M55" s="240"/>
      <c r="N55" s="240"/>
      <c r="O55" s="240"/>
      <c r="P55" s="240"/>
    </row>
    <row r="56" spans="1:46" ht="15">
      <c r="A56" s="240"/>
      <c r="B56" s="240"/>
      <c r="C56" s="240"/>
      <c r="D56" s="240"/>
      <c r="E56" s="240"/>
      <c r="F56" s="240"/>
      <c r="G56" s="240"/>
      <c r="H56" s="240"/>
      <c r="I56" s="240"/>
      <c r="J56" s="240"/>
      <c r="K56" s="240"/>
      <c r="L56" s="240"/>
      <c r="M56" s="240"/>
      <c r="N56" s="240"/>
      <c r="O56" s="240"/>
      <c r="P56" s="240"/>
    </row>
    <row r="57" spans="1:46" ht="15">
      <c r="A57" s="240"/>
      <c r="B57" s="240"/>
      <c r="C57" s="240"/>
      <c r="D57" s="240"/>
      <c r="E57" s="240"/>
      <c r="F57" s="240"/>
      <c r="G57" s="240"/>
      <c r="H57" s="240"/>
      <c r="I57" s="240"/>
      <c r="J57" s="240"/>
      <c r="K57" s="240"/>
      <c r="L57" s="240"/>
      <c r="M57" s="240"/>
      <c r="N57" s="240"/>
      <c r="O57" s="240"/>
      <c r="P57" s="240"/>
    </row>
    <row r="58" spans="1:46" ht="15">
      <c r="A58" s="240"/>
      <c r="B58" s="240"/>
      <c r="C58" s="240"/>
      <c r="D58" s="240"/>
      <c r="E58" s="240"/>
      <c r="F58" s="240"/>
      <c r="G58" s="240"/>
      <c r="H58" s="240"/>
      <c r="I58" s="240"/>
      <c r="J58" s="240"/>
      <c r="K58" s="240"/>
      <c r="L58" s="240"/>
      <c r="M58" s="240"/>
      <c r="N58" s="240"/>
      <c r="O58" s="240"/>
      <c r="P58" s="240"/>
    </row>
    <row r="59" spans="1:46" ht="15">
      <c r="A59" s="240"/>
      <c r="B59" s="240"/>
      <c r="C59" s="240"/>
      <c r="D59" s="240"/>
      <c r="E59" s="240"/>
      <c r="F59" s="240"/>
      <c r="G59" s="240"/>
      <c r="H59" s="240"/>
      <c r="I59" s="240"/>
      <c r="J59" s="240"/>
      <c r="K59" s="240"/>
      <c r="L59" s="240"/>
      <c r="M59" s="240"/>
      <c r="N59" s="240"/>
      <c r="O59" s="240"/>
      <c r="P59" s="240"/>
    </row>
    <row r="60" spans="1:46" ht="15">
      <c r="A60" s="240"/>
      <c r="B60" s="240"/>
      <c r="C60" s="240"/>
      <c r="D60" s="240"/>
      <c r="E60" s="240"/>
      <c r="F60" s="240"/>
      <c r="G60" s="240"/>
      <c r="H60" s="240"/>
      <c r="I60" s="240"/>
      <c r="J60" s="240"/>
      <c r="K60" s="240"/>
      <c r="L60" s="240"/>
      <c r="M60" s="240"/>
      <c r="N60" s="240"/>
      <c r="O60" s="240"/>
      <c r="P60" s="240"/>
    </row>
    <row r="61" spans="1:46" ht="15">
      <c r="A61" s="240"/>
      <c r="B61" s="240"/>
      <c r="C61" s="240"/>
      <c r="D61" s="240"/>
      <c r="E61" s="240"/>
      <c r="F61" s="240"/>
      <c r="G61" s="240"/>
      <c r="H61" s="240"/>
      <c r="I61" s="240"/>
      <c r="J61" s="240"/>
      <c r="K61" s="240"/>
      <c r="L61" s="240"/>
      <c r="M61" s="240"/>
      <c r="N61" s="240"/>
      <c r="O61" s="240"/>
      <c r="P61" s="240"/>
    </row>
    <row r="62" spans="1:46" ht="15">
      <c r="A62" s="240"/>
      <c r="B62" s="240"/>
      <c r="C62" s="240"/>
      <c r="D62" s="240"/>
      <c r="E62" s="240"/>
      <c r="F62" s="240"/>
      <c r="G62" s="240"/>
      <c r="H62" s="240"/>
      <c r="I62" s="240"/>
      <c r="J62" s="240"/>
      <c r="K62" s="240"/>
      <c r="L62" s="240"/>
      <c r="M62" s="240"/>
      <c r="N62" s="240"/>
      <c r="O62" s="240"/>
      <c r="P62" s="240"/>
    </row>
    <row r="63" spans="1:46" ht="15">
      <c r="A63" s="240"/>
      <c r="B63" s="240"/>
      <c r="C63" s="240"/>
      <c r="D63" s="240"/>
      <c r="E63" s="240"/>
      <c r="F63" s="240"/>
      <c r="G63" s="240"/>
      <c r="H63" s="240"/>
      <c r="I63" s="240"/>
      <c r="J63" s="240"/>
      <c r="K63" s="240"/>
      <c r="L63" s="240"/>
      <c r="M63" s="240"/>
      <c r="N63" s="240"/>
      <c r="O63" s="240"/>
      <c r="P63" s="240"/>
    </row>
    <row r="64" spans="1:46" ht="15">
      <c r="A64" s="240"/>
      <c r="B64" s="240"/>
      <c r="C64" s="240"/>
      <c r="D64" s="240"/>
      <c r="E64" s="240"/>
      <c r="F64" s="240"/>
      <c r="G64" s="240"/>
      <c r="H64" s="240"/>
      <c r="I64" s="240"/>
      <c r="J64" s="240"/>
      <c r="K64" s="240"/>
      <c r="L64" s="240"/>
      <c r="M64" s="240"/>
      <c r="N64" s="240"/>
      <c r="O64" s="240"/>
      <c r="P64" s="240"/>
    </row>
    <row r="65" spans="1:16" ht="15">
      <c r="A65" s="240"/>
      <c r="B65" s="240"/>
      <c r="C65" s="240"/>
      <c r="D65" s="240"/>
      <c r="E65" s="240"/>
      <c r="F65" s="240"/>
      <c r="G65" s="240"/>
      <c r="H65" s="240"/>
      <c r="I65" s="240"/>
      <c r="J65" s="240"/>
      <c r="K65" s="240"/>
      <c r="L65" s="240"/>
      <c r="M65" s="240"/>
      <c r="N65" s="240"/>
      <c r="O65" s="240"/>
      <c r="P65" s="240"/>
    </row>
    <row r="66" spans="1:16" ht="15">
      <c r="A66" s="240"/>
      <c r="B66" s="240"/>
      <c r="C66" s="240"/>
      <c r="D66" s="240"/>
      <c r="E66" s="240"/>
      <c r="F66" s="240"/>
      <c r="G66" s="240"/>
      <c r="H66" s="240"/>
      <c r="I66" s="240"/>
      <c r="J66" s="240"/>
      <c r="K66" s="240"/>
      <c r="L66" s="240"/>
      <c r="M66" s="240"/>
      <c r="N66" s="240"/>
      <c r="O66" s="240"/>
      <c r="P66" s="240"/>
    </row>
    <row r="67" spans="1:16" ht="15">
      <c r="A67" s="240"/>
      <c r="B67" s="240"/>
      <c r="C67" s="240"/>
      <c r="D67" s="240"/>
      <c r="E67" s="240"/>
      <c r="F67" s="240"/>
      <c r="G67" s="240"/>
      <c r="H67" s="240"/>
      <c r="I67" s="240"/>
      <c r="J67" s="240"/>
      <c r="K67" s="240"/>
      <c r="L67" s="240"/>
      <c r="M67" s="240"/>
      <c r="N67" s="240"/>
      <c r="O67" s="240"/>
      <c r="P67" s="240"/>
    </row>
    <row r="68" spans="1:16" ht="15">
      <c r="A68" s="240"/>
      <c r="B68" s="240"/>
      <c r="C68" s="240"/>
      <c r="D68" s="240"/>
      <c r="E68" s="240"/>
      <c r="F68" s="240"/>
      <c r="G68" s="240"/>
      <c r="H68" s="240"/>
      <c r="I68" s="240"/>
      <c r="J68" s="240"/>
      <c r="K68" s="240"/>
      <c r="L68" s="240"/>
      <c r="M68" s="240"/>
      <c r="N68" s="240"/>
      <c r="O68" s="240"/>
      <c r="P68" s="240"/>
    </row>
    <row r="69" spans="1:16" ht="15">
      <c r="A69" s="240"/>
      <c r="B69" s="240"/>
      <c r="C69" s="240"/>
      <c r="D69" s="240"/>
      <c r="E69" s="240"/>
      <c r="F69" s="240"/>
      <c r="G69" s="240"/>
      <c r="H69" s="240"/>
      <c r="I69" s="240"/>
      <c r="J69" s="240"/>
      <c r="K69" s="240"/>
      <c r="L69" s="240"/>
      <c r="M69" s="240"/>
      <c r="N69" s="240"/>
      <c r="O69" s="240"/>
      <c r="P69" s="240"/>
    </row>
    <row r="70" spans="1:16" ht="15">
      <c r="A70" s="240"/>
      <c r="B70" s="240"/>
      <c r="C70" s="240"/>
      <c r="D70" s="240"/>
      <c r="E70" s="240"/>
      <c r="F70" s="240"/>
      <c r="G70" s="240"/>
      <c r="H70" s="240"/>
      <c r="I70" s="240"/>
      <c r="J70" s="240"/>
      <c r="K70" s="240"/>
      <c r="L70" s="240"/>
      <c r="M70" s="240"/>
      <c r="N70" s="240"/>
      <c r="O70" s="240"/>
      <c r="P70" s="240"/>
    </row>
    <row r="71" spans="1:16" ht="15">
      <c r="A71" s="240"/>
      <c r="B71" s="240"/>
      <c r="C71" s="240"/>
      <c r="D71" s="240"/>
      <c r="E71" s="240"/>
      <c r="F71" s="240"/>
      <c r="G71" s="240"/>
      <c r="H71" s="240"/>
      <c r="I71" s="240"/>
      <c r="J71" s="240"/>
      <c r="K71" s="240"/>
      <c r="L71" s="240"/>
      <c r="M71" s="240"/>
      <c r="N71" s="240"/>
      <c r="O71" s="240"/>
      <c r="P71" s="240"/>
    </row>
    <row r="72" spans="1:16" ht="15">
      <c r="A72" s="240"/>
      <c r="B72" s="240"/>
      <c r="C72" s="240"/>
      <c r="D72" s="240"/>
      <c r="E72" s="240"/>
      <c r="F72" s="240"/>
      <c r="G72" s="240"/>
      <c r="H72" s="240"/>
      <c r="I72" s="240"/>
      <c r="J72" s="240"/>
      <c r="K72" s="240"/>
      <c r="L72" s="240"/>
      <c r="M72" s="240"/>
      <c r="N72" s="240"/>
      <c r="O72" s="240"/>
      <c r="P72" s="240"/>
    </row>
    <row r="73" spans="1:16" ht="15">
      <c r="A73" s="240"/>
      <c r="B73" s="240"/>
      <c r="C73" s="240"/>
      <c r="D73" s="240"/>
      <c r="E73" s="240"/>
      <c r="F73" s="240"/>
      <c r="G73" s="240"/>
      <c r="H73" s="240"/>
      <c r="I73" s="240"/>
      <c r="J73" s="240"/>
      <c r="K73" s="240"/>
      <c r="L73" s="240"/>
      <c r="M73" s="240"/>
      <c r="N73" s="240"/>
      <c r="O73" s="240"/>
      <c r="P73" s="240"/>
    </row>
    <row r="74" spans="1:16" ht="15">
      <c r="A74" s="240"/>
      <c r="B74" s="240"/>
      <c r="C74" s="240"/>
      <c r="D74" s="240"/>
      <c r="E74" s="240"/>
      <c r="F74" s="240"/>
      <c r="G74" s="240"/>
      <c r="H74" s="240"/>
      <c r="I74" s="240"/>
      <c r="J74" s="240"/>
      <c r="K74" s="240"/>
      <c r="L74" s="240"/>
      <c r="M74" s="240"/>
      <c r="N74" s="240"/>
      <c r="O74" s="240"/>
      <c r="P74" s="240"/>
    </row>
    <row r="75" spans="1:16" ht="15">
      <c r="A75" s="240"/>
      <c r="B75" s="240"/>
      <c r="C75" s="240"/>
      <c r="D75" s="240"/>
      <c r="E75" s="240"/>
      <c r="F75" s="240"/>
      <c r="G75" s="240"/>
      <c r="H75" s="240"/>
      <c r="I75" s="240"/>
      <c r="J75" s="240"/>
      <c r="K75" s="240"/>
      <c r="L75" s="240"/>
      <c r="M75" s="240"/>
      <c r="N75" s="240"/>
      <c r="O75" s="240"/>
      <c r="P75" s="240"/>
    </row>
    <row r="76" spans="1:16" ht="15">
      <c r="A76" s="240"/>
      <c r="B76" s="240"/>
      <c r="C76" s="240"/>
      <c r="D76" s="240"/>
      <c r="E76" s="240"/>
      <c r="F76" s="240"/>
      <c r="G76" s="240"/>
      <c r="H76" s="240"/>
      <c r="I76" s="240"/>
      <c r="J76" s="240"/>
      <c r="K76" s="240"/>
      <c r="L76" s="240"/>
      <c r="M76" s="240"/>
      <c r="N76" s="240"/>
      <c r="O76" s="240"/>
      <c r="P76" s="240"/>
    </row>
    <row r="77" spans="1:16" ht="15">
      <c r="A77" s="240"/>
      <c r="B77" s="240"/>
      <c r="C77" s="240"/>
      <c r="D77" s="240"/>
      <c r="E77" s="240"/>
      <c r="F77" s="240"/>
      <c r="G77" s="240"/>
      <c r="H77" s="240"/>
      <c r="I77" s="240"/>
      <c r="J77" s="240"/>
      <c r="K77" s="240"/>
      <c r="L77" s="240"/>
      <c r="M77" s="240"/>
      <c r="N77" s="240"/>
      <c r="O77" s="240"/>
      <c r="P77" s="240"/>
    </row>
    <row r="78" spans="1:16" ht="15">
      <c r="A78" s="240"/>
      <c r="B78" s="240"/>
      <c r="C78" s="240"/>
      <c r="D78" s="240"/>
      <c r="E78" s="240"/>
      <c r="F78" s="240"/>
      <c r="G78" s="240"/>
      <c r="H78" s="240"/>
      <c r="I78" s="240"/>
      <c r="J78" s="240"/>
      <c r="K78" s="240"/>
      <c r="L78" s="240"/>
      <c r="M78" s="240"/>
      <c r="N78" s="240"/>
      <c r="O78" s="240"/>
      <c r="P78" s="240"/>
    </row>
    <row r="79" spans="1:16" ht="15">
      <c r="A79" s="240"/>
      <c r="B79" s="240"/>
      <c r="C79" s="240"/>
      <c r="D79" s="240"/>
      <c r="E79" s="240"/>
      <c r="F79" s="240"/>
      <c r="G79" s="240"/>
      <c r="H79" s="240"/>
      <c r="I79" s="240"/>
      <c r="J79" s="240"/>
      <c r="K79" s="240"/>
      <c r="L79" s="240"/>
      <c r="M79" s="240"/>
      <c r="N79" s="240"/>
      <c r="O79" s="240"/>
      <c r="P79" s="240"/>
    </row>
    <row r="80" spans="1:16" ht="15">
      <c r="A80" s="240"/>
      <c r="B80" s="240"/>
      <c r="C80" s="240"/>
      <c r="D80" s="240"/>
      <c r="E80" s="240"/>
      <c r="F80" s="240"/>
      <c r="G80" s="240"/>
      <c r="H80" s="240"/>
      <c r="I80" s="240"/>
      <c r="J80" s="240"/>
      <c r="K80" s="240"/>
      <c r="L80" s="240"/>
      <c r="M80" s="240"/>
      <c r="N80" s="240"/>
      <c r="O80" s="240"/>
      <c r="P80" s="240"/>
    </row>
    <row r="81" spans="1:16" ht="15">
      <c r="A81" s="240"/>
      <c r="B81" s="240"/>
      <c r="C81" s="240"/>
      <c r="D81" s="240"/>
      <c r="E81" s="240"/>
      <c r="F81" s="240"/>
      <c r="G81" s="240"/>
      <c r="H81" s="240"/>
      <c r="I81" s="240"/>
      <c r="J81" s="240"/>
      <c r="K81" s="240"/>
      <c r="L81" s="240"/>
      <c r="M81" s="240"/>
      <c r="N81" s="240"/>
      <c r="O81" s="240"/>
      <c r="P81" s="240"/>
    </row>
    <row r="82" spans="1:16" ht="15">
      <c r="A82" s="240"/>
      <c r="B82" s="240"/>
      <c r="C82" s="240"/>
      <c r="D82" s="240"/>
      <c r="E82" s="240"/>
      <c r="F82" s="240"/>
      <c r="G82" s="240"/>
      <c r="H82" s="240"/>
      <c r="I82" s="240"/>
      <c r="J82" s="240"/>
      <c r="K82" s="240"/>
      <c r="L82" s="240"/>
      <c r="M82" s="240"/>
      <c r="N82" s="240"/>
      <c r="O82" s="240"/>
      <c r="P82" s="240"/>
    </row>
    <row r="83" spans="1:16" ht="15">
      <c r="A83" s="240"/>
      <c r="B83" s="240"/>
      <c r="C83" s="240"/>
      <c r="D83" s="240"/>
      <c r="E83" s="240"/>
      <c r="F83" s="240"/>
      <c r="G83" s="240"/>
      <c r="H83" s="240"/>
      <c r="I83" s="240"/>
      <c r="J83" s="240"/>
      <c r="K83" s="240"/>
      <c r="L83" s="240"/>
      <c r="M83" s="240"/>
      <c r="N83" s="240"/>
      <c r="O83" s="240"/>
      <c r="P83" s="240"/>
    </row>
    <row r="84" spans="1:16" ht="15">
      <c r="A84" s="240"/>
      <c r="B84" s="240"/>
      <c r="C84" s="240"/>
      <c r="D84" s="240"/>
      <c r="E84" s="240"/>
      <c r="F84" s="240"/>
      <c r="G84" s="240"/>
      <c r="H84" s="240"/>
      <c r="I84" s="240"/>
      <c r="J84" s="240"/>
      <c r="K84" s="240"/>
      <c r="L84" s="240"/>
      <c r="M84" s="240"/>
      <c r="N84" s="240"/>
      <c r="O84" s="240"/>
      <c r="P84" s="240"/>
    </row>
    <row r="85" spans="1:16" ht="15">
      <c r="A85" s="240"/>
      <c r="B85" s="240"/>
      <c r="C85" s="240"/>
      <c r="D85" s="240"/>
      <c r="E85" s="240"/>
      <c r="F85" s="240"/>
      <c r="G85" s="240"/>
      <c r="H85" s="240"/>
      <c r="I85" s="240"/>
      <c r="J85" s="240"/>
      <c r="K85" s="240"/>
      <c r="L85" s="240"/>
      <c r="M85" s="240"/>
      <c r="N85" s="240"/>
      <c r="O85" s="240"/>
      <c r="P85" s="240"/>
    </row>
    <row r="86" spans="1:16" ht="15">
      <c r="A86" s="240"/>
      <c r="B86" s="240"/>
      <c r="C86" s="240"/>
      <c r="D86" s="240"/>
      <c r="E86" s="240"/>
      <c r="F86" s="240"/>
      <c r="G86" s="240"/>
      <c r="H86" s="240"/>
      <c r="I86" s="240"/>
      <c r="J86" s="240"/>
      <c r="K86" s="240"/>
      <c r="L86" s="240"/>
      <c r="M86" s="240"/>
      <c r="N86" s="240"/>
      <c r="O86" s="240"/>
      <c r="P86" s="240"/>
    </row>
    <row r="87" spans="1:16" ht="15">
      <c r="A87" s="240"/>
      <c r="B87" s="240"/>
      <c r="C87" s="240"/>
      <c r="D87" s="240"/>
      <c r="E87" s="240"/>
      <c r="F87" s="240"/>
      <c r="G87" s="240"/>
      <c r="H87" s="240"/>
      <c r="I87" s="240"/>
      <c r="J87" s="240"/>
      <c r="K87" s="240"/>
      <c r="L87" s="240"/>
      <c r="M87" s="240"/>
      <c r="N87" s="240"/>
      <c r="O87" s="240"/>
      <c r="P87" s="240"/>
    </row>
    <row r="88" spans="1:16" ht="15">
      <c r="A88" s="240"/>
      <c r="B88" s="240"/>
      <c r="C88" s="240"/>
      <c r="D88" s="240"/>
      <c r="E88" s="240"/>
      <c r="F88" s="240"/>
      <c r="G88" s="240"/>
      <c r="H88" s="240"/>
      <c r="I88" s="240"/>
      <c r="J88" s="240"/>
      <c r="K88" s="240"/>
      <c r="L88" s="240"/>
      <c r="M88" s="240"/>
      <c r="N88" s="240"/>
      <c r="O88" s="240"/>
      <c r="P88" s="240"/>
    </row>
    <row r="89" spans="1:16" ht="15">
      <c r="A89" s="240"/>
      <c r="B89" s="240"/>
      <c r="C89" s="240"/>
      <c r="D89" s="240"/>
      <c r="E89" s="240"/>
      <c r="F89" s="240"/>
      <c r="G89" s="240"/>
      <c r="H89" s="240"/>
      <c r="I89" s="240"/>
      <c r="J89" s="240"/>
      <c r="K89" s="240"/>
      <c r="L89" s="240"/>
      <c r="M89" s="240"/>
      <c r="N89" s="240"/>
      <c r="O89" s="240"/>
      <c r="P89" s="240"/>
    </row>
    <row r="90" spans="1:16" ht="15">
      <c r="A90" s="240"/>
      <c r="B90" s="240"/>
      <c r="C90" s="240"/>
      <c r="D90" s="240"/>
      <c r="E90" s="240"/>
      <c r="F90" s="240"/>
      <c r="G90" s="240"/>
      <c r="H90" s="240"/>
      <c r="I90" s="240"/>
      <c r="J90" s="240"/>
      <c r="K90" s="240"/>
      <c r="L90" s="240"/>
      <c r="M90" s="240"/>
      <c r="N90" s="240"/>
      <c r="O90" s="240"/>
      <c r="P90" s="240"/>
    </row>
    <row r="91" spans="1:16" ht="15">
      <c r="A91" s="240"/>
      <c r="B91" s="240"/>
      <c r="C91" s="240"/>
      <c r="D91" s="240"/>
      <c r="E91" s="240"/>
      <c r="F91" s="240"/>
      <c r="G91" s="240"/>
      <c r="H91" s="240"/>
      <c r="I91" s="240"/>
      <c r="J91" s="240"/>
      <c r="K91" s="240"/>
      <c r="L91" s="240"/>
      <c r="M91" s="240"/>
      <c r="N91" s="240"/>
      <c r="O91" s="240"/>
      <c r="P91" s="240"/>
    </row>
    <row r="92" spans="1:16" ht="15">
      <c r="A92" s="240"/>
      <c r="B92" s="240"/>
      <c r="C92" s="240"/>
      <c r="D92" s="240"/>
      <c r="E92" s="240"/>
      <c r="F92" s="240"/>
      <c r="G92" s="240"/>
      <c r="H92" s="240"/>
      <c r="I92" s="240"/>
      <c r="J92" s="240"/>
      <c r="K92" s="240"/>
      <c r="L92" s="240"/>
      <c r="M92" s="240"/>
      <c r="N92" s="240"/>
      <c r="O92" s="240"/>
      <c r="P92" s="240"/>
    </row>
    <row r="93" spans="1:16" ht="15">
      <c r="A93" s="240"/>
      <c r="B93" s="240"/>
      <c r="C93" s="240"/>
      <c r="D93" s="240"/>
      <c r="E93" s="240"/>
      <c r="F93" s="240"/>
      <c r="G93" s="240"/>
      <c r="H93" s="240"/>
      <c r="I93" s="240"/>
      <c r="J93" s="240"/>
      <c r="K93" s="240"/>
      <c r="L93" s="240"/>
      <c r="M93" s="240"/>
      <c r="N93" s="240"/>
      <c r="O93" s="240"/>
      <c r="P93" s="240"/>
    </row>
    <row r="94" spans="1:16" ht="15">
      <c r="A94" s="240"/>
      <c r="B94" s="240"/>
      <c r="C94" s="240"/>
      <c r="D94" s="240"/>
      <c r="E94" s="240"/>
      <c r="F94" s="240"/>
      <c r="G94" s="240"/>
      <c r="H94" s="240"/>
      <c r="I94" s="240"/>
      <c r="J94" s="240"/>
      <c r="K94" s="240"/>
      <c r="L94" s="240"/>
      <c r="M94" s="240"/>
      <c r="N94" s="240"/>
      <c r="O94" s="240"/>
      <c r="P94" s="240"/>
    </row>
    <row r="95" spans="1:16" ht="15">
      <c r="A95" s="240"/>
      <c r="B95" s="240"/>
      <c r="C95" s="240"/>
      <c r="D95" s="240"/>
      <c r="E95" s="240"/>
      <c r="F95" s="240"/>
      <c r="G95" s="240"/>
      <c r="H95" s="240"/>
      <c r="I95" s="240"/>
      <c r="J95" s="240"/>
      <c r="K95" s="240"/>
      <c r="L95" s="240"/>
      <c r="M95" s="240"/>
      <c r="N95" s="240"/>
      <c r="O95" s="240"/>
      <c r="P95" s="240"/>
    </row>
    <row r="96" spans="1:16" ht="15">
      <c r="A96" s="240"/>
      <c r="B96" s="240"/>
      <c r="C96" s="240"/>
      <c r="D96" s="240"/>
      <c r="E96" s="240"/>
      <c r="F96" s="240"/>
      <c r="G96" s="240"/>
      <c r="H96" s="240"/>
      <c r="I96" s="240"/>
      <c r="J96" s="240"/>
      <c r="K96" s="240"/>
      <c r="L96" s="240"/>
      <c r="M96" s="240"/>
      <c r="N96" s="240"/>
      <c r="O96" s="240"/>
      <c r="P96" s="240"/>
    </row>
    <row r="97" spans="1:16" ht="15">
      <c r="A97" s="240"/>
      <c r="B97" s="240"/>
      <c r="C97" s="240"/>
      <c r="D97" s="240"/>
      <c r="E97" s="240"/>
      <c r="F97" s="240"/>
      <c r="G97" s="240"/>
      <c r="H97" s="240"/>
      <c r="I97" s="240"/>
      <c r="J97" s="240"/>
      <c r="K97" s="240"/>
      <c r="L97" s="240"/>
      <c r="M97" s="240"/>
      <c r="N97" s="240"/>
      <c r="O97" s="240"/>
      <c r="P97" s="240"/>
    </row>
    <row r="98" spans="1:16" ht="15">
      <c r="A98" s="240"/>
      <c r="B98" s="240"/>
      <c r="C98" s="240"/>
      <c r="D98" s="240"/>
      <c r="E98" s="240"/>
      <c r="F98" s="240"/>
      <c r="G98" s="240"/>
      <c r="H98" s="240"/>
      <c r="I98" s="240"/>
      <c r="J98" s="240"/>
      <c r="K98" s="240"/>
      <c r="L98" s="240"/>
      <c r="M98" s="240"/>
      <c r="N98" s="240"/>
      <c r="O98" s="240"/>
      <c r="P98" s="240"/>
    </row>
    <row r="99" spans="1:16" ht="15">
      <c r="A99" s="240"/>
      <c r="B99" s="240"/>
      <c r="C99" s="240"/>
      <c r="D99" s="240"/>
      <c r="E99" s="240"/>
      <c r="F99" s="240"/>
      <c r="G99" s="240"/>
      <c r="H99" s="240"/>
      <c r="I99" s="240"/>
      <c r="J99" s="240"/>
      <c r="K99" s="240"/>
      <c r="L99" s="240"/>
      <c r="M99" s="240"/>
      <c r="N99" s="240"/>
      <c r="O99" s="240"/>
      <c r="P99" s="240"/>
    </row>
    <row r="100" spans="1:16" ht="15">
      <c r="A100" s="240"/>
      <c r="B100" s="240"/>
      <c r="C100" s="240"/>
      <c r="D100" s="240"/>
      <c r="E100" s="240"/>
      <c r="F100" s="240"/>
      <c r="G100" s="240"/>
      <c r="H100" s="240"/>
      <c r="I100" s="240"/>
      <c r="J100" s="240"/>
      <c r="K100" s="240"/>
      <c r="L100" s="240"/>
      <c r="M100" s="240"/>
      <c r="N100" s="240"/>
      <c r="O100" s="240"/>
      <c r="P100" s="240"/>
    </row>
    <row r="101" spans="1:16" ht="15">
      <c r="A101" s="240"/>
      <c r="B101" s="240"/>
      <c r="C101" s="240"/>
      <c r="D101" s="240"/>
      <c r="E101" s="240"/>
      <c r="F101" s="240"/>
      <c r="G101" s="240"/>
      <c r="H101" s="240"/>
      <c r="I101" s="240"/>
      <c r="J101" s="240"/>
      <c r="K101" s="240"/>
      <c r="L101" s="240"/>
      <c r="M101" s="240"/>
      <c r="N101" s="240"/>
      <c r="O101" s="240"/>
      <c r="P101" s="240"/>
    </row>
    <row r="102" spans="1:16" ht="15">
      <c r="A102" s="240"/>
      <c r="B102" s="240"/>
      <c r="C102" s="240"/>
      <c r="D102" s="240"/>
      <c r="E102" s="240"/>
      <c r="F102" s="240"/>
      <c r="G102" s="240"/>
      <c r="H102" s="240"/>
      <c r="I102" s="240"/>
      <c r="J102" s="240"/>
      <c r="K102" s="240"/>
      <c r="L102" s="240"/>
      <c r="M102" s="240"/>
      <c r="N102" s="240"/>
      <c r="O102" s="240"/>
      <c r="P102" s="240"/>
    </row>
    <row r="103" spans="1:16" ht="15">
      <c r="A103" s="240"/>
      <c r="B103" s="240"/>
      <c r="C103" s="240"/>
      <c r="D103" s="240"/>
      <c r="E103" s="240"/>
      <c r="F103" s="240"/>
      <c r="G103" s="240"/>
      <c r="H103" s="240"/>
      <c r="I103" s="240"/>
      <c r="J103" s="240"/>
      <c r="K103" s="240"/>
      <c r="L103" s="240"/>
      <c r="M103" s="240"/>
      <c r="N103" s="240"/>
      <c r="O103" s="240"/>
      <c r="P103" s="240"/>
    </row>
    <row r="104" spans="1:16" ht="15">
      <c r="A104" s="240"/>
      <c r="B104" s="240"/>
      <c r="C104" s="240"/>
      <c r="D104" s="240"/>
      <c r="E104" s="240"/>
      <c r="F104" s="240"/>
      <c r="G104" s="240"/>
      <c r="H104" s="240"/>
      <c r="I104" s="240"/>
      <c r="J104" s="240"/>
      <c r="K104" s="240"/>
      <c r="L104" s="240"/>
      <c r="M104" s="240"/>
      <c r="N104" s="240"/>
      <c r="O104" s="240"/>
      <c r="P104" s="240"/>
    </row>
    <row r="105" spans="1:16" ht="15">
      <c r="A105" s="240"/>
      <c r="B105" s="240"/>
      <c r="C105" s="240"/>
      <c r="D105" s="240"/>
      <c r="E105" s="240"/>
      <c r="F105" s="240"/>
      <c r="G105" s="240"/>
      <c r="H105" s="240"/>
      <c r="I105" s="240"/>
      <c r="J105" s="240"/>
      <c r="K105" s="240"/>
      <c r="L105" s="240"/>
      <c r="M105" s="240"/>
      <c r="N105" s="240"/>
      <c r="O105" s="240"/>
      <c r="P105" s="240"/>
    </row>
    <row r="106" spans="1:16" ht="15">
      <c r="A106" s="240"/>
      <c r="B106" s="240"/>
      <c r="C106" s="240"/>
      <c r="D106" s="240"/>
      <c r="E106" s="240"/>
      <c r="F106" s="240"/>
      <c r="G106" s="240"/>
      <c r="H106" s="240"/>
      <c r="I106" s="240"/>
      <c r="J106" s="240"/>
      <c r="K106" s="240"/>
      <c r="L106" s="240"/>
      <c r="M106" s="240"/>
      <c r="N106" s="240"/>
      <c r="O106" s="240"/>
      <c r="P106" s="240"/>
    </row>
    <row r="107" spans="1:16" ht="15">
      <c r="A107" s="240"/>
      <c r="B107" s="240"/>
      <c r="C107" s="240"/>
      <c r="D107" s="240"/>
      <c r="E107" s="240"/>
      <c r="F107" s="240"/>
      <c r="G107" s="240"/>
      <c r="H107" s="240"/>
      <c r="I107" s="240"/>
      <c r="J107" s="240"/>
      <c r="K107" s="240"/>
      <c r="L107" s="240"/>
      <c r="M107" s="240"/>
      <c r="N107" s="240"/>
      <c r="O107" s="240"/>
      <c r="P107" s="240"/>
    </row>
    <row r="108" spans="1:16" ht="15">
      <c r="A108" s="240"/>
      <c r="B108" s="240"/>
      <c r="C108" s="240"/>
      <c r="D108" s="240"/>
      <c r="E108" s="240"/>
      <c r="F108" s="240"/>
      <c r="G108" s="240"/>
      <c r="H108" s="240"/>
      <c r="I108" s="240"/>
      <c r="J108" s="240"/>
      <c r="K108" s="240"/>
      <c r="L108" s="240"/>
      <c r="M108" s="240"/>
      <c r="N108" s="240"/>
      <c r="O108" s="240"/>
      <c r="P108" s="240"/>
    </row>
    <row r="109" spans="1:16" ht="15">
      <c r="A109" s="240"/>
      <c r="B109" s="240"/>
      <c r="C109" s="240"/>
      <c r="D109" s="240"/>
      <c r="E109" s="240"/>
      <c r="F109" s="240"/>
      <c r="G109" s="240"/>
      <c r="H109" s="240"/>
      <c r="I109" s="240"/>
      <c r="J109" s="240"/>
      <c r="K109" s="240"/>
      <c r="L109" s="240"/>
      <c r="M109" s="240"/>
      <c r="N109" s="240"/>
      <c r="O109" s="240"/>
      <c r="P109" s="240"/>
    </row>
    <row r="110" spans="1:16" ht="15">
      <c r="A110" s="240"/>
      <c r="B110" s="240"/>
      <c r="C110" s="240"/>
      <c r="D110" s="240"/>
      <c r="E110" s="240"/>
      <c r="F110" s="240"/>
      <c r="G110" s="240"/>
      <c r="H110" s="240"/>
      <c r="I110" s="240"/>
      <c r="J110" s="240"/>
      <c r="K110" s="240"/>
      <c r="L110" s="240"/>
      <c r="M110" s="240"/>
      <c r="N110" s="240"/>
      <c r="O110" s="240"/>
      <c r="P110" s="240"/>
    </row>
    <row r="111" spans="1:16" ht="15">
      <c r="A111" s="240"/>
      <c r="B111" s="240"/>
      <c r="C111" s="240"/>
      <c r="D111" s="240"/>
      <c r="E111" s="240"/>
      <c r="F111" s="240"/>
      <c r="G111" s="240"/>
      <c r="H111" s="240"/>
      <c r="I111" s="240"/>
      <c r="J111" s="240"/>
      <c r="K111" s="240"/>
      <c r="L111" s="240"/>
      <c r="M111" s="240"/>
      <c r="N111" s="240"/>
      <c r="O111" s="240"/>
      <c r="P111" s="240"/>
    </row>
    <row r="112" spans="1:16" ht="15">
      <c r="A112" s="240"/>
      <c r="B112" s="240"/>
      <c r="C112" s="240"/>
      <c r="D112" s="240"/>
      <c r="E112" s="240"/>
      <c r="F112" s="240"/>
      <c r="G112" s="240"/>
      <c r="H112" s="240"/>
      <c r="I112" s="240"/>
      <c r="J112" s="240"/>
      <c r="K112" s="240"/>
      <c r="L112" s="240"/>
      <c r="M112" s="240"/>
      <c r="N112" s="240"/>
      <c r="O112" s="240"/>
      <c r="P112" s="240"/>
    </row>
    <row r="113" spans="1:16" ht="15">
      <c r="A113" s="240"/>
      <c r="B113" s="240"/>
      <c r="C113" s="240"/>
      <c r="D113" s="240"/>
      <c r="E113" s="240"/>
      <c r="F113" s="240"/>
      <c r="G113" s="240"/>
      <c r="H113" s="240"/>
      <c r="I113" s="240"/>
      <c r="J113" s="240"/>
      <c r="K113" s="240"/>
      <c r="L113" s="240"/>
      <c r="M113" s="240"/>
      <c r="N113" s="240"/>
      <c r="O113" s="240"/>
      <c r="P113" s="240"/>
    </row>
    <row r="114" spans="1:16" ht="15">
      <c r="A114" s="240"/>
      <c r="B114" s="240"/>
      <c r="C114" s="240"/>
      <c r="D114" s="240"/>
      <c r="E114" s="240"/>
      <c r="F114" s="240"/>
      <c r="G114" s="240"/>
      <c r="H114" s="240"/>
      <c r="I114" s="240"/>
      <c r="J114" s="240"/>
      <c r="K114" s="240"/>
      <c r="L114" s="240"/>
      <c r="M114" s="240"/>
      <c r="N114" s="240"/>
      <c r="O114" s="240"/>
      <c r="P114" s="240"/>
    </row>
  </sheetData>
  <sheetProtection algorithmName="SHA-512" hashValue="R93AZDHV5kcKMUx2+lAzgR+nx0fFsJZJhFbokkUubH0CBl6pmXXDZVzuP+VMtEvnbqGbwD/DfVAgGCD20fyQtg==" saltValue="uSO7IOKRAo3PTxUROpv+Hg==" spinCount="100000" sheet="1" scenarios="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C2:F2"/>
    <mergeCell ref="G2:J2"/>
    <mergeCell ref="K2:N2"/>
    <mergeCell ref="O2:R2"/>
    <mergeCell ref="S2:V2"/>
    <mergeCell ref="AI1:AL1"/>
    <mergeCell ref="AI2:AL2"/>
    <mergeCell ref="AM1:AP1"/>
    <mergeCell ref="AM2:AP2"/>
    <mergeCell ref="W1:Z1"/>
    <mergeCell ref="AA1:AD1"/>
    <mergeCell ref="AA2:AD2"/>
    <mergeCell ref="AE1:AH1"/>
    <mergeCell ref="AE2:AH2"/>
    <mergeCell ref="W2:Z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2021</oddHeader>
  </headerFooter>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4"/>
  <sheetViews>
    <sheetView zoomScaleNormal="100" workbookViewId="0">
      <pane xSplit="2" ySplit="5" topLeftCell="C33" activePane="bottomRight" state="frozen"/>
      <selection pane="topRight" activeCell="C1" sqref="C1"/>
      <selection pane="bottomLeft" activeCell="A6" sqref="A6"/>
      <selection pane="bottomRight" activeCell="D8" sqref="D8"/>
    </sheetView>
  </sheetViews>
  <sheetFormatPr defaultColWidth="8.85546875" defaultRowHeight="12.75"/>
  <cols>
    <col min="1" max="1" width="13.7109375" style="238" customWidth="1"/>
    <col min="2" max="2" width="45.7109375" style="238" customWidth="1"/>
    <col min="3" max="10" width="18.7109375" style="238" customWidth="1"/>
    <col min="11" max="11" width="20.85546875" style="238" customWidth="1"/>
    <col min="12" max="14" width="18.7109375" style="238" customWidth="1"/>
    <col min="15" max="16384" width="8.85546875" style="238"/>
  </cols>
  <sheetData>
    <row r="1" spans="1:19" ht="15.75">
      <c r="A1" s="259"/>
      <c r="B1" s="259"/>
      <c r="C1" s="243" t="s">
        <v>887</v>
      </c>
      <c r="D1" s="243" t="s">
        <v>887</v>
      </c>
      <c r="E1" s="243" t="s">
        <v>887</v>
      </c>
      <c r="F1" s="243" t="s">
        <v>887</v>
      </c>
      <c r="G1" s="243" t="s">
        <v>887</v>
      </c>
      <c r="H1" s="243" t="s">
        <v>887</v>
      </c>
      <c r="I1" s="243" t="s">
        <v>887</v>
      </c>
      <c r="J1" s="243" t="s">
        <v>887</v>
      </c>
      <c r="K1" s="243" t="s">
        <v>887</v>
      </c>
      <c r="L1" s="243" t="s">
        <v>887</v>
      </c>
      <c r="M1" s="243" t="s">
        <v>887</v>
      </c>
      <c r="N1" s="9" t="s">
        <v>902</v>
      </c>
      <c r="O1" s="243"/>
      <c r="P1" s="240"/>
      <c r="Q1" s="240"/>
      <c r="R1" s="240"/>
      <c r="S1" s="240"/>
    </row>
    <row r="2" spans="1:19" ht="15.75">
      <c r="A2" s="240"/>
      <c r="B2" s="240"/>
      <c r="C2" s="1681" t="s">
        <v>888</v>
      </c>
      <c r="D2" s="1681" t="s">
        <v>888</v>
      </c>
      <c r="E2" s="1681" t="s">
        <v>888</v>
      </c>
      <c r="F2" s="1681" t="s">
        <v>888</v>
      </c>
      <c r="G2" s="1681" t="s">
        <v>888</v>
      </c>
      <c r="H2" s="1681" t="s">
        <v>888</v>
      </c>
      <c r="I2" s="1681" t="s">
        <v>888</v>
      </c>
      <c r="J2" s="1681" t="s">
        <v>888</v>
      </c>
      <c r="K2" s="1681" t="s">
        <v>888</v>
      </c>
      <c r="L2" s="1681" t="s">
        <v>888</v>
      </c>
      <c r="M2" s="1681" t="s">
        <v>888</v>
      </c>
      <c r="N2" s="9" t="s">
        <v>908</v>
      </c>
      <c r="O2" s="243"/>
      <c r="P2" s="240"/>
      <c r="Q2" s="240"/>
      <c r="R2" s="240"/>
      <c r="S2" s="240"/>
    </row>
    <row r="3" spans="1:19" ht="15.75">
      <c r="A3" s="243" t="s">
        <v>884</v>
      </c>
      <c r="B3" s="243"/>
      <c r="C3" s="1681"/>
      <c r="D3" s="1681"/>
      <c r="E3" s="1681"/>
      <c r="F3" s="1681"/>
      <c r="G3" s="1681"/>
      <c r="H3" s="1681"/>
      <c r="I3" s="1681"/>
      <c r="J3" s="1681"/>
      <c r="K3" s="1681"/>
      <c r="L3" s="1681"/>
      <c r="M3" s="1681"/>
      <c r="N3" s="9" t="s">
        <v>909</v>
      </c>
      <c r="O3" s="240"/>
      <c r="P3" s="240"/>
      <c r="Q3" s="240"/>
      <c r="R3" s="240"/>
      <c r="S3" s="240"/>
    </row>
    <row r="4" spans="1:19" ht="16.5" thickBot="1">
      <c r="A4" s="244" t="s">
        <v>885</v>
      </c>
      <c r="B4" s="244" t="s">
        <v>886</v>
      </c>
      <c r="C4" s="1682"/>
      <c r="D4" s="1682"/>
      <c r="E4" s="1682"/>
      <c r="F4" s="1682"/>
      <c r="G4" s="1682"/>
      <c r="H4" s="1682"/>
      <c r="I4" s="1682"/>
      <c r="J4" s="1682"/>
      <c r="K4" s="1682"/>
      <c r="L4" s="1682"/>
      <c r="M4" s="1682"/>
      <c r="N4" s="538" t="s">
        <v>903</v>
      </c>
      <c r="O4" s="240"/>
      <c r="P4" s="240"/>
      <c r="Q4" s="240"/>
      <c r="R4" s="240"/>
      <c r="S4" s="240"/>
    </row>
    <row r="5" spans="1:19" customFormat="1" ht="17.100000000000001" customHeight="1">
      <c r="A5" s="342"/>
      <c r="B5" s="539" t="s">
        <v>928</v>
      </c>
      <c r="C5" s="337"/>
      <c r="D5" s="337"/>
      <c r="E5" s="337"/>
      <c r="F5" s="337"/>
      <c r="G5" s="337"/>
      <c r="H5" s="337"/>
      <c r="I5" s="337"/>
      <c r="J5" s="337"/>
      <c r="K5" s="337"/>
      <c r="L5" s="337"/>
      <c r="M5" s="337"/>
      <c r="N5" s="337"/>
      <c r="O5" s="6"/>
      <c r="P5" s="6"/>
      <c r="Q5" s="6"/>
      <c r="R5" s="6"/>
      <c r="S5" s="6"/>
    </row>
    <row r="6" spans="1:19" ht="17.100000000000001" customHeight="1">
      <c r="A6" s="276">
        <v>101000</v>
      </c>
      <c r="B6" s="240" t="s">
        <v>929</v>
      </c>
      <c r="C6" s="246"/>
      <c r="D6" s="246"/>
      <c r="E6" s="246"/>
      <c r="F6" s="246"/>
      <c r="G6" s="246"/>
      <c r="H6" s="246"/>
      <c r="I6" s="246"/>
      <c r="J6" s="246"/>
      <c r="K6" s="246"/>
      <c r="L6" s="246"/>
      <c r="M6" s="246"/>
      <c r="N6" s="254">
        <f t="shared" ref="N6:N11" si="0">SUM(C6:M6)</f>
        <v>0</v>
      </c>
      <c r="O6" s="240"/>
      <c r="P6" s="240"/>
      <c r="Q6" s="240"/>
      <c r="R6" s="240"/>
      <c r="S6" s="240"/>
    </row>
    <row r="7" spans="1:19" ht="17.100000000000001" customHeight="1">
      <c r="A7" s="276">
        <v>103000</v>
      </c>
      <c r="B7" s="240" t="s">
        <v>1056</v>
      </c>
      <c r="C7" s="246"/>
      <c r="D7" s="246"/>
      <c r="E7" s="246"/>
      <c r="F7" s="246"/>
      <c r="G7" s="246"/>
      <c r="H7" s="246"/>
      <c r="I7" s="246"/>
      <c r="J7" s="246"/>
      <c r="K7" s="246"/>
      <c r="L7" s="246"/>
      <c r="M7" s="246"/>
      <c r="N7" s="254">
        <f t="shared" si="0"/>
        <v>0</v>
      </c>
      <c r="O7" s="240"/>
      <c r="P7" s="240"/>
      <c r="Q7" s="240"/>
      <c r="R7" s="240"/>
      <c r="S7" s="240"/>
    </row>
    <row r="8" spans="1:19" ht="17.100000000000001" customHeight="1">
      <c r="A8" s="276">
        <v>101100</v>
      </c>
      <c r="B8" s="240" t="s">
        <v>930</v>
      </c>
      <c r="C8" s="246"/>
      <c r="D8" s="246"/>
      <c r="E8" s="246"/>
      <c r="F8" s="246"/>
      <c r="G8" s="246"/>
      <c r="H8" s="246"/>
      <c r="I8" s="246"/>
      <c r="J8" s="246"/>
      <c r="K8" s="246"/>
      <c r="L8" s="246"/>
      <c r="M8" s="246"/>
      <c r="N8" s="254">
        <f t="shared" si="0"/>
        <v>0</v>
      </c>
      <c r="O8" s="240"/>
      <c r="P8" s="240"/>
      <c r="Q8" s="240"/>
      <c r="R8" s="240"/>
      <c r="S8" s="240"/>
    </row>
    <row r="9" spans="1:19" ht="17.100000000000001" customHeight="1">
      <c r="A9" s="276">
        <v>102000</v>
      </c>
      <c r="B9" s="240" t="s">
        <v>889</v>
      </c>
      <c r="C9" s="246"/>
      <c r="D9" s="246"/>
      <c r="E9" s="246"/>
      <c r="F9" s="246"/>
      <c r="G9" s="246"/>
      <c r="H9" s="246"/>
      <c r="I9" s="246"/>
      <c r="J9" s="246"/>
      <c r="K9" s="246"/>
      <c r="L9" s="246"/>
      <c r="M9" s="246"/>
      <c r="N9" s="254">
        <f t="shared" si="0"/>
        <v>0</v>
      </c>
      <c r="O9" s="240"/>
      <c r="P9" s="240"/>
      <c r="Q9" s="240"/>
      <c r="R9" s="240"/>
      <c r="S9" s="240"/>
    </row>
    <row r="10" spans="1:19" ht="17.100000000000001" customHeight="1">
      <c r="A10" s="276">
        <v>102300</v>
      </c>
      <c r="B10" s="240" t="s">
        <v>890</v>
      </c>
      <c r="C10" s="246"/>
      <c r="D10" s="246"/>
      <c r="E10" s="246"/>
      <c r="F10" s="246"/>
      <c r="G10" s="246"/>
      <c r="H10" s="246"/>
      <c r="I10" s="246"/>
      <c r="J10" s="246"/>
      <c r="K10" s="246"/>
      <c r="L10" s="246"/>
      <c r="M10" s="246"/>
      <c r="N10" s="254">
        <f t="shared" si="0"/>
        <v>0</v>
      </c>
      <c r="O10" s="240"/>
      <c r="P10" s="240"/>
      <c r="Q10" s="240"/>
      <c r="R10" s="240"/>
      <c r="S10" s="240"/>
    </row>
    <row r="11" spans="1:19" ht="17.100000000000001" customHeight="1">
      <c r="A11" s="276">
        <v>106000</v>
      </c>
      <c r="B11" s="240" t="s">
        <v>891</v>
      </c>
      <c r="C11" s="246"/>
      <c r="D11" s="246"/>
      <c r="E11" s="246"/>
      <c r="F11" s="246"/>
      <c r="G11" s="246"/>
      <c r="H11" s="246"/>
      <c r="I11" s="246"/>
      <c r="J11" s="246"/>
      <c r="K11" s="246"/>
      <c r="L11" s="246"/>
      <c r="M11" s="246"/>
      <c r="N11" s="254">
        <f t="shared" si="0"/>
        <v>0</v>
      </c>
      <c r="O11" s="240"/>
      <c r="P11" s="240"/>
      <c r="Q11" s="240"/>
      <c r="R11" s="240"/>
      <c r="S11" s="240"/>
    </row>
    <row r="12" spans="1:19" customFormat="1" ht="17.100000000000001" customHeight="1">
      <c r="A12" s="342"/>
      <c r="B12" s="6" t="s">
        <v>892</v>
      </c>
      <c r="C12" s="254"/>
      <c r="D12" s="254"/>
      <c r="E12" s="254"/>
      <c r="F12" s="254"/>
      <c r="G12" s="254"/>
      <c r="H12" s="254"/>
      <c r="I12" s="254"/>
      <c r="J12" s="254"/>
      <c r="K12" s="254"/>
      <c r="L12" s="254"/>
      <c r="M12" s="254"/>
      <c r="N12" s="254"/>
      <c r="O12" s="6"/>
      <c r="P12" s="6"/>
      <c r="Q12" s="6"/>
      <c r="R12" s="6"/>
      <c r="S12" s="6"/>
    </row>
    <row r="13" spans="1:19" ht="17.100000000000001" customHeight="1">
      <c r="A13" s="276">
        <v>111000</v>
      </c>
      <c r="B13" s="240" t="s">
        <v>893</v>
      </c>
      <c r="C13" s="246"/>
      <c r="D13" s="246"/>
      <c r="E13" s="246"/>
      <c r="F13" s="246"/>
      <c r="G13" s="246"/>
      <c r="H13" s="246"/>
      <c r="I13" s="246"/>
      <c r="J13" s="246"/>
      <c r="K13" s="246"/>
      <c r="L13" s="246"/>
      <c r="M13" s="246"/>
      <c r="N13" s="254">
        <f t="shared" ref="N13:N25" si="1">SUM(C13:M13)</f>
        <v>0</v>
      </c>
      <c r="O13" s="240"/>
      <c r="P13" s="240"/>
      <c r="Q13" s="240"/>
      <c r="R13" s="240"/>
      <c r="S13" s="240"/>
    </row>
    <row r="14" spans="1:19" ht="17.100000000000001" customHeight="1">
      <c r="A14" s="276">
        <v>113000</v>
      </c>
      <c r="B14" s="240" t="s">
        <v>894</v>
      </c>
      <c r="C14" s="246"/>
      <c r="D14" s="246"/>
      <c r="E14" s="246"/>
      <c r="F14" s="246"/>
      <c r="G14" s="246"/>
      <c r="H14" s="246"/>
      <c r="I14" s="246"/>
      <c r="J14" s="246"/>
      <c r="K14" s="246"/>
      <c r="L14" s="246"/>
      <c r="M14" s="246"/>
      <c r="N14" s="254">
        <f t="shared" si="1"/>
        <v>0</v>
      </c>
      <c r="O14" s="240"/>
      <c r="P14" s="240"/>
      <c r="Q14" s="240"/>
      <c r="R14" s="240"/>
      <c r="S14" s="240"/>
    </row>
    <row r="15" spans="1:19" ht="17.100000000000001" customHeight="1">
      <c r="A15" s="276">
        <v>114000</v>
      </c>
      <c r="B15" s="240" t="s">
        <v>895</v>
      </c>
      <c r="C15" s="246"/>
      <c r="D15" s="246"/>
      <c r="E15" s="246"/>
      <c r="F15" s="246"/>
      <c r="G15" s="246"/>
      <c r="H15" s="246"/>
      <c r="I15" s="246"/>
      <c r="J15" s="246"/>
      <c r="K15" s="246"/>
      <c r="L15" s="246"/>
      <c r="M15" s="246"/>
      <c r="N15" s="254">
        <f t="shared" si="1"/>
        <v>0</v>
      </c>
      <c r="O15" s="240"/>
      <c r="P15" s="240"/>
      <c r="Q15" s="240"/>
      <c r="R15" s="240"/>
      <c r="S15" s="240"/>
    </row>
    <row r="16" spans="1:19" ht="17.100000000000001" customHeight="1">
      <c r="A16" s="276">
        <v>115000</v>
      </c>
      <c r="B16" s="240" t="s">
        <v>896</v>
      </c>
      <c r="C16" s="246"/>
      <c r="D16" s="246"/>
      <c r="E16" s="246"/>
      <c r="F16" s="246"/>
      <c r="G16" s="246"/>
      <c r="H16" s="246"/>
      <c r="I16" s="246"/>
      <c r="J16" s="246"/>
      <c r="K16" s="246"/>
      <c r="L16" s="246"/>
      <c r="M16" s="246"/>
      <c r="N16" s="254">
        <f t="shared" si="1"/>
        <v>0</v>
      </c>
      <c r="O16" s="240"/>
      <c r="P16" s="240"/>
      <c r="Q16" s="240"/>
      <c r="R16" s="240"/>
      <c r="S16" s="240"/>
    </row>
    <row r="17" spans="1:19" ht="17.100000000000001" customHeight="1">
      <c r="A17" s="276">
        <v>116000</v>
      </c>
      <c r="B17" s="240" t="s">
        <v>897</v>
      </c>
      <c r="C17" s="246"/>
      <c r="D17" s="246"/>
      <c r="E17" s="246"/>
      <c r="F17" s="246"/>
      <c r="G17" s="246"/>
      <c r="H17" s="246"/>
      <c r="I17" s="246"/>
      <c r="J17" s="246"/>
      <c r="K17" s="246"/>
      <c r="L17" s="246"/>
      <c r="M17" s="246"/>
      <c r="N17" s="254">
        <f t="shared" si="1"/>
        <v>0</v>
      </c>
      <c r="O17" s="240"/>
      <c r="P17" s="240"/>
      <c r="Q17" s="240"/>
      <c r="R17" s="240"/>
      <c r="S17" s="240"/>
    </row>
    <row r="18" spans="1:19" ht="17.100000000000001" customHeight="1">
      <c r="A18" s="276">
        <v>118000</v>
      </c>
      <c r="B18" s="240" t="s">
        <v>719</v>
      </c>
      <c r="C18" s="246"/>
      <c r="D18" s="246"/>
      <c r="E18" s="246"/>
      <c r="F18" s="246"/>
      <c r="G18" s="246"/>
      <c r="H18" s="246"/>
      <c r="I18" s="246"/>
      <c r="J18" s="246"/>
      <c r="K18" s="246"/>
      <c r="L18" s="246"/>
      <c r="M18" s="246"/>
      <c r="N18" s="254">
        <f t="shared" si="1"/>
        <v>0</v>
      </c>
      <c r="O18" s="240"/>
      <c r="P18" s="240"/>
      <c r="Q18" s="240"/>
      <c r="R18" s="240"/>
      <c r="S18" s="240"/>
    </row>
    <row r="19" spans="1:19" ht="30" customHeight="1">
      <c r="A19" s="276">
        <v>120000</v>
      </c>
      <c r="B19" s="247" t="s">
        <v>572</v>
      </c>
      <c r="C19" s="246"/>
      <c r="D19" s="246"/>
      <c r="E19" s="246"/>
      <c r="F19" s="246"/>
      <c r="G19" s="246"/>
      <c r="H19" s="246"/>
      <c r="I19" s="246"/>
      <c r="J19" s="246"/>
      <c r="K19" s="246"/>
      <c r="L19" s="246"/>
      <c r="M19" s="246"/>
      <c r="N19" s="254">
        <f t="shared" si="1"/>
        <v>0</v>
      </c>
      <c r="O19" s="240"/>
      <c r="P19" s="240"/>
      <c r="Q19" s="240"/>
      <c r="R19" s="240"/>
      <c r="S19" s="240"/>
    </row>
    <row r="20" spans="1:19" ht="17.100000000000001" customHeight="1">
      <c r="A20" s="276">
        <v>131000</v>
      </c>
      <c r="B20" s="240" t="s">
        <v>226</v>
      </c>
      <c r="C20" s="246"/>
      <c r="D20" s="246"/>
      <c r="E20" s="246"/>
      <c r="F20" s="246"/>
      <c r="G20" s="246"/>
      <c r="H20" s="246"/>
      <c r="I20" s="246"/>
      <c r="J20" s="246"/>
      <c r="K20" s="246"/>
      <c r="L20" s="246"/>
      <c r="M20" s="246"/>
      <c r="N20" s="254">
        <f t="shared" si="1"/>
        <v>0</v>
      </c>
      <c r="O20" s="240"/>
      <c r="P20" s="240"/>
      <c r="Q20" s="240"/>
      <c r="R20" s="240"/>
      <c r="S20" s="240"/>
    </row>
    <row r="21" spans="1:19" ht="17.100000000000001" customHeight="1">
      <c r="A21" s="276">
        <v>132000</v>
      </c>
      <c r="B21" s="240" t="s">
        <v>227</v>
      </c>
      <c r="C21" s="246"/>
      <c r="D21" s="246"/>
      <c r="E21" s="246"/>
      <c r="F21" s="246"/>
      <c r="G21" s="246"/>
      <c r="H21" s="246"/>
      <c r="I21" s="246"/>
      <c r="J21" s="246"/>
      <c r="K21" s="246"/>
      <c r="L21" s="246"/>
      <c r="M21" s="246"/>
      <c r="N21" s="254">
        <f t="shared" si="1"/>
        <v>0</v>
      </c>
      <c r="O21" s="240"/>
      <c r="P21" s="240"/>
      <c r="Q21" s="240"/>
      <c r="R21" s="240"/>
      <c r="S21" s="240"/>
    </row>
    <row r="22" spans="1:19" ht="17.100000000000001" customHeight="1">
      <c r="A22" s="276">
        <v>133000</v>
      </c>
      <c r="B22" s="240" t="s">
        <v>1060</v>
      </c>
      <c r="C22" s="246"/>
      <c r="D22" s="246"/>
      <c r="E22" s="246"/>
      <c r="F22" s="246"/>
      <c r="G22" s="246"/>
      <c r="H22" s="246"/>
      <c r="I22" s="246"/>
      <c r="J22" s="246"/>
      <c r="K22" s="246"/>
      <c r="L22" s="246"/>
      <c r="M22" s="246"/>
      <c r="N22" s="254">
        <f t="shared" si="1"/>
        <v>0</v>
      </c>
      <c r="O22" s="240"/>
      <c r="P22" s="240"/>
      <c r="Q22" s="240"/>
      <c r="R22" s="240"/>
      <c r="S22" s="240"/>
    </row>
    <row r="23" spans="1:19" ht="17.100000000000001" customHeight="1">
      <c r="A23" s="276">
        <v>140000</v>
      </c>
      <c r="B23" s="240" t="s">
        <v>181</v>
      </c>
      <c r="C23" s="246"/>
      <c r="D23" s="246"/>
      <c r="E23" s="246"/>
      <c r="F23" s="246"/>
      <c r="G23" s="246"/>
      <c r="H23" s="246"/>
      <c r="I23" s="246"/>
      <c r="J23" s="246"/>
      <c r="K23" s="246"/>
      <c r="L23" s="246"/>
      <c r="M23" s="246"/>
      <c r="N23" s="254">
        <f t="shared" si="1"/>
        <v>0</v>
      </c>
      <c r="O23" s="240"/>
      <c r="P23" s="240"/>
      <c r="Q23" s="240"/>
      <c r="R23" s="240"/>
      <c r="S23" s="240"/>
    </row>
    <row r="24" spans="1:19" ht="17.100000000000001" customHeight="1">
      <c r="A24" s="276">
        <v>150000</v>
      </c>
      <c r="B24" s="240" t="s">
        <v>933</v>
      </c>
      <c r="C24" s="246"/>
      <c r="D24" s="246"/>
      <c r="E24" s="246"/>
      <c r="F24" s="246"/>
      <c r="G24" s="246"/>
      <c r="H24" s="246"/>
      <c r="I24" s="246"/>
      <c r="J24" s="246"/>
      <c r="K24" s="246"/>
      <c r="L24" s="246"/>
      <c r="M24" s="246"/>
      <c r="N24" s="254">
        <f t="shared" si="1"/>
        <v>0</v>
      </c>
      <c r="O24" s="240"/>
      <c r="P24" s="240"/>
      <c r="Q24" s="240"/>
      <c r="R24" s="240"/>
      <c r="S24" s="240"/>
    </row>
    <row r="25" spans="1:19" ht="17.100000000000001" customHeight="1" thickBot="1">
      <c r="A25" s="276">
        <v>170000</v>
      </c>
      <c r="B25" s="240" t="s">
        <v>159</v>
      </c>
      <c r="C25" s="248"/>
      <c r="D25" s="248"/>
      <c r="E25" s="248"/>
      <c r="F25" s="248"/>
      <c r="G25" s="248"/>
      <c r="H25" s="248"/>
      <c r="I25" s="248"/>
      <c r="J25" s="248"/>
      <c r="K25" s="248"/>
      <c r="L25" s="248"/>
      <c r="M25" s="248"/>
      <c r="N25" s="255">
        <f t="shared" si="1"/>
        <v>0</v>
      </c>
      <c r="O25" s="240"/>
      <c r="P25" s="240"/>
      <c r="Q25" s="240"/>
      <c r="R25" s="240"/>
      <c r="S25" s="240"/>
    </row>
    <row r="26" spans="1:19" customFormat="1" ht="17.100000000000001" customHeight="1">
      <c r="A26" s="342"/>
      <c r="B26" s="9" t="s">
        <v>898</v>
      </c>
      <c r="C26" s="254">
        <f>SUM(C6:C25)</f>
        <v>0</v>
      </c>
      <c r="D26" s="254">
        <f t="shared" ref="D26:N26" si="2">SUM(D6:D25)</f>
        <v>0</v>
      </c>
      <c r="E26" s="254">
        <f t="shared" si="2"/>
        <v>0</v>
      </c>
      <c r="F26" s="254">
        <f t="shared" si="2"/>
        <v>0</v>
      </c>
      <c r="G26" s="254">
        <f t="shared" si="2"/>
        <v>0</v>
      </c>
      <c r="H26" s="254">
        <f t="shared" si="2"/>
        <v>0</v>
      </c>
      <c r="I26" s="254">
        <f t="shared" si="2"/>
        <v>0</v>
      </c>
      <c r="J26" s="254">
        <f t="shared" si="2"/>
        <v>0</v>
      </c>
      <c r="K26" s="254">
        <f t="shared" si="2"/>
        <v>0</v>
      </c>
      <c r="L26" s="254">
        <f t="shared" si="2"/>
        <v>0</v>
      </c>
      <c r="M26" s="254">
        <f t="shared" si="2"/>
        <v>0</v>
      </c>
      <c r="N26" s="254">
        <f t="shared" si="2"/>
        <v>0</v>
      </c>
      <c r="O26" s="6"/>
      <c r="P26" s="6"/>
      <c r="Q26" s="6"/>
      <c r="R26" s="6"/>
      <c r="S26" s="6"/>
    </row>
    <row r="27" spans="1:19" customFormat="1" ht="9.75" customHeight="1">
      <c r="A27" s="342"/>
      <c r="B27" s="9"/>
      <c r="C27" s="254"/>
      <c r="D27" s="254"/>
      <c r="E27" s="254"/>
      <c r="F27" s="254"/>
      <c r="G27" s="254"/>
      <c r="H27" s="254"/>
      <c r="I27" s="254"/>
      <c r="J27" s="254"/>
      <c r="K27" s="254"/>
      <c r="L27" s="254"/>
      <c r="M27" s="254"/>
      <c r="N27" s="254"/>
      <c r="O27" s="6"/>
      <c r="P27" s="6"/>
      <c r="Q27" s="6"/>
      <c r="R27" s="6"/>
      <c r="S27" s="6"/>
    </row>
    <row r="28" spans="1:19" customFormat="1" ht="17.100000000000001" customHeight="1">
      <c r="A28" s="343"/>
      <c r="B28" s="539" t="s">
        <v>1536</v>
      </c>
      <c r="C28" s="254"/>
      <c r="D28" s="254"/>
      <c r="E28" s="254"/>
      <c r="F28" s="254"/>
      <c r="G28" s="254"/>
      <c r="H28" s="254"/>
      <c r="I28" s="254"/>
      <c r="J28" s="254"/>
      <c r="K28" s="254"/>
      <c r="L28" s="254"/>
      <c r="M28" s="254"/>
      <c r="N28" s="254"/>
      <c r="O28" s="6"/>
      <c r="P28" s="6"/>
      <c r="Q28" s="6"/>
      <c r="R28" s="6"/>
      <c r="S28" s="6"/>
    </row>
    <row r="29" spans="1:19" ht="17.100000000000001" customHeight="1">
      <c r="A29" s="276">
        <v>190000</v>
      </c>
      <c r="B29" s="240" t="s">
        <v>1537</v>
      </c>
      <c r="C29" s="246"/>
      <c r="D29" s="246"/>
      <c r="E29" s="246"/>
      <c r="F29" s="246"/>
      <c r="G29" s="246"/>
      <c r="H29" s="246"/>
      <c r="I29" s="246"/>
      <c r="J29" s="246"/>
      <c r="K29" s="246"/>
      <c r="L29" s="246"/>
      <c r="M29" s="246"/>
      <c r="N29" s="254">
        <f>SUM(C29:M29)</f>
        <v>0</v>
      </c>
      <c r="O29" s="240"/>
      <c r="P29" s="240"/>
      <c r="Q29" s="240"/>
      <c r="R29" s="240"/>
      <c r="S29" s="240"/>
    </row>
    <row r="30" spans="1:19" ht="17.100000000000001" customHeight="1" thickBot="1">
      <c r="A30" s="276" t="s">
        <v>1585</v>
      </c>
      <c r="B30" s="240" t="s">
        <v>1546</v>
      </c>
      <c r="C30" s="248"/>
      <c r="D30" s="248"/>
      <c r="E30" s="248"/>
      <c r="F30" s="248"/>
      <c r="G30" s="248"/>
      <c r="H30" s="248"/>
      <c r="I30" s="248"/>
      <c r="J30" s="248"/>
      <c r="K30" s="248"/>
      <c r="L30" s="248"/>
      <c r="M30" s="248"/>
      <c r="N30" s="255">
        <f>SUM(C30:M30)</f>
        <v>0</v>
      </c>
      <c r="O30" s="240"/>
      <c r="P30" s="240"/>
      <c r="Q30" s="240"/>
      <c r="R30" s="240"/>
      <c r="S30" s="240"/>
    </row>
    <row r="31" spans="1:19" customFormat="1" ht="17.100000000000001" customHeight="1">
      <c r="A31" s="343"/>
      <c r="B31" s="9" t="s">
        <v>1538</v>
      </c>
      <c r="C31" s="254">
        <f>SUM(C29:C30)</f>
        <v>0</v>
      </c>
      <c r="D31" s="254">
        <f t="shared" ref="D31:N31" si="3">SUM(D29:D30)</f>
        <v>0</v>
      </c>
      <c r="E31" s="254">
        <f t="shared" si="3"/>
        <v>0</v>
      </c>
      <c r="F31" s="254">
        <f t="shared" si="3"/>
        <v>0</v>
      </c>
      <c r="G31" s="254">
        <f t="shared" si="3"/>
        <v>0</v>
      </c>
      <c r="H31" s="254">
        <f t="shared" si="3"/>
        <v>0</v>
      </c>
      <c r="I31" s="254">
        <f t="shared" si="3"/>
        <v>0</v>
      </c>
      <c r="J31" s="254">
        <f t="shared" si="3"/>
        <v>0</v>
      </c>
      <c r="K31" s="254">
        <f t="shared" si="3"/>
        <v>0</v>
      </c>
      <c r="L31" s="254">
        <f t="shared" si="3"/>
        <v>0</v>
      </c>
      <c r="M31" s="254">
        <f t="shared" si="3"/>
        <v>0</v>
      </c>
      <c r="N31" s="254">
        <f t="shared" si="3"/>
        <v>0</v>
      </c>
      <c r="O31" s="6"/>
      <c r="P31" s="6"/>
      <c r="Q31" s="6"/>
      <c r="R31" s="6"/>
      <c r="S31" s="6"/>
    </row>
    <row r="32" spans="1:19" customFormat="1" ht="9.75" customHeight="1">
      <c r="A32" s="342"/>
      <c r="B32" s="6"/>
      <c r="C32" s="254"/>
      <c r="D32" s="254"/>
      <c r="E32" s="254"/>
      <c r="F32" s="254"/>
      <c r="G32" s="254"/>
      <c r="H32" s="254"/>
      <c r="I32" s="254"/>
      <c r="J32" s="254"/>
      <c r="K32" s="254"/>
      <c r="L32" s="254"/>
      <c r="M32" s="254"/>
      <c r="N32" s="254"/>
      <c r="O32" s="6"/>
      <c r="P32" s="6"/>
      <c r="Q32" s="6"/>
      <c r="R32" s="6"/>
      <c r="S32" s="6"/>
    </row>
    <row r="33" spans="1:19" customFormat="1" ht="17.100000000000001" customHeight="1">
      <c r="A33" s="342"/>
      <c r="B33" s="8" t="s">
        <v>938</v>
      </c>
      <c r="C33" s="254"/>
      <c r="D33" s="254"/>
      <c r="E33" s="254"/>
      <c r="F33" s="254"/>
      <c r="G33" s="254"/>
      <c r="H33" s="254"/>
      <c r="I33" s="254"/>
      <c r="J33" s="254"/>
      <c r="K33" s="254"/>
      <c r="L33" s="254"/>
      <c r="M33" s="254"/>
      <c r="N33" s="254"/>
      <c r="O33" s="6"/>
      <c r="P33" s="6"/>
      <c r="Q33" s="6"/>
      <c r="R33" s="6"/>
      <c r="S33" s="6"/>
    </row>
    <row r="34" spans="1:19" ht="17.100000000000001" customHeight="1">
      <c r="A34" s="276">
        <v>201000</v>
      </c>
      <c r="B34" s="240" t="s">
        <v>630</v>
      </c>
      <c r="C34" s="246"/>
      <c r="D34" s="246"/>
      <c r="E34" s="246"/>
      <c r="F34" s="246"/>
      <c r="G34" s="246"/>
      <c r="H34" s="246"/>
      <c r="I34" s="246"/>
      <c r="J34" s="246"/>
      <c r="K34" s="246"/>
      <c r="L34" s="246"/>
      <c r="M34" s="246"/>
      <c r="N34" s="254">
        <f t="shared" ref="N34:N44" si="4">SUM(C34:M34)</f>
        <v>0</v>
      </c>
      <c r="O34" s="240"/>
      <c r="P34" s="240"/>
      <c r="Q34" s="240"/>
      <c r="R34" s="240"/>
      <c r="S34" s="240"/>
    </row>
    <row r="35" spans="1:19" ht="17.100000000000001" customHeight="1">
      <c r="A35" s="276">
        <v>202100</v>
      </c>
      <c r="B35" s="240" t="s">
        <v>184</v>
      </c>
      <c r="C35" s="246"/>
      <c r="D35" s="246"/>
      <c r="E35" s="246"/>
      <c r="F35" s="246"/>
      <c r="G35" s="246"/>
      <c r="H35" s="246"/>
      <c r="I35" s="246"/>
      <c r="J35" s="246"/>
      <c r="K35" s="246"/>
      <c r="L35" s="246"/>
      <c r="M35" s="246"/>
      <c r="N35" s="254">
        <f t="shared" si="4"/>
        <v>0</v>
      </c>
      <c r="O35" s="240"/>
      <c r="P35" s="240"/>
      <c r="Q35" s="240"/>
      <c r="R35" s="240"/>
      <c r="S35" s="240"/>
    </row>
    <row r="36" spans="1:19" ht="17.100000000000001" customHeight="1">
      <c r="A36" s="276">
        <v>203100</v>
      </c>
      <c r="B36" s="240" t="s">
        <v>259</v>
      </c>
      <c r="C36" s="246"/>
      <c r="D36" s="246"/>
      <c r="E36" s="246"/>
      <c r="F36" s="246"/>
      <c r="G36" s="246"/>
      <c r="H36" s="246"/>
      <c r="I36" s="246"/>
      <c r="J36" s="246"/>
      <c r="K36" s="246"/>
      <c r="L36" s="246"/>
      <c r="M36" s="246"/>
      <c r="N36" s="254">
        <f t="shared" si="4"/>
        <v>0</v>
      </c>
      <c r="O36" s="240"/>
      <c r="P36" s="240"/>
      <c r="Q36" s="240"/>
      <c r="R36" s="240"/>
      <c r="S36" s="240"/>
    </row>
    <row r="37" spans="1:19" ht="17.100000000000001" customHeight="1">
      <c r="A37" s="276">
        <v>204000</v>
      </c>
      <c r="B37" s="240" t="s">
        <v>708</v>
      </c>
      <c r="C37" s="246"/>
      <c r="D37" s="246"/>
      <c r="E37" s="246"/>
      <c r="F37" s="246"/>
      <c r="G37" s="246"/>
      <c r="H37" s="246"/>
      <c r="I37" s="246"/>
      <c r="J37" s="246"/>
      <c r="K37" s="246"/>
      <c r="L37" s="246"/>
      <c r="M37" s="246"/>
      <c r="N37" s="254">
        <f t="shared" si="4"/>
        <v>0</v>
      </c>
      <c r="O37" s="240"/>
      <c r="P37" s="240"/>
      <c r="Q37" s="240"/>
      <c r="R37" s="240"/>
      <c r="S37" s="240"/>
    </row>
    <row r="38" spans="1:19" ht="17.100000000000001" customHeight="1">
      <c r="A38" s="276">
        <v>205200</v>
      </c>
      <c r="B38" s="240" t="s">
        <v>258</v>
      </c>
      <c r="C38" s="246"/>
      <c r="D38" s="246"/>
      <c r="E38" s="246"/>
      <c r="F38" s="246"/>
      <c r="G38" s="246"/>
      <c r="H38" s="246"/>
      <c r="I38" s="246"/>
      <c r="J38" s="246"/>
      <c r="K38" s="246"/>
      <c r="L38" s="246"/>
      <c r="M38" s="246"/>
      <c r="N38" s="254">
        <f t="shared" si="4"/>
        <v>0</v>
      </c>
      <c r="O38" s="240"/>
      <c r="P38" s="240"/>
      <c r="Q38" s="240"/>
      <c r="R38" s="240"/>
      <c r="S38" s="240"/>
    </row>
    <row r="39" spans="1:19" ht="17.100000000000001" customHeight="1">
      <c r="A39" s="276">
        <v>206100</v>
      </c>
      <c r="B39" s="240" t="s">
        <v>1037</v>
      </c>
      <c r="C39" s="246"/>
      <c r="D39" s="246"/>
      <c r="E39" s="246"/>
      <c r="F39" s="246"/>
      <c r="G39" s="246"/>
      <c r="H39" s="246"/>
      <c r="I39" s="246"/>
      <c r="J39" s="246"/>
      <c r="K39" s="246"/>
      <c r="L39" s="246"/>
      <c r="M39" s="246"/>
      <c r="N39" s="254">
        <f t="shared" si="4"/>
        <v>0</v>
      </c>
      <c r="O39" s="240"/>
      <c r="P39" s="240"/>
      <c r="Q39" s="240"/>
      <c r="R39" s="240"/>
      <c r="S39" s="240"/>
    </row>
    <row r="40" spans="1:19" ht="17.100000000000001" customHeight="1">
      <c r="A40" s="276">
        <v>211000</v>
      </c>
      <c r="B40" s="240" t="s">
        <v>1039</v>
      </c>
      <c r="C40" s="246"/>
      <c r="D40" s="246"/>
      <c r="E40" s="246"/>
      <c r="F40" s="246"/>
      <c r="G40" s="246"/>
      <c r="H40" s="246"/>
      <c r="I40" s="246"/>
      <c r="J40" s="246"/>
      <c r="K40" s="246"/>
      <c r="L40" s="246"/>
      <c r="M40" s="246"/>
      <c r="N40" s="254">
        <f t="shared" si="4"/>
        <v>0</v>
      </c>
      <c r="O40" s="240"/>
      <c r="P40" s="240"/>
      <c r="Q40" s="240"/>
      <c r="R40" s="240"/>
      <c r="S40" s="240"/>
    </row>
    <row r="41" spans="1:19" ht="17.100000000000001" customHeight="1">
      <c r="A41" s="276">
        <v>212000</v>
      </c>
      <c r="B41" s="240" t="s">
        <v>406</v>
      </c>
      <c r="C41" s="246"/>
      <c r="D41" s="246"/>
      <c r="E41" s="246"/>
      <c r="F41" s="246"/>
      <c r="G41" s="246"/>
      <c r="H41" s="246"/>
      <c r="I41" s="246"/>
      <c r="J41" s="246"/>
      <c r="K41" s="246"/>
      <c r="L41" s="246"/>
      <c r="M41" s="246"/>
      <c r="N41" s="254">
        <f t="shared" si="4"/>
        <v>0</v>
      </c>
      <c r="O41" s="240"/>
      <c r="P41" s="240"/>
      <c r="Q41" s="240"/>
      <c r="R41" s="240"/>
      <c r="S41" s="240"/>
    </row>
    <row r="42" spans="1:19" ht="17.100000000000001" customHeight="1">
      <c r="A42" s="276">
        <v>214000</v>
      </c>
      <c r="B42" s="240" t="s">
        <v>705</v>
      </c>
      <c r="C42" s="246"/>
      <c r="D42" s="246"/>
      <c r="E42" s="246"/>
      <c r="F42" s="246"/>
      <c r="G42" s="246"/>
      <c r="H42" s="246"/>
      <c r="I42" s="246"/>
      <c r="J42" s="246"/>
      <c r="K42" s="246"/>
      <c r="L42" s="246"/>
      <c r="M42" s="246"/>
      <c r="N42" s="254">
        <f t="shared" si="4"/>
        <v>0</v>
      </c>
      <c r="O42" s="240"/>
      <c r="P42" s="240"/>
      <c r="Q42" s="240"/>
      <c r="R42" s="240"/>
      <c r="S42" s="240"/>
    </row>
    <row r="43" spans="1:19" ht="17.100000000000001" customHeight="1">
      <c r="A43" s="276">
        <v>216000</v>
      </c>
      <c r="B43" s="240" t="s">
        <v>1650</v>
      </c>
      <c r="C43" s="246"/>
      <c r="D43" s="246"/>
      <c r="E43" s="246"/>
      <c r="F43" s="246"/>
      <c r="G43" s="246"/>
      <c r="H43" s="246"/>
      <c r="I43" s="246"/>
      <c r="J43" s="246"/>
      <c r="K43" s="246"/>
      <c r="L43" s="246"/>
      <c r="M43" s="246"/>
      <c r="N43" s="254">
        <f t="shared" si="4"/>
        <v>0</v>
      </c>
      <c r="O43" s="240"/>
      <c r="P43" s="240"/>
      <c r="Q43" s="240"/>
      <c r="R43" s="240"/>
      <c r="S43" s="240"/>
    </row>
    <row r="44" spans="1:19" ht="17.100000000000001" customHeight="1" thickBot="1">
      <c r="A44" s="276">
        <v>233000</v>
      </c>
      <c r="B44" s="240" t="s">
        <v>237</v>
      </c>
      <c r="C44" s="248"/>
      <c r="D44" s="248"/>
      <c r="E44" s="248"/>
      <c r="F44" s="248"/>
      <c r="G44" s="248"/>
      <c r="H44" s="248"/>
      <c r="I44" s="248"/>
      <c r="J44" s="248"/>
      <c r="K44" s="248"/>
      <c r="L44" s="248"/>
      <c r="M44" s="248"/>
      <c r="N44" s="255">
        <f t="shared" si="4"/>
        <v>0</v>
      </c>
      <c r="O44" s="240"/>
      <c r="P44" s="240"/>
      <c r="Q44" s="240"/>
      <c r="R44" s="240"/>
      <c r="S44" s="240"/>
    </row>
    <row r="45" spans="1:19" customFormat="1" ht="17.100000000000001" customHeight="1">
      <c r="A45" s="342"/>
      <c r="B45" s="9" t="s">
        <v>899</v>
      </c>
      <c r="C45" s="254">
        <f t="shared" ref="C45:N45" si="5">SUM(C34:C44)</f>
        <v>0</v>
      </c>
      <c r="D45" s="254">
        <f t="shared" si="5"/>
        <v>0</v>
      </c>
      <c r="E45" s="254">
        <f t="shared" si="5"/>
        <v>0</v>
      </c>
      <c r="F45" s="254">
        <f t="shared" si="5"/>
        <v>0</v>
      </c>
      <c r="G45" s="254">
        <f t="shared" si="5"/>
        <v>0</v>
      </c>
      <c r="H45" s="254">
        <f t="shared" si="5"/>
        <v>0</v>
      </c>
      <c r="I45" s="254">
        <f t="shared" si="5"/>
        <v>0</v>
      </c>
      <c r="J45" s="254">
        <f t="shared" si="5"/>
        <v>0</v>
      </c>
      <c r="K45" s="254">
        <f t="shared" si="5"/>
        <v>0</v>
      </c>
      <c r="L45" s="254">
        <f t="shared" si="5"/>
        <v>0</v>
      </c>
      <c r="M45" s="254">
        <f t="shared" si="5"/>
        <v>0</v>
      </c>
      <c r="N45" s="254">
        <f t="shared" si="5"/>
        <v>0</v>
      </c>
      <c r="O45" s="6"/>
      <c r="P45" s="6"/>
      <c r="Q45" s="6"/>
      <c r="R45" s="6"/>
      <c r="S45" s="6"/>
    </row>
    <row r="46" spans="1:19" customFormat="1" ht="9.75" customHeight="1">
      <c r="A46" s="342"/>
      <c r="B46" s="9"/>
      <c r="C46" s="254"/>
      <c r="D46" s="254"/>
      <c r="E46" s="254"/>
      <c r="F46" s="254"/>
      <c r="G46" s="254"/>
      <c r="H46" s="254"/>
      <c r="I46" s="254"/>
      <c r="J46" s="254"/>
      <c r="K46" s="254"/>
      <c r="L46" s="254"/>
      <c r="M46" s="254"/>
      <c r="N46" s="254"/>
      <c r="O46" s="6"/>
      <c r="P46" s="6"/>
      <c r="Q46" s="6"/>
      <c r="R46" s="6"/>
      <c r="S46" s="6"/>
    </row>
    <row r="47" spans="1:19" customFormat="1" ht="17.100000000000001" customHeight="1">
      <c r="A47" s="343"/>
      <c r="B47" s="539" t="s">
        <v>1539</v>
      </c>
      <c r="C47" s="254"/>
      <c r="D47" s="254"/>
      <c r="E47" s="254"/>
      <c r="F47" s="254"/>
      <c r="G47" s="254"/>
      <c r="H47" s="254"/>
      <c r="I47" s="254"/>
      <c r="J47" s="254"/>
      <c r="K47" s="254"/>
      <c r="L47" s="254"/>
      <c r="M47" s="254"/>
      <c r="N47" s="254"/>
      <c r="O47" s="6"/>
      <c r="P47" s="6"/>
      <c r="Q47" s="6"/>
      <c r="R47" s="6"/>
      <c r="S47" s="6"/>
    </row>
    <row r="48" spans="1:19" ht="17.100000000000001" customHeight="1">
      <c r="A48" s="276">
        <v>220000</v>
      </c>
      <c r="B48" s="240" t="s">
        <v>1541</v>
      </c>
      <c r="C48" s="246"/>
      <c r="D48" s="246"/>
      <c r="E48" s="246"/>
      <c r="F48" s="246"/>
      <c r="G48" s="246"/>
      <c r="H48" s="246"/>
      <c r="I48" s="246"/>
      <c r="J48" s="246"/>
      <c r="K48" s="246"/>
      <c r="L48" s="246"/>
      <c r="M48" s="246"/>
      <c r="N48" s="254">
        <f>SUM(C48:M48)</f>
        <v>0</v>
      </c>
      <c r="O48" s="240"/>
      <c r="P48" s="240"/>
      <c r="Q48" s="240"/>
      <c r="R48" s="240"/>
      <c r="S48" s="240"/>
    </row>
    <row r="49" spans="1:19" ht="17.100000000000001" customHeight="1" thickBot="1">
      <c r="A49" s="276">
        <v>223000</v>
      </c>
      <c r="B49" s="240" t="s">
        <v>1540</v>
      </c>
      <c r="C49" s="248"/>
      <c r="D49" s="248"/>
      <c r="E49" s="248"/>
      <c r="F49" s="248"/>
      <c r="G49" s="248"/>
      <c r="H49" s="248"/>
      <c r="I49" s="248"/>
      <c r="J49" s="248"/>
      <c r="K49" s="248"/>
      <c r="L49" s="248"/>
      <c r="M49" s="248"/>
      <c r="N49" s="255">
        <f>SUM(C49:M49)</f>
        <v>0</v>
      </c>
      <c r="O49" s="240"/>
      <c r="P49" s="240"/>
      <c r="Q49" s="240"/>
      <c r="R49" s="240"/>
      <c r="S49" s="240"/>
    </row>
    <row r="50" spans="1:19" customFormat="1" ht="17.100000000000001" customHeight="1">
      <c r="A50" s="343"/>
      <c r="B50" s="9" t="s">
        <v>1542</v>
      </c>
      <c r="C50" s="254">
        <f>SUM(C48:C49)</f>
        <v>0</v>
      </c>
      <c r="D50" s="254">
        <f t="shared" ref="D50:N50" si="6">SUM(D48:D49)</f>
        <v>0</v>
      </c>
      <c r="E50" s="254">
        <f t="shared" si="6"/>
        <v>0</v>
      </c>
      <c r="F50" s="254">
        <f t="shared" si="6"/>
        <v>0</v>
      </c>
      <c r="G50" s="254">
        <f t="shared" si="6"/>
        <v>0</v>
      </c>
      <c r="H50" s="254">
        <f t="shared" si="6"/>
        <v>0</v>
      </c>
      <c r="I50" s="254">
        <f t="shared" si="6"/>
        <v>0</v>
      </c>
      <c r="J50" s="254">
        <f t="shared" si="6"/>
        <v>0</v>
      </c>
      <c r="K50" s="254">
        <f t="shared" si="6"/>
        <v>0</v>
      </c>
      <c r="L50" s="254">
        <f t="shared" si="6"/>
        <v>0</v>
      </c>
      <c r="M50" s="254">
        <f t="shared" si="6"/>
        <v>0</v>
      </c>
      <c r="N50" s="254">
        <f t="shared" si="6"/>
        <v>0</v>
      </c>
      <c r="O50" s="6"/>
      <c r="P50" s="6"/>
      <c r="Q50" s="6"/>
      <c r="R50" s="6"/>
      <c r="S50" s="6"/>
    </row>
    <row r="51" spans="1:19" customFormat="1" ht="9.75" customHeight="1">
      <c r="A51" s="342"/>
      <c r="B51" s="6"/>
      <c r="C51" s="254"/>
      <c r="D51" s="254"/>
      <c r="E51" s="254"/>
      <c r="F51" s="254"/>
      <c r="G51" s="254"/>
      <c r="H51" s="254"/>
      <c r="I51" s="254"/>
      <c r="J51" s="254"/>
      <c r="K51" s="254"/>
      <c r="L51" s="254"/>
      <c r="M51" s="254"/>
      <c r="N51" s="254"/>
      <c r="O51" s="6"/>
      <c r="P51" s="6"/>
      <c r="Q51" s="6"/>
      <c r="R51" s="6"/>
      <c r="S51" s="6"/>
    </row>
    <row r="52" spans="1:19" customFormat="1" ht="17.100000000000001" customHeight="1">
      <c r="A52" s="342"/>
      <c r="B52" s="8" t="s">
        <v>1272</v>
      </c>
      <c r="C52" s="254"/>
      <c r="D52" s="254"/>
      <c r="E52" s="254"/>
      <c r="F52" s="254"/>
      <c r="G52" s="254"/>
      <c r="H52" s="254"/>
      <c r="I52" s="254"/>
      <c r="J52" s="254"/>
      <c r="K52" s="254"/>
      <c r="L52" s="254"/>
      <c r="M52" s="254"/>
      <c r="N52" s="254"/>
      <c r="O52" s="6"/>
      <c r="P52" s="6"/>
      <c r="Q52" s="6"/>
      <c r="R52" s="6"/>
      <c r="S52" s="6"/>
    </row>
    <row r="53" spans="1:19" ht="17.100000000000001" customHeight="1">
      <c r="A53" s="276">
        <v>250100</v>
      </c>
      <c r="B53" s="240" t="s">
        <v>1267</v>
      </c>
      <c r="C53" s="246"/>
      <c r="D53" s="246"/>
      <c r="E53" s="246"/>
      <c r="F53" s="246"/>
      <c r="G53" s="246"/>
      <c r="H53" s="246"/>
      <c r="I53" s="246"/>
      <c r="J53" s="246"/>
      <c r="K53" s="246"/>
      <c r="L53" s="246"/>
      <c r="M53" s="246"/>
      <c r="N53" s="254">
        <f>SUM(C53:M53)</f>
        <v>0</v>
      </c>
      <c r="O53" s="240"/>
      <c r="P53" s="240"/>
      <c r="Q53" s="240"/>
      <c r="R53" s="240"/>
      <c r="S53" s="240"/>
    </row>
    <row r="54" spans="1:19" ht="17.100000000000001" customHeight="1">
      <c r="A54" s="276">
        <v>250200</v>
      </c>
      <c r="B54" s="240" t="s">
        <v>1268</v>
      </c>
      <c r="C54" s="246"/>
      <c r="D54" s="246"/>
      <c r="E54" s="246"/>
      <c r="F54" s="246"/>
      <c r="G54" s="246"/>
      <c r="H54" s="246"/>
      <c r="I54" s="246"/>
      <c r="J54" s="246"/>
      <c r="K54" s="246"/>
      <c r="L54" s="246"/>
      <c r="M54" s="246"/>
      <c r="N54" s="254">
        <f>SUM(C54:M54)</f>
        <v>0</v>
      </c>
      <c r="O54" s="240"/>
      <c r="P54" s="240"/>
      <c r="Q54" s="240"/>
      <c r="R54" s="240"/>
      <c r="S54" s="240"/>
    </row>
    <row r="55" spans="1:19" ht="17.100000000000001" customHeight="1">
      <c r="A55" s="276">
        <v>260100</v>
      </c>
      <c r="B55" s="240" t="s">
        <v>1266</v>
      </c>
      <c r="C55" s="246"/>
      <c r="D55" s="246"/>
      <c r="E55" s="246"/>
      <c r="F55" s="246"/>
      <c r="G55" s="246"/>
      <c r="H55" s="246"/>
      <c r="I55" s="246"/>
      <c r="J55" s="246"/>
      <c r="K55" s="246"/>
      <c r="L55" s="246"/>
      <c r="M55" s="246"/>
      <c r="N55" s="254">
        <f>SUM(C55:M55)</f>
        <v>0</v>
      </c>
      <c r="O55" s="240"/>
      <c r="P55" s="240"/>
      <c r="Q55" s="240"/>
      <c r="R55" s="240"/>
      <c r="S55" s="240"/>
    </row>
    <row r="56" spans="1:19" ht="17.100000000000001" customHeight="1">
      <c r="A56" s="276">
        <v>260200</v>
      </c>
      <c r="B56" s="240" t="s">
        <v>1265</v>
      </c>
      <c r="C56" s="246"/>
      <c r="D56" s="246"/>
      <c r="E56" s="246"/>
      <c r="F56" s="246"/>
      <c r="G56" s="246"/>
      <c r="H56" s="246"/>
      <c r="I56" s="246"/>
      <c r="J56" s="246"/>
      <c r="K56" s="246"/>
      <c r="L56" s="246"/>
      <c r="M56" s="246"/>
      <c r="N56" s="254">
        <f>SUM(C56:M56)</f>
        <v>0</v>
      </c>
      <c r="O56" s="240"/>
      <c r="P56" s="240"/>
      <c r="Q56" s="240"/>
      <c r="R56" s="240"/>
      <c r="S56" s="240"/>
    </row>
    <row r="57" spans="1:19" ht="17.100000000000001" customHeight="1" thickBot="1">
      <c r="A57" s="276">
        <v>271000</v>
      </c>
      <c r="B57" s="240" t="s">
        <v>1270</v>
      </c>
      <c r="C57" s="248"/>
      <c r="D57" s="248"/>
      <c r="E57" s="248"/>
      <c r="F57" s="248"/>
      <c r="G57" s="248"/>
      <c r="H57" s="248"/>
      <c r="I57" s="248"/>
      <c r="J57" s="248"/>
      <c r="K57" s="248"/>
      <c r="L57" s="248"/>
      <c r="M57" s="248"/>
      <c r="N57" s="255">
        <f>SUM(C57:M57)</f>
        <v>0</v>
      </c>
      <c r="O57" s="240"/>
      <c r="P57" s="240"/>
      <c r="Q57" s="240"/>
      <c r="R57" s="240"/>
      <c r="S57" s="240"/>
    </row>
    <row r="58" spans="1:19" customFormat="1" ht="17.100000000000001" customHeight="1" thickBot="1">
      <c r="A58" s="342"/>
      <c r="B58" s="9" t="s">
        <v>1581</v>
      </c>
      <c r="C58" s="255">
        <f>SUM(C52:C57)</f>
        <v>0</v>
      </c>
      <c r="D58" s="255">
        <f t="shared" ref="D58:N58" si="7">SUM(D52:D57)</f>
        <v>0</v>
      </c>
      <c r="E58" s="255">
        <f t="shared" si="7"/>
        <v>0</v>
      </c>
      <c r="F58" s="255">
        <f t="shared" si="7"/>
        <v>0</v>
      </c>
      <c r="G58" s="255">
        <f t="shared" si="7"/>
        <v>0</v>
      </c>
      <c r="H58" s="255">
        <f t="shared" si="7"/>
        <v>0</v>
      </c>
      <c r="I58" s="255">
        <f t="shared" si="7"/>
        <v>0</v>
      </c>
      <c r="J58" s="255">
        <f t="shared" si="7"/>
        <v>0</v>
      </c>
      <c r="K58" s="255">
        <f t="shared" si="7"/>
        <v>0</v>
      </c>
      <c r="L58" s="255">
        <f t="shared" si="7"/>
        <v>0</v>
      </c>
      <c r="M58" s="255">
        <f t="shared" si="7"/>
        <v>0</v>
      </c>
      <c r="N58" s="255">
        <f t="shared" si="7"/>
        <v>0</v>
      </c>
      <c r="O58" s="6"/>
      <c r="P58" s="6"/>
      <c r="Q58" s="6"/>
      <c r="R58" s="6"/>
      <c r="S58" s="6"/>
    </row>
    <row r="59" spans="1:19" customFormat="1" ht="36.75" customHeight="1" thickBot="1">
      <c r="A59" s="342"/>
      <c r="B59" s="541" t="s">
        <v>1582</v>
      </c>
      <c r="C59" s="257">
        <f>+C45+C58+C50</f>
        <v>0</v>
      </c>
      <c r="D59" s="257">
        <f t="shared" ref="D59:N59" si="8">+D45+D58+D50</f>
        <v>0</v>
      </c>
      <c r="E59" s="257">
        <f t="shared" si="8"/>
        <v>0</v>
      </c>
      <c r="F59" s="257">
        <f t="shared" si="8"/>
        <v>0</v>
      </c>
      <c r="G59" s="257">
        <f t="shared" si="8"/>
        <v>0</v>
      </c>
      <c r="H59" s="257">
        <f t="shared" si="8"/>
        <v>0</v>
      </c>
      <c r="I59" s="257">
        <f t="shared" si="8"/>
        <v>0</v>
      </c>
      <c r="J59" s="257">
        <f t="shared" si="8"/>
        <v>0</v>
      </c>
      <c r="K59" s="257">
        <f t="shared" si="8"/>
        <v>0</v>
      </c>
      <c r="L59" s="257">
        <f t="shared" si="8"/>
        <v>0</v>
      </c>
      <c r="M59" s="257">
        <f t="shared" si="8"/>
        <v>0</v>
      </c>
      <c r="N59" s="257">
        <f t="shared" si="8"/>
        <v>0</v>
      </c>
      <c r="O59" s="6"/>
      <c r="P59" s="6"/>
      <c r="Q59" s="6"/>
      <c r="R59" s="6"/>
      <c r="S59" s="6"/>
    </row>
    <row r="60" spans="1:19" ht="16.5" thickTop="1">
      <c r="A60" s="276"/>
      <c r="B60" s="240"/>
      <c r="C60" s="336"/>
      <c r="D60" s="336" t="s">
        <v>1136</v>
      </c>
      <c r="E60" s="240"/>
      <c r="F60" s="336"/>
      <c r="G60" s="240"/>
      <c r="H60" s="336" t="s">
        <v>1136</v>
      </c>
      <c r="I60" s="336"/>
      <c r="J60" s="240"/>
      <c r="K60" s="240"/>
      <c r="L60" s="336" t="s">
        <v>623</v>
      </c>
      <c r="M60" s="240"/>
      <c r="N60" s="240"/>
      <c r="O60" s="240"/>
      <c r="P60" s="240"/>
      <c r="Q60" s="240"/>
      <c r="R60" s="240"/>
      <c r="S60" s="240"/>
    </row>
    <row r="61" spans="1:19" ht="15">
      <c r="A61" s="276"/>
      <c r="B61" s="240"/>
      <c r="C61" s="240"/>
      <c r="D61" s="240"/>
      <c r="E61" s="240"/>
      <c r="F61" s="240"/>
      <c r="G61" s="240"/>
      <c r="H61" s="240"/>
      <c r="I61" s="240"/>
      <c r="J61" s="240"/>
      <c r="K61" s="240"/>
      <c r="L61" s="240"/>
      <c r="M61" s="240"/>
      <c r="N61" s="240"/>
      <c r="O61" s="240"/>
      <c r="P61" s="240"/>
      <c r="Q61" s="240"/>
      <c r="R61" s="240"/>
      <c r="S61" s="240"/>
    </row>
    <row r="62" spans="1:19" ht="15">
      <c r="A62" s="276"/>
      <c r="B62" s="240"/>
      <c r="C62" s="240"/>
      <c r="D62" s="240"/>
      <c r="E62" s="240"/>
      <c r="F62" s="240"/>
      <c r="G62" s="240"/>
      <c r="H62" s="240"/>
      <c r="I62" s="240"/>
      <c r="J62" s="240"/>
      <c r="K62" s="240"/>
      <c r="L62" s="240"/>
      <c r="M62" s="240"/>
      <c r="N62" s="240"/>
      <c r="O62" s="240"/>
      <c r="P62" s="240"/>
      <c r="Q62" s="240"/>
      <c r="R62" s="240"/>
      <c r="S62" s="240"/>
    </row>
    <row r="63" spans="1:19" ht="15">
      <c r="A63" s="276"/>
      <c r="B63" s="240"/>
      <c r="C63" s="240"/>
      <c r="D63" s="240"/>
      <c r="E63" s="240"/>
      <c r="F63" s="240"/>
      <c r="G63" s="240"/>
      <c r="H63" s="240"/>
      <c r="I63" s="240"/>
      <c r="J63" s="240"/>
      <c r="K63" s="240"/>
      <c r="L63" s="240"/>
      <c r="M63" s="240"/>
      <c r="N63" s="240"/>
      <c r="O63" s="240"/>
      <c r="P63" s="240"/>
      <c r="Q63" s="240"/>
      <c r="R63" s="240"/>
      <c r="S63" s="240"/>
    </row>
    <row r="64" spans="1:19" ht="15">
      <c r="A64" s="276"/>
      <c r="B64" s="240"/>
      <c r="C64" s="240"/>
      <c r="D64" s="240"/>
      <c r="E64" s="240"/>
      <c r="F64" s="240"/>
      <c r="G64" s="240"/>
      <c r="H64" s="240"/>
      <c r="I64" s="240"/>
      <c r="J64" s="240"/>
      <c r="K64" s="240"/>
      <c r="L64" s="240"/>
      <c r="M64" s="240"/>
      <c r="N64" s="240"/>
      <c r="O64" s="240"/>
      <c r="P64" s="240"/>
      <c r="Q64" s="240"/>
      <c r="R64" s="240"/>
      <c r="S64" s="240"/>
    </row>
    <row r="65" spans="1:19" ht="15">
      <c r="A65" s="276"/>
      <c r="B65" s="240"/>
      <c r="C65" s="240"/>
      <c r="D65" s="240"/>
      <c r="E65" s="240"/>
      <c r="F65" s="240"/>
      <c r="G65" s="240"/>
      <c r="H65" s="240"/>
      <c r="I65" s="240"/>
      <c r="J65" s="240"/>
      <c r="K65" s="240"/>
      <c r="L65" s="240"/>
      <c r="M65" s="240"/>
      <c r="N65" s="240"/>
      <c r="O65" s="240"/>
      <c r="P65" s="240"/>
      <c r="Q65" s="240"/>
      <c r="R65" s="240"/>
      <c r="S65" s="240"/>
    </row>
    <row r="66" spans="1:19" ht="15">
      <c r="A66" s="276"/>
      <c r="B66" s="240"/>
      <c r="C66" s="240"/>
      <c r="D66" s="240"/>
      <c r="E66" s="240"/>
      <c r="F66" s="240"/>
      <c r="G66" s="240"/>
      <c r="H66" s="240"/>
      <c r="I66" s="240"/>
      <c r="J66" s="240"/>
      <c r="K66" s="240"/>
      <c r="L66" s="240"/>
      <c r="M66" s="240"/>
      <c r="N66" s="240"/>
      <c r="O66" s="240"/>
      <c r="P66" s="240"/>
      <c r="Q66" s="240"/>
      <c r="R66" s="240"/>
      <c r="S66" s="240"/>
    </row>
    <row r="67" spans="1:19" ht="15">
      <c r="A67" s="276"/>
      <c r="B67" s="240"/>
      <c r="C67" s="240"/>
      <c r="D67" s="240"/>
      <c r="E67" s="240"/>
      <c r="F67" s="240"/>
      <c r="G67" s="240"/>
      <c r="H67" s="240"/>
      <c r="I67" s="240"/>
      <c r="J67" s="240"/>
      <c r="K67" s="240"/>
      <c r="L67" s="240"/>
      <c r="M67" s="240"/>
      <c r="N67" s="240"/>
      <c r="O67" s="240"/>
      <c r="P67" s="240"/>
      <c r="Q67" s="240"/>
      <c r="R67" s="240"/>
      <c r="S67" s="240"/>
    </row>
    <row r="68" spans="1:19" ht="15">
      <c r="A68" s="276"/>
      <c r="B68" s="240"/>
      <c r="C68" s="240"/>
      <c r="D68" s="240"/>
      <c r="E68" s="240"/>
      <c r="F68" s="240"/>
      <c r="G68" s="240"/>
      <c r="H68" s="240"/>
      <c r="I68" s="240"/>
      <c r="J68" s="240"/>
      <c r="K68" s="240"/>
      <c r="L68" s="240"/>
      <c r="M68" s="240"/>
      <c r="N68" s="240"/>
      <c r="O68" s="240"/>
      <c r="P68" s="240"/>
      <c r="Q68" s="240"/>
      <c r="R68" s="240"/>
      <c r="S68" s="240"/>
    </row>
    <row r="69" spans="1:19" ht="15">
      <c r="A69" s="276"/>
      <c r="B69" s="240"/>
      <c r="C69" s="240"/>
      <c r="D69" s="240"/>
      <c r="E69" s="240"/>
      <c r="F69" s="240"/>
      <c r="G69" s="240"/>
      <c r="H69" s="240"/>
      <c r="I69" s="240"/>
      <c r="J69" s="240"/>
      <c r="K69" s="240"/>
      <c r="L69" s="240"/>
      <c r="M69" s="240"/>
      <c r="N69" s="240"/>
      <c r="O69" s="240"/>
      <c r="P69" s="240"/>
      <c r="Q69" s="240"/>
      <c r="R69" s="240"/>
      <c r="S69" s="240"/>
    </row>
    <row r="70" spans="1:19" ht="15">
      <c r="A70" s="276"/>
      <c r="B70" s="240"/>
      <c r="C70" s="240"/>
      <c r="D70" s="240"/>
      <c r="E70" s="240"/>
      <c r="F70" s="240"/>
      <c r="G70" s="240"/>
      <c r="H70" s="240"/>
      <c r="I70" s="240"/>
      <c r="J70" s="240"/>
      <c r="K70" s="240"/>
      <c r="L70" s="240"/>
      <c r="M70" s="240"/>
      <c r="N70" s="240"/>
      <c r="O70" s="240"/>
      <c r="P70" s="240"/>
      <c r="Q70" s="240"/>
      <c r="R70" s="240"/>
      <c r="S70" s="240"/>
    </row>
    <row r="71" spans="1:19" ht="15">
      <c r="A71" s="276"/>
      <c r="B71" s="240"/>
      <c r="C71" s="240"/>
      <c r="D71" s="240"/>
      <c r="E71" s="240"/>
      <c r="F71" s="240"/>
      <c r="G71" s="240"/>
      <c r="H71" s="240"/>
      <c r="I71" s="240"/>
      <c r="J71" s="240"/>
      <c r="K71" s="240"/>
      <c r="L71" s="240"/>
      <c r="M71" s="240"/>
      <c r="N71" s="240"/>
      <c r="O71" s="240"/>
      <c r="P71" s="240"/>
      <c r="Q71" s="240"/>
      <c r="R71" s="240"/>
      <c r="S71" s="240"/>
    </row>
    <row r="72" spans="1:19" ht="15">
      <c r="A72" s="276"/>
      <c r="B72" s="240"/>
      <c r="C72" s="240"/>
      <c r="D72" s="240"/>
      <c r="E72" s="240"/>
      <c r="F72" s="240"/>
      <c r="G72" s="240"/>
      <c r="H72" s="240"/>
      <c r="I72" s="240"/>
      <c r="J72" s="240"/>
      <c r="K72" s="240"/>
      <c r="L72" s="240"/>
      <c r="M72" s="240"/>
      <c r="N72" s="240"/>
      <c r="O72" s="240"/>
      <c r="P72" s="240"/>
      <c r="Q72" s="240"/>
      <c r="R72" s="240"/>
      <c r="S72" s="240"/>
    </row>
    <row r="73" spans="1:19" ht="15">
      <c r="A73" s="276"/>
      <c r="B73" s="240"/>
      <c r="C73" s="240"/>
      <c r="D73" s="240"/>
      <c r="E73" s="240"/>
      <c r="F73" s="240"/>
      <c r="G73" s="240"/>
      <c r="H73" s="240"/>
      <c r="I73" s="240"/>
      <c r="J73" s="240"/>
      <c r="K73" s="240"/>
      <c r="L73" s="240"/>
      <c r="M73" s="240"/>
      <c r="N73" s="240"/>
      <c r="O73" s="240"/>
      <c r="P73" s="240"/>
      <c r="Q73" s="240"/>
      <c r="R73" s="240"/>
      <c r="S73" s="240"/>
    </row>
    <row r="74" spans="1:19" ht="15">
      <c r="A74" s="276"/>
      <c r="B74" s="240"/>
      <c r="C74" s="240"/>
      <c r="D74" s="240"/>
      <c r="E74" s="240"/>
      <c r="F74" s="240"/>
      <c r="G74" s="240"/>
      <c r="H74" s="240"/>
      <c r="I74" s="240"/>
      <c r="J74" s="240"/>
      <c r="K74" s="240"/>
      <c r="L74" s="240"/>
      <c r="M74" s="240"/>
      <c r="N74" s="240"/>
      <c r="O74" s="240"/>
      <c r="P74" s="240"/>
      <c r="Q74" s="240"/>
      <c r="R74" s="240"/>
      <c r="S74" s="240"/>
    </row>
    <row r="75" spans="1:19" ht="15">
      <c r="A75" s="240"/>
      <c r="B75" s="240"/>
      <c r="C75" s="240"/>
      <c r="D75" s="240"/>
      <c r="E75" s="240"/>
      <c r="F75" s="240"/>
      <c r="G75" s="240"/>
      <c r="H75" s="240"/>
      <c r="I75" s="240"/>
      <c r="J75" s="240"/>
      <c r="K75" s="240"/>
      <c r="L75" s="240"/>
      <c r="M75" s="240"/>
      <c r="N75" s="240"/>
      <c r="O75" s="240"/>
      <c r="P75" s="240"/>
      <c r="Q75" s="240"/>
      <c r="R75" s="240"/>
      <c r="S75" s="240"/>
    </row>
    <row r="76" spans="1:19" ht="15">
      <c r="A76" s="240"/>
      <c r="B76" s="240"/>
      <c r="C76" s="240"/>
      <c r="D76" s="240"/>
      <c r="E76" s="240"/>
      <c r="F76" s="240"/>
      <c r="G76" s="240"/>
      <c r="H76" s="240"/>
      <c r="I76" s="240"/>
      <c r="J76" s="240"/>
      <c r="K76" s="240"/>
      <c r="L76" s="240"/>
      <c r="M76" s="240"/>
      <c r="N76" s="240"/>
      <c r="O76" s="240"/>
      <c r="P76" s="240"/>
      <c r="Q76" s="240"/>
      <c r="R76" s="240"/>
      <c r="S76" s="240"/>
    </row>
    <row r="77" spans="1:19" ht="15">
      <c r="A77" s="240"/>
      <c r="B77" s="240"/>
      <c r="C77" s="240"/>
      <c r="D77" s="240"/>
      <c r="E77" s="240"/>
      <c r="F77" s="240"/>
      <c r="G77" s="240"/>
      <c r="H77" s="240"/>
      <c r="I77" s="240"/>
      <c r="J77" s="240"/>
      <c r="K77" s="240"/>
      <c r="L77" s="240"/>
      <c r="M77" s="240"/>
      <c r="N77" s="240"/>
      <c r="O77" s="240"/>
      <c r="P77" s="240"/>
      <c r="Q77" s="240"/>
      <c r="R77" s="240"/>
      <c r="S77" s="240"/>
    </row>
    <row r="78" spans="1:19" ht="15">
      <c r="A78" s="240"/>
      <c r="B78" s="240"/>
      <c r="C78" s="240"/>
      <c r="D78" s="240"/>
      <c r="E78" s="240"/>
      <c r="F78" s="240"/>
      <c r="G78" s="240"/>
      <c r="H78" s="240"/>
      <c r="I78" s="240"/>
      <c r="J78" s="240"/>
      <c r="K78" s="240"/>
      <c r="L78" s="240"/>
      <c r="M78" s="240"/>
      <c r="N78" s="240"/>
      <c r="O78" s="240"/>
      <c r="P78" s="240"/>
      <c r="Q78" s="240"/>
      <c r="R78" s="240"/>
      <c r="S78" s="240"/>
    </row>
    <row r="79" spans="1:19" ht="15">
      <c r="A79" s="240"/>
      <c r="B79" s="240"/>
      <c r="C79" s="240"/>
      <c r="D79" s="240"/>
      <c r="E79" s="240"/>
      <c r="F79" s="240"/>
      <c r="G79" s="240"/>
      <c r="H79" s="240"/>
      <c r="I79" s="240"/>
      <c r="J79" s="240"/>
      <c r="K79" s="240"/>
      <c r="L79" s="240"/>
      <c r="M79" s="240"/>
      <c r="N79" s="240"/>
      <c r="O79" s="240"/>
      <c r="P79" s="240"/>
      <c r="Q79" s="240"/>
      <c r="R79" s="240"/>
      <c r="S79" s="240"/>
    </row>
    <row r="80" spans="1:19" ht="15">
      <c r="A80" s="240"/>
      <c r="B80" s="240"/>
      <c r="C80" s="240"/>
      <c r="D80" s="240"/>
      <c r="E80" s="240"/>
      <c r="F80" s="240"/>
      <c r="G80" s="240"/>
      <c r="H80" s="240"/>
      <c r="I80" s="240"/>
      <c r="J80" s="240"/>
      <c r="K80" s="240"/>
      <c r="L80" s="240"/>
      <c r="M80" s="240"/>
      <c r="N80" s="240"/>
      <c r="O80" s="240"/>
      <c r="P80" s="240"/>
      <c r="Q80" s="240"/>
      <c r="R80" s="240"/>
      <c r="S80" s="240"/>
    </row>
    <row r="81" spans="1:19" ht="15">
      <c r="A81" s="240"/>
      <c r="B81" s="240"/>
      <c r="C81" s="240"/>
      <c r="D81" s="240"/>
      <c r="E81" s="240"/>
      <c r="F81" s="240"/>
      <c r="G81" s="240"/>
      <c r="H81" s="240"/>
      <c r="I81" s="240"/>
      <c r="J81" s="240"/>
      <c r="K81" s="240"/>
      <c r="L81" s="240"/>
      <c r="M81" s="240"/>
      <c r="N81" s="240"/>
      <c r="O81" s="240"/>
      <c r="P81" s="240"/>
      <c r="Q81" s="240"/>
      <c r="R81" s="240"/>
      <c r="S81" s="240"/>
    </row>
    <row r="82" spans="1:19" ht="15">
      <c r="A82" s="240"/>
      <c r="B82" s="240"/>
      <c r="C82" s="240"/>
      <c r="D82" s="240"/>
      <c r="E82" s="240"/>
      <c r="F82" s="240"/>
      <c r="G82" s="240"/>
      <c r="H82" s="240"/>
      <c r="I82" s="240"/>
      <c r="J82" s="240"/>
      <c r="K82" s="240"/>
      <c r="L82" s="240"/>
      <c r="M82" s="240"/>
      <c r="N82" s="240"/>
      <c r="O82" s="240"/>
      <c r="P82" s="240"/>
      <c r="Q82" s="240"/>
      <c r="R82" s="240"/>
      <c r="S82" s="240"/>
    </row>
    <row r="83" spans="1:19" ht="15">
      <c r="A83" s="240"/>
      <c r="B83" s="240"/>
      <c r="C83" s="240"/>
      <c r="D83" s="240"/>
      <c r="E83" s="240"/>
      <c r="F83" s="240"/>
      <c r="G83" s="240"/>
      <c r="H83" s="240"/>
      <c r="I83" s="240"/>
      <c r="J83" s="240"/>
      <c r="K83" s="240"/>
      <c r="L83" s="240"/>
      <c r="M83" s="240"/>
      <c r="N83" s="240"/>
      <c r="O83" s="240"/>
      <c r="P83" s="240"/>
      <c r="Q83" s="240"/>
      <c r="R83" s="240"/>
      <c r="S83" s="240"/>
    </row>
    <row r="84" spans="1:19" ht="15">
      <c r="A84" s="240"/>
      <c r="B84" s="240"/>
      <c r="C84" s="240"/>
      <c r="D84" s="240"/>
      <c r="E84" s="240"/>
      <c r="F84" s="240"/>
      <c r="G84" s="240"/>
      <c r="H84" s="240"/>
      <c r="I84" s="240"/>
      <c r="J84" s="240"/>
      <c r="K84" s="240"/>
      <c r="L84" s="240"/>
      <c r="M84" s="240"/>
      <c r="N84" s="240"/>
      <c r="O84" s="240"/>
      <c r="P84" s="240"/>
      <c r="Q84" s="240"/>
      <c r="R84" s="240"/>
      <c r="S84" s="240"/>
    </row>
    <row r="85" spans="1:19" ht="15">
      <c r="A85" s="240"/>
      <c r="B85" s="240"/>
      <c r="C85" s="240"/>
      <c r="D85" s="240"/>
      <c r="E85" s="240"/>
      <c r="F85" s="240"/>
      <c r="G85" s="240"/>
      <c r="H85" s="240"/>
      <c r="I85" s="240"/>
      <c r="J85" s="240"/>
      <c r="K85" s="240"/>
      <c r="L85" s="240"/>
      <c r="M85" s="240"/>
      <c r="N85" s="240"/>
      <c r="O85" s="240"/>
      <c r="P85" s="240"/>
      <c r="Q85" s="240"/>
      <c r="R85" s="240"/>
      <c r="S85" s="240"/>
    </row>
    <row r="86" spans="1:19" ht="15">
      <c r="A86" s="240"/>
      <c r="B86" s="240"/>
      <c r="C86" s="240"/>
      <c r="D86" s="240"/>
      <c r="E86" s="240"/>
      <c r="F86" s="240"/>
      <c r="G86" s="240"/>
      <c r="H86" s="240"/>
      <c r="I86" s="240"/>
      <c r="J86" s="240"/>
      <c r="K86" s="240"/>
      <c r="L86" s="240"/>
      <c r="M86" s="240"/>
      <c r="N86" s="240"/>
      <c r="O86" s="240"/>
      <c r="P86" s="240"/>
      <c r="Q86" s="240"/>
      <c r="R86" s="240"/>
      <c r="S86" s="240"/>
    </row>
    <row r="87" spans="1:19" ht="15">
      <c r="A87" s="240"/>
      <c r="B87" s="240"/>
      <c r="C87" s="240"/>
      <c r="D87" s="240"/>
      <c r="E87" s="240"/>
      <c r="F87" s="240"/>
      <c r="G87" s="240"/>
      <c r="H87" s="240"/>
      <c r="I87" s="240"/>
      <c r="J87" s="240"/>
      <c r="K87" s="240"/>
      <c r="L87" s="240"/>
      <c r="M87" s="240"/>
      <c r="N87" s="240"/>
      <c r="O87" s="240"/>
      <c r="P87" s="240"/>
      <c r="Q87" s="240"/>
      <c r="R87" s="240"/>
      <c r="S87" s="240"/>
    </row>
    <row r="88" spans="1:19" ht="15">
      <c r="A88" s="240"/>
      <c r="B88" s="240"/>
      <c r="C88" s="240"/>
      <c r="D88" s="240"/>
      <c r="E88" s="240"/>
      <c r="F88" s="240"/>
      <c r="G88" s="240"/>
      <c r="H88" s="240"/>
      <c r="I88" s="240"/>
      <c r="J88" s="240"/>
      <c r="K88" s="240"/>
      <c r="L88" s="240"/>
      <c r="M88" s="240"/>
      <c r="N88" s="240"/>
      <c r="O88" s="240"/>
      <c r="P88" s="240"/>
      <c r="Q88" s="240"/>
      <c r="R88" s="240"/>
      <c r="S88" s="240"/>
    </row>
    <row r="89" spans="1:19" ht="15">
      <c r="A89" s="240"/>
      <c r="B89" s="240"/>
      <c r="C89" s="240"/>
      <c r="D89" s="240"/>
      <c r="E89" s="240"/>
      <c r="F89" s="240"/>
      <c r="G89" s="240"/>
      <c r="H89" s="240"/>
      <c r="I89" s="240"/>
      <c r="J89" s="240"/>
      <c r="K89" s="240"/>
      <c r="L89" s="240"/>
      <c r="M89" s="240"/>
      <c r="N89" s="240"/>
      <c r="O89" s="240"/>
      <c r="P89" s="240"/>
      <c r="Q89" s="240"/>
      <c r="R89" s="240"/>
      <c r="S89" s="240"/>
    </row>
    <row r="90" spans="1:19" ht="15">
      <c r="A90" s="240"/>
      <c r="B90" s="240"/>
      <c r="C90" s="240"/>
      <c r="D90" s="240"/>
      <c r="E90" s="240"/>
      <c r="F90" s="240"/>
      <c r="G90" s="240"/>
      <c r="H90" s="240"/>
      <c r="I90" s="240"/>
      <c r="J90" s="240"/>
      <c r="K90" s="240"/>
      <c r="L90" s="240"/>
      <c r="M90" s="240"/>
      <c r="N90" s="240"/>
      <c r="O90" s="240"/>
      <c r="P90" s="240"/>
      <c r="Q90" s="240"/>
      <c r="R90" s="240"/>
      <c r="S90" s="240"/>
    </row>
    <row r="91" spans="1:19" ht="15">
      <c r="A91" s="240"/>
      <c r="B91" s="240"/>
      <c r="C91" s="240"/>
      <c r="D91" s="240"/>
      <c r="E91" s="240"/>
      <c r="F91" s="240"/>
      <c r="G91" s="240"/>
      <c r="H91" s="240"/>
      <c r="I91" s="240"/>
      <c r="J91" s="240"/>
      <c r="K91" s="240"/>
      <c r="L91" s="240"/>
      <c r="M91" s="240"/>
      <c r="N91" s="240"/>
      <c r="O91" s="240"/>
      <c r="P91" s="240"/>
      <c r="Q91" s="240"/>
      <c r="R91" s="240"/>
      <c r="S91" s="240"/>
    </row>
    <row r="92" spans="1:19" ht="15">
      <c r="A92" s="240"/>
      <c r="B92" s="240"/>
      <c r="C92" s="240"/>
      <c r="D92" s="240"/>
      <c r="E92" s="240"/>
      <c r="F92" s="240"/>
      <c r="G92" s="240"/>
      <c r="H92" s="240"/>
      <c r="I92" s="240"/>
      <c r="J92" s="240"/>
      <c r="K92" s="240"/>
      <c r="L92" s="240"/>
      <c r="M92" s="240"/>
      <c r="N92" s="240"/>
      <c r="O92" s="240"/>
      <c r="P92" s="240"/>
      <c r="Q92" s="240"/>
      <c r="R92" s="240"/>
      <c r="S92" s="240"/>
    </row>
    <row r="93" spans="1:19" ht="15">
      <c r="A93" s="240"/>
      <c r="B93" s="240"/>
      <c r="C93" s="240"/>
      <c r="D93" s="240"/>
      <c r="E93" s="240"/>
      <c r="F93" s="240"/>
      <c r="G93" s="240"/>
      <c r="H93" s="240"/>
      <c r="I93" s="240"/>
      <c r="J93" s="240"/>
      <c r="K93" s="240"/>
      <c r="L93" s="240"/>
      <c r="M93" s="240"/>
      <c r="N93" s="240"/>
      <c r="O93" s="240"/>
      <c r="P93" s="240"/>
      <c r="Q93" s="240"/>
      <c r="R93" s="240"/>
      <c r="S93" s="240"/>
    </row>
    <row r="94" spans="1:19" ht="15">
      <c r="A94" s="240"/>
      <c r="B94" s="240"/>
      <c r="C94" s="240"/>
      <c r="D94" s="240"/>
      <c r="E94" s="240"/>
      <c r="F94" s="240"/>
      <c r="G94" s="240"/>
      <c r="H94" s="240"/>
      <c r="I94" s="240"/>
      <c r="J94" s="240"/>
      <c r="K94" s="240"/>
      <c r="L94" s="240"/>
      <c r="M94" s="240"/>
      <c r="N94" s="240"/>
      <c r="O94" s="240"/>
      <c r="P94" s="240"/>
      <c r="Q94" s="240"/>
      <c r="R94" s="240"/>
      <c r="S94" s="240"/>
    </row>
    <row r="95" spans="1:19" ht="15">
      <c r="A95" s="240"/>
      <c r="B95" s="240"/>
      <c r="C95" s="240"/>
      <c r="D95" s="240"/>
      <c r="E95" s="240"/>
      <c r="F95" s="240"/>
      <c r="G95" s="240"/>
      <c r="H95" s="240"/>
      <c r="I95" s="240"/>
      <c r="J95" s="240"/>
      <c r="K95" s="240"/>
      <c r="L95" s="240"/>
      <c r="M95" s="240"/>
      <c r="N95" s="240"/>
      <c r="O95" s="240"/>
      <c r="P95" s="240"/>
      <c r="Q95" s="240"/>
      <c r="R95" s="240"/>
      <c r="S95" s="240"/>
    </row>
    <row r="96" spans="1:19" ht="15">
      <c r="A96" s="240"/>
      <c r="B96" s="240"/>
      <c r="C96" s="240"/>
      <c r="D96" s="240"/>
      <c r="E96" s="240"/>
      <c r="F96" s="240"/>
      <c r="G96" s="240"/>
      <c r="H96" s="240"/>
      <c r="I96" s="240"/>
      <c r="J96" s="240"/>
      <c r="K96" s="240"/>
      <c r="L96" s="240"/>
      <c r="M96" s="240"/>
      <c r="N96" s="240"/>
      <c r="O96" s="240"/>
      <c r="P96" s="240"/>
      <c r="Q96" s="240"/>
      <c r="R96" s="240"/>
      <c r="S96" s="240"/>
    </row>
    <row r="97" spans="1:19" ht="15">
      <c r="A97" s="240"/>
      <c r="B97" s="240"/>
      <c r="C97" s="240"/>
      <c r="D97" s="240"/>
      <c r="E97" s="240"/>
      <c r="F97" s="240"/>
      <c r="G97" s="240"/>
      <c r="H97" s="240"/>
      <c r="I97" s="240"/>
      <c r="J97" s="240"/>
      <c r="K97" s="240"/>
      <c r="L97" s="240"/>
      <c r="M97" s="240"/>
      <c r="N97" s="240"/>
      <c r="O97" s="240"/>
      <c r="P97" s="240"/>
      <c r="Q97" s="240"/>
      <c r="R97" s="240"/>
      <c r="S97" s="240"/>
    </row>
    <row r="98" spans="1:19" ht="15">
      <c r="A98" s="240"/>
      <c r="B98" s="240"/>
      <c r="C98" s="240"/>
      <c r="D98" s="240"/>
      <c r="E98" s="240"/>
      <c r="F98" s="240"/>
      <c r="G98" s="240"/>
      <c r="H98" s="240"/>
      <c r="I98" s="240"/>
      <c r="J98" s="240"/>
      <c r="K98" s="240"/>
      <c r="L98" s="240"/>
      <c r="M98" s="240"/>
      <c r="N98" s="240"/>
      <c r="O98" s="240"/>
      <c r="P98" s="240"/>
      <c r="Q98" s="240"/>
      <c r="R98" s="240"/>
      <c r="S98" s="240"/>
    </row>
    <row r="99" spans="1:19" ht="15">
      <c r="A99" s="240"/>
      <c r="B99" s="240"/>
      <c r="C99" s="240"/>
      <c r="D99" s="240"/>
      <c r="E99" s="240"/>
      <c r="F99" s="240"/>
      <c r="G99" s="240"/>
      <c r="H99" s="240"/>
      <c r="I99" s="240"/>
      <c r="J99" s="240"/>
      <c r="K99" s="240"/>
      <c r="L99" s="240"/>
      <c r="M99" s="240"/>
      <c r="N99" s="240"/>
      <c r="O99" s="240"/>
      <c r="P99" s="240"/>
      <c r="Q99" s="240"/>
      <c r="R99" s="240"/>
      <c r="S99" s="240"/>
    </row>
    <row r="100" spans="1:19" ht="15">
      <c r="A100" s="240"/>
      <c r="B100" s="240"/>
      <c r="C100" s="240"/>
      <c r="D100" s="240"/>
      <c r="E100" s="240"/>
      <c r="F100" s="240"/>
      <c r="G100" s="240"/>
      <c r="H100" s="240"/>
      <c r="I100" s="240"/>
      <c r="J100" s="240"/>
      <c r="K100" s="240"/>
      <c r="L100" s="240"/>
      <c r="M100" s="240"/>
      <c r="N100" s="240"/>
      <c r="O100" s="240"/>
      <c r="P100" s="240"/>
      <c r="Q100" s="240"/>
      <c r="R100" s="240"/>
      <c r="S100" s="240"/>
    </row>
    <row r="101" spans="1:19" ht="15">
      <c r="A101" s="240"/>
      <c r="B101" s="240"/>
      <c r="C101" s="240"/>
      <c r="D101" s="240"/>
      <c r="E101" s="240"/>
      <c r="F101" s="240"/>
      <c r="G101" s="240"/>
      <c r="H101" s="240"/>
      <c r="I101" s="240"/>
      <c r="J101" s="240"/>
      <c r="K101" s="240"/>
      <c r="L101" s="240"/>
      <c r="M101" s="240"/>
      <c r="N101" s="240"/>
      <c r="O101" s="240"/>
      <c r="P101" s="240"/>
      <c r="Q101" s="240"/>
      <c r="R101" s="240"/>
      <c r="S101" s="240"/>
    </row>
    <row r="102" spans="1:19" ht="15">
      <c r="A102" s="240"/>
      <c r="B102" s="240"/>
      <c r="C102" s="240"/>
      <c r="D102" s="240"/>
      <c r="E102" s="240"/>
      <c r="F102" s="240"/>
      <c r="G102" s="240"/>
      <c r="H102" s="240"/>
      <c r="I102" s="240"/>
      <c r="J102" s="240"/>
      <c r="K102" s="240"/>
      <c r="L102" s="240"/>
      <c r="M102" s="240"/>
      <c r="N102" s="240"/>
      <c r="O102" s="240"/>
      <c r="P102" s="240"/>
      <c r="Q102" s="240"/>
      <c r="R102" s="240"/>
      <c r="S102" s="240"/>
    </row>
    <row r="103" spans="1:19" ht="15">
      <c r="A103" s="240"/>
      <c r="B103" s="240"/>
      <c r="C103" s="240"/>
      <c r="D103" s="240"/>
      <c r="E103" s="240"/>
      <c r="F103" s="240"/>
      <c r="G103" s="240"/>
      <c r="H103" s="240"/>
      <c r="I103" s="240"/>
      <c r="J103" s="240"/>
      <c r="K103" s="240"/>
      <c r="L103" s="240"/>
      <c r="M103" s="240"/>
      <c r="N103" s="240"/>
      <c r="O103" s="240"/>
      <c r="P103" s="240"/>
      <c r="Q103" s="240"/>
      <c r="R103" s="240"/>
      <c r="S103" s="240"/>
    </row>
    <row r="104" spans="1:19" ht="15">
      <c r="A104" s="240"/>
      <c r="B104" s="240"/>
      <c r="C104" s="240"/>
      <c r="D104" s="240"/>
      <c r="E104" s="240"/>
      <c r="F104" s="240"/>
      <c r="G104" s="240"/>
      <c r="H104" s="240"/>
      <c r="I104" s="240"/>
      <c r="J104" s="240"/>
      <c r="K104" s="240"/>
      <c r="L104" s="240"/>
      <c r="M104" s="240"/>
      <c r="N104" s="240"/>
      <c r="O104" s="240"/>
      <c r="P104" s="240"/>
      <c r="Q104" s="240"/>
      <c r="R104" s="240"/>
      <c r="S104" s="240"/>
    </row>
    <row r="105" spans="1:19" ht="15">
      <c r="A105" s="240"/>
      <c r="B105" s="240"/>
      <c r="C105" s="240"/>
      <c r="D105" s="240"/>
      <c r="E105" s="240"/>
      <c r="F105" s="240"/>
      <c r="G105" s="240"/>
      <c r="H105" s="240"/>
      <c r="I105" s="240"/>
      <c r="J105" s="240"/>
      <c r="K105" s="240"/>
      <c r="L105" s="240"/>
      <c r="M105" s="240"/>
      <c r="N105" s="240"/>
      <c r="O105" s="240"/>
      <c r="P105" s="240"/>
      <c r="Q105" s="240"/>
      <c r="R105" s="240"/>
      <c r="S105" s="240"/>
    </row>
    <row r="106" spans="1:19" ht="15">
      <c r="A106" s="240"/>
      <c r="B106" s="240"/>
      <c r="C106" s="240"/>
      <c r="D106" s="240"/>
      <c r="E106" s="240"/>
      <c r="F106" s="240"/>
      <c r="G106" s="240"/>
      <c r="H106" s="240"/>
      <c r="I106" s="240"/>
      <c r="J106" s="240"/>
      <c r="K106" s="240"/>
      <c r="L106" s="240"/>
      <c r="M106" s="240"/>
      <c r="N106" s="240"/>
      <c r="O106" s="240"/>
      <c r="P106" s="240"/>
      <c r="Q106" s="240"/>
      <c r="R106" s="240"/>
      <c r="S106" s="240"/>
    </row>
    <row r="107" spans="1:19" ht="15">
      <c r="A107" s="240"/>
      <c r="B107" s="240"/>
      <c r="C107" s="240"/>
      <c r="D107" s="240"/>
      <c r="E107" s="240"/>
      <c r="F107" s="240"/>
      <c r="G107" s="240"/>
      <c r="H107" s="240"/>
      <c r="I107" s="240"/>
      <c r="J107" s="240"/>
      <c r="K107" s="240"/>
      <c r="L107" s="240"/>
      <c r="M107" s="240"/>
      <c r="N107" s="240"/>
      <c r="O107" s="240"/>
      <c r="P107" s="240"/>
      <c r="Q107" s="240"/>
      <c r="R107" s="240"/>
      <c r="S107" s="240"/>
    </row>
    <row r="108" spans="1:19" ht="15">
      <c r="A108" s="240"/>
      <c r="B108" s="240"/>
      <c r="C108" s="240"/>
      <c r="D108" s="240"/>
      <c r="E108" s="240"/>
      <c r="F108" s="240"/>
      <c r="G108" s="240"/>
      <c r="H108" s="240"/>
      <c r="I108" s="240"/>
      <c r="J108" s="240"/>
      <c r="K108" s="240"/>
      <c r="L108" s="240"/>
      <c r="M108" s="240"/>
      <c r="N108" s="240"/>
      <c r="O108" s="240"/>
      <c r="P108" s="240"/>
      <c r="Q108" s="240"/>
      <c r="R108" s="240"/>
      <c r="S108" s="240"/>
    </row>
    <row r="109" spans="1:19" ht="15">
      <c r="A109" s="240"/>
      <c r="B109" s="240"/>
      <c r="C109" s="240"/>
      <c r="D109" s="240"/>
      <c r="E109" s="240"/>
      <c r="F109" s="240"/>
      <c r="G109" s="240"/>
      <c r="H109" s="240"/>
      <c r="I109" s="240"/>
      <c r="J109" s="240"/>
      <c r="K109" s="240"/>
      <c r="L109" s="240"/>
      <c r="M109" s="240"/>
      <c r="N109" s="240"/>
      <c r="O109" s="240"/>
      <c r="P109" s="240"/>
      <c r="Q109" s="240"/>
      <c r="R109" s="240"/>
      <c r="S109" s="240"/>
    </row>
    <row r="110" spans="1:19" ht="15">
      <c r="A110" s="240"/>
      <c r="B110" s="240"/>
      <c r="C110" s="240"/>
      <c r="D110" s="240"/>
      <c r="E110" s="240"/>
      <c r="F110" s="240"/>
      <c r="G110" s="240"/>
      <c r="H110" s="240"/>
      <c r="I110" s="240"/>
      <c r="J110" s="240"/>
      <c r="K110" s="240"/>
      <c r="L110" s="240"/>
      <c r="M110" s="240"/>
      <c r="N110" s="240"/>
      <c r="O110" s="240"/>
      <c r="P110" s="240"/>
      <c r="Q110" s="240"/>
      <c r="R110" s="240"/>
      <c r="S110" s="240"/>
    </row>
    <row r="111" spans="1:19" ht="15">
      <c r="A111" s="240"/>
      <c r="B111" s="240"/>
      <c r="C111" s="240"/>
      <c r="D111" s="240"/>
      <c r="E111" s="240"/>
      <c r="F111" s="240"/>
      <c r="G111" s="240"/>
      <c r="H111" s="240"/>
      <c r="I111" s="240"/>
      <c r="J111" s="240"/>
      <c r="K111" s="240"/>
      <c r="L111" s="240"/>
      <c r="M111" s="240"/>
      <c r="N111" s="240"/>
      <c r="O111" s="240"/>
      <c r="P111" s="240"/>
      <c r="Q111" s="240"/>
      <c r="R111" s="240"/>
      <c r="S111" s="240"/>
    </row>
    <row r="112" spans="1:19" ht="15">
      <c r="A112" s="240"/>
      <c r="B112" s="240"/>
      <c r="C112" s="240"/>
      <c r="D112" s="240"/>
      <c r="E112" s="240"/>
      <c r="F112" s="240"/>
      <c r="G112" s="240"/>
      <c r="H112" s="240"/>
      <c r="I112" s="240"/>
      <c r="J112" s="240"/>
      <c r="K112" s="240"/>
      <c r="L112" s="240"/>
      <c r="M112" s="240"/>
      <c r="N112" s="240"/>
      <c r="O112" s="240"/>
      <c r="P112" s="240"/>
      <c r="Q112" s="240"/>
      <c r="R112" s="240"/>
      <c r="S112" s="240"/>
    </row>
    <row r="113" spans="1:19" ht="15">
      <c r="A113" s="240"/>
      <c r="B113" s="240"/>
      <c r="C113" s="240"/>
      <c r="D113" s="240"/>
      <c r="E113" s="240"/>
      <c r="F113" s="240"/>
      <c r="G113" s="240"/>
      <c r="H113" s="240"/>
      <c r="I113" s="240"/>
      <c r="J113" s="240"/>
      <c r="K113" s="240"/>
      <c r="L113" s="240"/>
      <c r="M113" s="240"/>
      <c r="N113" s="240"/>
      <c r="O113" s="240"/>
      <c r="P113" s="240"/>
      <c r="Q113" s="240"/>
      <c r="R113" s="240"/>
      <c r="S113" s="240"/>
    </row>
    <row r="114" spans="1:19" ht="15">
      <c r="A114" s="240"/>
      <c r="B114" s="240"/>
      <c r="C114" s="240"/>
      <c r="D114" s="240"/>
      <c r="E114" s="240"/>
      <c r="F114" s="240"/>
      <c r="G114" s="240"/>
      <c r="H114" s="240"/>
      <c r="I114" s="240"/>
      <c r="J114" s="240"/>
      <c r="K114" s="240"/>
      <c r="L114" s="240"/>
      <c r="M114" s="240"/>
      <c r="N114" s="240"/>
      <c r="O114" s="240"/>
      <c r="P114" s="240"/>
      <c r="Q114" s="240"/>
      <c r="R114" s="240"/>
      <c r="S114" s="240"/>
    </row>
    <row r="115" spans="1:19" ht="15">
      <c r="A115" s="240"/>
      <c r="B115" s="240"/>
      <c r="C115" s="240"/>
      <c r="D115" s="240"/>
      <c r="E115" s="240"/>
      <c r="F115" s="240"/>
      <c r="G115" s="240"/>
      <c r="H115" s="240"/>
      <c r="I115" s="240"/>
      <c r="J115" s="240"/>
      <c r="K115" s="240"/>
      <c r="L115" s="240"/>
      <c r="M115" s="240"/>
      <c r="N115" s="240"/>
      <c r="O115" s="240"/>
      <c r="P115" s="240"/>
      <c r="Q115" s="240"/>
      <c r="R115" s="240"/>
      <c r="S115" s="240"/>
    </row>
    <row r="116" spans="1:19" ht="15">
      <c r="A116" s="240"/>
      <c r="B116" s="240"/>
      <c r="C116" s="240"/>
      <c r="D116" s="240"/>
      <c r="E116" s="240"/>
      <c r="F116" s="240"/>
      <c r="G116" s="240"/>
      <c r="H116" s="240"/>
      <c r="I116" s="240"/>
      <c r="J116" s="240"/>
      <c r="K116" s="240"/>
      <c r="L116" s="240"/>
      <c r="M116" s="240"/>
      <c r="N116" s="240"/>
      <c r="O116" s="240"/>
      <c r="P116" s="240"/>
      <c r="Q116" s="240"/>
      <c r="R116" s="240"/>
      <c r="S116" s="240"/>
    </row>
    <row r="117" spans="1:19" ht="15">
      <c r="A117" s="240"/>
      <c r="B117" s="240"/>
      <c r="C117" s="240"/>
      <c r="D117" s="240"/>
      <c r="E117" s="240"/>
      <c r="F117" s="240"/>
      <c r="G117" s="240"/>
      <c r="H117" s="240"/>
      <c r="I117" s="240"/>
      <c r="J117" s="240"/>
      <c r="K117" s="240"/>
      <c r="L117" s="240"/>
      <c r="M117" s="240"/>
      <c r="N117" s="240"/>
      <c r="O117" s="240"/>
      <c r="P117" s="240"/>
      <c r="Q117" s="240"/>
      <c r="R117" s="240"/>
      <c r="S117" s="240"/>
    </row>
    <row r="118" spans="1:19" ht="15">
      <c r="A118" s="240"/>
      <c r="B118" s="240"/>
      <c r="C118" s="240"/>
      <c r="D118" s="240"/>
      <c r="E118" s="240"/>
      <c r="F118" s="240"/>
      <c r="G118" s="240"/>
      <c r="H118" s="240"/>
      <c r="I118" s="240"/>
      <c r="J118" s="240"/>
      <c r="K118" s="240"/>
      <c r="L118" s="240"/>
      <c r="M118" s="240"/>
      <c r="N118" s="240"/>
      <c r="O118" s="240"/>
      <c r="P118" s="240"/>
      <c r="Q118" s="240"/>
      <c r="R118" s="240"/>
      <c r="S118" s="240"/>
    </row>
    <row r="119" spans="1:19" ht="15">
      <c r="A119" s="240"/>
      <c r="B119" s="240"/>
      <c r="C119" s="240"/>
      <c r="D119" s="240"/>
      <c r="E119" s="240"/>
      <c r="F119" s="240"/>
      <c r="G119" s="240"/>
      <c r="H119" s="240"/>
      <c r="I119" s="240"/>
      <c r="J119" s="240"/>
      <c r="K119" s="240"/>
      <c r="L119" s="240"/>
      <c r="M119" s="240"/>
      <c r="N119" s="240"/>
      <c r="O119" s="240"/>
      <c r="P119" s="240"/>
      <c r="Q119" s="240"/>
      <c r="R119" s="240"/>
      <c r="S119" s="240"/>
    </row>
    <row r="120" spans="1:19" ht="15">
      <c r="A120" s="240"/>
      <c r="B120" s="240"/>
      <c r="C120" s="240"/>
      <c r="D120" s="240"/>
      <c r="E120" s="240"/>
      <c r="F120" s="240"/>
      <c r="G120" s="240"/>
      <c r="H120" s="240"/>
      <c r="I120" s="240"/>
      <c r="J120" s="240"/>
      <c r="K120" s="240"/>
      <c r="L120" s="240"/>
      <c r="M120" s="240"/>
      <c r="N120" s="240"/>
      <c r="O120" s="240"/>
      <c r="P120" s="240"/>
      <c r="Q120" s="240"/>
      <c r="R120" s="240"/>
      <c r="S120" s="240"/>
    </row>
    <row r="121" spans="1:19" ht="15">
      <c r="A121" s="240"/>
      <c r="B121" s="240"/>
      <c r="C121" s="240"/>
      <c r="D121" s="240"/>
      <c r="E121" s="240"/>
      <c r="F121" s="240"/>
      <c r="G121" s="240"/>
      <c r="H121" s="240"/>
      <c r="I121" s="240"/>
      <c r="J121" s="240"/>
      <c r="K121" s="240"/>
      <c r="L121" s="240"/>
      <c r="M121" s="240"/>
      <c r="N121" s="240"/>
      <c r="O121" s="240"/>
      <c r="P121" s="240"/>
      <c r="Q121" s="240"/>
      <c r="R121" s="240"/>
      <c r="S121" s="240"/>
    </row>
    <row r="122" spans="1:19" ht="15">
      <c r="A122" s="240"/>
      <c r="B122" s="240"/>
      <c r="C122" s="240"/>
      <c r="D122" s="240"/>
      <c r="E122" s="240"/>
      <c r="F122" s="240"/>
      <c r="G122" s="240"/>
      <c r="H122" s="240"/>
      <c r="I122" s="240"/>
      <c r="J122" s="240"/>
      <c r="K122" s="240"/>
      <c r="L122" s="240"/>
      <c r="M122" s="240"/>
      <c r="N122" s="240"/>
      <c r="O122" s="240"/>
      <c r="P122" s="240"/>
      <c r="Q122" s="240"/>
      <c r="R122" s="240"/>
      <c r="S122" s="240"/>
    </row>
    <row r="123" spans="1:19" ht="15">
      <c r="A123" s="240"/>
      <c r="B123" s="240"/>
      <c r="C123" s="240"/>
      <c r="D123" s="240"/>
      <c r="E123" s="240"/>
      <c r="F123" s="240"/>
      <c r="G123" s="240"/>
      <c r="H123" s="240"/>
      <c r="I123" s="240"/>
      <c r="J123" s="240"/>
      <c r="K123" s="240"/>
      <c r="L123" s="240"/>
      <c r="M123" s="240"/>
      <c r="N123" s="240"/>
      <c r="O123" s="240"/>
      <c r="P123" s="240"/>
      <c r="Q123" s="240"/>
      <c r="R123" s="240"/>
      <c r="S123" s="240"/>
    </row>
    <row r="124" spans="1:19" ht="15">
      <c r="A124" s="240"/>
      <c r="B124" s="240"/>
      <c r="C124" s="240"/>
      <c r="D124" s="240"/>
      <c r="E124" s="240"/>
      <c r="F124" s="240"/>
      <c r="G124" s="240"/>
      <c r="H124" s="240"/>
      <c r="I124" s="240"/>
      <c r="J124" s="240"/>
      <c r="K124" s="240"/>
      <c r="L124" s="240"/>
      <c r="M124" s="240"/>
      <c r="N124" s="240"/>
      <c r="O124" s="240"/>
      <c r="P124" s="240"/>
      <c r="Q124" s="240"/>
      <c r="R124" s="240"/>
      <c r="S124" s="240"/>
    </row>
    <row r="125" spans="1:19" ht="15">
      <c r="A125" s="240"/>
      <c r="B125" s="240"/>
      <c r="C125" s="240"/>
      <c r="D125" s="240"/>
      <c r="E125" s="240"/>
      <c r="F125" s="240"/>
      <c r="G125" s="240"/>
      <c r="H125" s="240"/>
      <c r="I125" s="240"/>
      <c r="J125" s="240"/>
      <c r="K125" s="240"/>
      <c r="L125" s="240"/>
      <c r="M125" s="240"/>
      <c r="N125" s="240"/>
      <c r="O125" s="240"/>
      <c r="P125" s="240"/>
      <c r="Q125" s="240"/>
      <c r="R125" s="240"/>
      <c r="S125" s="240"/>
    </row>
    <row r="126" spans="1:19" ht="15">
      <c r="A126" s="240"/>
      <c r="B126" s="240"/>
      <c r="C126" s="240"/>
      <c r="D126" s="240"/>
      <c r="E126" s="240"/>
      <c r="F126" s="240"/>
      <c r="G126" s="240"/>
      <c r="H126" s="240"/>
      <c r="I126" s="240"/>
      <c r="J126" s="240"/>
      <c r="K126" s="240"/>
      <c r="L126" s="240"/>
      <c r="M126" s="240"/>
      <c r="N126" s="240"/>
      <c r="O126" s="240"/>
      <c r="P126" s="240"/>
      <c r="Q126" s="240"/>
      <c r="R126" s="240"/>
      <c r="S126" s="240"/>
    </row>
    <row r="127" spans="1:19" ht="15">
      <c r="A127" s="240"/>
      <c r="B127" s="240"/>
      <c r="C127" s="240"/>
      <c r="D127" s="240"/>
      <c r="E127" s="240"/>
      <c r="F127" s="240"/>
      <c r="G127" s="240"/>
      <c r="H127" s="240"/>
      <c r="I127" s="240"/>
      <c r="J127" s="240"/>
      <c r="K127" s="240"/>
      <c r="L127" s="240"/>
      <c r="M127" s="240"/>
      <c r="N127" s="240"/>
      <c r="O127" s="240"/>
      <c r="P127" s="240"/>
      <c r="Q127" s="240"/>
      <c r="R127" s="240"/>
      <c r="S127" s="240"/>
    </row>
    <row r="128" spans="1:19" ht="15">
      <c r="A128" s="240"/>
      <c r="B128" s="240"/>
      <c r="C128" s="240"/>
      <c r="D128" s="240"/>
      <c r="E128" s="240"/>
      <c r="F128" s="240"/>
      <c r="G128" s="240"/>
      <c r="H128" s="240"/>
      <c r="I128" s="240"/>
      <c r="J128" s="240"/>
      <c r="K128" s="240"/>
      <c r="L128" s="240"/>
      <c r="M128" s="240"/>
      <c r="N128" s="240"/>
      <c r="O128" s="240"/>
      <c r="P128" s="240"/>
      <c r="Q128" s="240"/>
      <c r="R128" s="240"/>
      <c r="S128" s="240"/>
    </row>
    <row r="129" spans="1:19" ht="15">
      <c r="A129" s="240"/>
      <c r="B129" s="240"/>
      <c r="C129" s="240"/>
      <c r="D129" s="240"/>
      <c r="E129" s="240"/>
      <c r="F129" s="240"/>
      <c r="G129" s="240"/>
      <c r="H129" s="240"/>
      <c r="I129" s="240"/>
      <c r="J129" s="240"/>
      <c r="K129" s="240"/>
      <c r="L129" s="240"/>
      <c r="M129" s="240"/>
      <c r="N129" s="240"/>
      <c r="O129" s="240"/>
      <c r="P129" s="240"/>
      <c r="Q129" s="240"/>
      <c r="R129" s="240"/>
      <c r="S129" s="240"/>
    </row>
    <row r="130" spans="1:19" ht="15">
      <c r="A130" s="240"/>
      <c r="B130" s="240"/>
      <c r="C130" s="240"/>
      <c r="D130" s="240"/>
      <c r="E130" s="240"/>
      <c r="F130" s="240"/>
      <c r="G130" s="240"/>
      <c r="H130" s="240"/>
      <c r="I130" s="240"/>
      <c r="J130" s="240"/>
      <c r="K130" s="240"/>
      <c r="L130" s="240"/>
      <c r="M130" s="240"/>
      <c r="N130" s="240"/>
      <c r="O130" s="240"/>
      <c r="P130" s="240"/>
      <c r="Q130" s="240"/>
      <c r="R130" s="240"/>
      <c r="S130" s="240"/>
    </row>
    <row r="131" spans="1:19" ht="15">
      <c r="A131" s="240"/>
      <c r="B131" s="240"/>
      <c r="C131" s="240"/>
      <c r="D131" s="240"/>
      <c r="E131" s="240"/>
      <c r="F131" s="240"/>
      <c r="G131" s="240"/>
      <c r="H131" s="240"/>
      <c r="I131" s="240"/>
      <c r="J131" s="240"/>
      <c r="K131" s="240"/>
      <c r="L131" s="240"/>
      <c r="M131" s="240"/>
      <c r="N131" s="240"/>
      <c r="O131" s="240"/>
      <c r="P131" s="240"/>
      <c r="Q131" s="240"/>
      <c r="R131" s="240"/>
      <c r="S131" s="240"/>
    </row>
    <row r="132" spans="1:19" ht="15">
      <c r="A132" s="240"/>
      <c r="B132" s="240"/>
      <c r="C132" s="240"/>
      <c r="D132" s="240"/>
      <c r="E132" s="240"/>
      <c r="F132" s="240"/>
      <c r="G132" s="240"/>
      <c r="H132" s="240"/>
      <c r="I132" s="240"/>
      <c r="J132" s="240"/>
      <c r="K132" s="240"/>
      <c r="L132" s="240"/>
      <c r="M132" s="240"/>
      <c r="N132" s="240"/>
      <c r="O132" s="240"/>
      <c r="P132" s="240"/>
      <c r="Q132" s="240"/>
      <c r="R132" s="240"/>
      <c r="S132" s="240"/>
    </row>
    <row r="133" spans="1:19" ht="15">
      <c r="A133" s="240"/>
      <c r="B133" s="240"/>
      <c r="C133" s="240"/>
      <c r="D133" s="240"/>
      <c r="E133" s="240"/>
      <c r="F133" s="240"/>
      <c r="G133" s="240"/>
      <c r="H133" s="240"/>
      <c r="I133" s="240"/>
      <c r="J133" s="240"/>
      <c r="K133" s="240"/>
      <c r="L133" s="240"/>
      <c r="M133" s="240"/>
      <c r="N133" s="240"/>
      <c r="O133" s="240"/>
      <c r="P133" s="240"/>
      <c r="Q133" s="240"/>
      <c r="R133" s="240"/>
      <c r="S133" s="240"/>
    </row>
    <row r="134" spans="1:19" ht="15">
      <c r="A134" s="240"/>
      <c r="B134" s="240"/>
      <c r="C134" s="240"/>
      <c r="D134" s="240"/>
      <c r="E134" s="240"/>
      <c r="F134" s="240"/>
      <c r="G134" s="240"/>
      <c r="H134" s="240"/>
      <c r="I134" s="240"/>
      <c r="J134" s="240"/>
      <c r="K134" s="240"/>
      <c r="L134" s="240"/>
      <c r="M134" s="240"/>
      <c r="N134" s="240"/>
      <c r="O134" s="240"/>
      <c r="P134" s="240"/>
      <c r="Q134" s="240"/>
      <c r="R134" s="240"/>
      <c r="S134" s="240"/>
    </row>
    <row r="135" spans="1:19" ht="15">
      <c r="A135" s="240"/>
      <c r="B135" s="240"/>
      <c r="C135" s="240"/>
      <c r="D135" s="240"/>
      <c r="E135" s="240"/>
      <c r="F135" s="240"/>
      <c r="G135" s="240"/>
      <c r="H135" s="240"/>
      <c r="I135" s="240"/>
      <c r="J135" s="240"/>
      <c r="K135" s="240"/>
      <c r="L135" s="240"/>
      <c r="M135" s="240"/>
      <c r="N135" s="240"/>
      <c r="O135" s="240"/>
      <c r="P135" s="240"/>
      <c r="Q135" s="240"/>
      <c r="R135" s="240"/>
      <c r="S135" s="240"/>
    </row>
    <row r="136" spans="1:19" ht="15">
      <c r="A136" s="240"/>
      <c r="B136" s="240"/>
      <c r="C136" s="240"/>
      <c r="D136" s="240"/>
      <c r="E136" s="240"/>
      <c r="F136" s="240"/>
      <c r="G136" s="240"/>
      <c r="H136" s="240"/>
      <c r="I136" s="240"/>
      <c r="J136" s="240"/>
      <c r="K136" s="240"/>
      <c r="L136" s="240"/>
      <c r="M136" s="240"/>
      <c r="N136" s="240"/>
      <c r="O136" s="240"/>
      <c r="P136" s="240"/>
      <c r="Q136" s="240"/>
      <c r="R136" s="240"/>
      <c r="S136" s="240"/>
    </row>
    <row r="137" spans="1:19" ht="15">
      <c r="A137" s="240"/>
      <c r="B137" s="240"/>
      <c r="C137" s="240"/>
      <c r="D137" s="240"/>
      <c r="E137" s="240"/>
      <c r="F137" s="240"/>
      <c r="G137" s="240"/>
      <c r="H137" s="240"/>
      <c r="I137" s="240"/>
      <c r="J137" s="240"/>
      <c r="K137" s="240"/>
      <c r="L137" s="240"/>
      <c r="M137" s="240"/>
      <c r="N137" s="240"/>
      <c r="O137" s="240"/>
      <c r="P137" s="240"/>
      <c r="Q137" s="240"/>
      <c r="R137" s="240"/>
      <c r="S137" s="240"/>
    </row>
    <row r="138" spans="1:19" ht="15">
      <c r="A138" s="240"/>
      <c r="B138" s="240"/>
      <c r="C138" s="240"/>
      <c r="D138" s="240"/>
      <c r="E138" s="240"/>
      <c r="F138" s="240"/>
      <c r="G138" s="240"/>
      <c r="H138" s="240"/>
      <c r="I138" s="240"/>
      <c r="J138" s="240"/>
      <c r="K138" s="240"/>
      <c r="L138" s="240"/>
      <c r="M138" s="240"/>
      <c r="N138" s="240"/>
      <c r="O138" s="240"/>
      <c r="P138" s="240"/>
      <c r="Q138" s="240"/>
      <c r="R138" s="240"/>
      <c r="S138" s="240"/>
    </row>
    <row r="139" spans="1:19" ht="15">
      <c r="A139" s="240"/>
      <c r="B139" s="240"/>
      <c r="C139" s="240"/>
      <c r="D139" s="240"/>
      <c r="E139" s="240"/>
      <c r="F139" s="240"/>
      <c r="G139" s="240"/>
      <c r="H139" s="240"/>
      <c r="I139" s="240"/>
      <c r="J139" s="240"/>
      <c r="K139" s="240"/>
      <c r="L139" s="240"/>
      <c r="M139" s="240"/>
      <c r="N139" s="240"/>
      <c r="O139" s="240"/>
      <c r="P139" s="240"/>
      <c r="Q139" s="240"/>
      <c r="R139" s="240"/>
      <c r="S139" s="240"/>
    </row>
    <row r="140" spans="1:19" ht="15">
      <c r="A140" s="240"/>
      <c r="B140" s="240"/>
      <c r="C140" s="240"/>
      <c r="D140" s="240"/>
      <c r="E140" s="240"/>
      <c r="F140" s="240"/>
      <c r="G140" s="240"/>
      <c r="H140" s="240"/>
      <c r="I140" s="240"/>
      <c r="J140" s="240"/>
      <c r="K140" s="240"/>
      <c r="L140" s="240"/>
      <c r="M140" s="240"/>
      <c r="N140" s="240"/>
      <c r="O140" s="240"/>
      <c r="P140" s="240"/>
      <c r="Q140" s="240"/>
      <c r="R140" s="240"/>
      <c r="S140" s="240"/>
    </row>
    <row r="141" spans="1:19" ht="15">
      <c r="A141" s="240"/>
      <c r="B141" s="240"/>
      <c r="C141" s="240"/>
      <c r="D141" s="240"/>
      <c r="E141" s="240"/>
      <c r="F141" s="240"/>
      <c r="G141" s="240"/>
      <c r="H141" s="240"/>
      <c r="I141" s="240"/>
      <c r="J141" s="240"/>
      <c r="K141" s="240"/>
      <c r="L141" s="240"/>
      <c r="M141" s="240"/>
      <c r="N141" s="240"/>
      <c r="O141" s="240"/>
      <c r="P141" s="240"/>
      <c r="Q141" s="240"/>
      <c r="R141" s="240"/>
      <c r="S141" s="240"/>
    </row>
    <row r="142" spans="1:19" ht="15">
      <c r="A142" s="240"/>
      <c r="B142" s="240"/>
      <c r="C142" s="240"/>
      <c r="D142" s="240"/>
      <c r="E142" s="240"/>
      <c r="F142" s="240"/>
      <c r="G142" s="240"/>
      <c r="H142" s="240"/>
      <c r="I142" s="240"/>
      <c r="J142" s="240"/>
      <c r="K142" s="240"/>
      <c r="L142" s="240"/>
      <c r="M142" s="240"/>
      <c r="N142" s="240"/>
      <c r="O142" s="240"/>
      <c r="P142" s="240"/>
      <c r="Q142" s="240"/>
      <c r="R142" s="240"/>
      <c r="S142" s="240"/>
    </row>
    <row r="143" spans="1:19" ht="15">
      <c r="A143" s="240"/>
      <c r="B143" s="240"/>
      <c r="C143" s="240"/>
      <c r="D143" s="240"/>
      <c r="E143" s="240"/>
      <c r="F143" s="240"/>
      <c r="G143" s="240"/>
      <c r="H143" s="240"/>
      <c r="I143" s="240"/>
      <c r="J143" s="240"/>
      <c r="K143" s="240"/>
      <c r="L143" s="240"/>
      <c r="M143" s="240"/>
      <c r="N143" s="240"/>
      <c r="O143" s="240"/>
      <c r="P143" s="240"/>
      <c r="Q143" s="240"/>
      <c r="R143" s="240"/>
      <c r="S143" s="240"/>
    </row>
    <row r="144" spans="1:19" ht="15">
      <c r="A144" s="240"/>
      <c r="B144" s="240"/>
      <c r="C144" s="240"/>
      <c r="D144" s="240"/>
      <c r="E144" s="240"/>
      <c r="F144" s="240"/>
      <c r="G144" s="240"/>
      <c r="H144" s="240"/>
      <c r="I144" s="240"/>
      <c r="J144" s="240"/>
      <c r="K144" s="240"/>
      <c r="L144" s="240"/>
      <c r="M144" s="240"/>
      <c r="N144" s="240"/>
      <c r="O144" s="240"/>
      <c r="P144" s="240"/>
      <c r="Q144" s="240"/>
      <c r="R144" s="240"/>
      <c r="S144" s="240"/>
    </row>
  </sheetData>
  <sheetProtection algorithmName="SHA-512" hashValue="9U/wywxi56aaUUwZJbtjBbvaZdx0ZPaz6dVEE2bV9VRw0TLEMDf0JDx8PFMT7ZTeJRekt6lbrU7qSe9Pl+l0QA==" saltValue="R/AFCQg0K7A8ydtFDgwDWw==" spinCount="100000" sheet="1" scenarios="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H2:H4"/>
    <mergeCell ref="C2:C4"/>
    <mergeCell ref="D2:D4"/>
    <mergeCell ref="E2:E4"/>
    <mergeCell ref="F2:F4"/>
    <mergeCell ref="G2:G4"/>
    <mergeCell ref="I2:I4"/>
    <mergeCell ref="J2:J4"/>
    <mergeCell ref="K2:K4"/>
    <mergeCell ref="L2:L4"/>
    <mergeCell ref="M2:M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2021</oddHead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17"/>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14.5703125" style="238" customWidth="1"/>
    <col min="2" max="2" width="45.7109375" style="238" customWidth="1"/>
    <col min="3" max="50" width="16.7109375" style="238" customWidth="1"/>
    <col min="51" max="16384" width="8.85546875" style="238"/>
  </cols>
  <sheetData>
    <row r="1" spans="1:50" ht="15.75">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113</v>
      </c>
      <c r="AV1" s="10"/>
      <c r="AW1" s="10"/>
      <c r="AX1" s="10"/>
    </row>
    <row r="2" spans="1:50" customFormat="1" ht="15.75">
      <c r="C2" s="1533" t="str">
        <f>'BS-NONMAJOR CAP. PROJ.(71-72)'!C2:C4</f>
        <v>NAME</v>
      </c>
      <c r="D2" s="1533"/>
      <c r="E2" s="1533"/>
      <c r="F2" s="1533"/>
      <c r="G2" s="1533" t="str">
        <f>'BS-NONMAJOR CAP. PROJ.(71-72)'!D2:D4</f>
        <v>NAME</v>
      </c>
      <c r="H2" s="1533"/>
      <c r="I2" s="1533"/>
      <c r="J2" s="1533"/>
      <c r="K2" s="1533" t="str">
        <f>'BS-NONMAJOR CAP. PROJ.(71-72)'!E2:E4</f>
        <v>NAME</v>
      </c>
      <c r="L2" s="1533"/>
      <c r="M2" s="1533"/>
      <c r="N2" s="1533"/>
      <c r="O2" s="1533" t="str">
        <f>'BS-NONMAJOR CAP. PROJ.(71-72)'!F2:F4</f>
        <v>NAME</v>
      </c>
      <c r="P2" s="1533"/>
      <c r="Q2" s="1533"/>
      <c r="R2" s="1533"/>
      <c r="S2" s="1533" t="str">
        <f>'BS-NONMAJOR CAP. PROJ.(71-72)'!G2:G4</f>
        <v>NAME</v>
      </c>
      <c r="T2" s="1533"/>
      <c r="U2" s="1533"/>
      <c r="V2" s="1533"/>
      <c r="W2" s="1533" t="str">
        <f>'BS-NONMAJOR CAP. PROJ.(71-72)'!H2:H4</f>
        <v>NAME</v>
      </c>
      <c r="X2" s="1533"/>
      <c r="Y2" s="1533"/>
      <c r="Z2" s="1533"/>
      <c r="AA2" s="1533" t="str">
        <f>'BS-NONMAJOR CAP. PROJ.(71-72)'!I2:I4</f>
        <v>NAME</v>
      </c>
      <c r="AB2" s="1533"/>
      <c r="AC2" s="1533"/>
      <c r="AD2" s="1533"/>
      <c r="AE2" s="1533" t="str">
        <f>'BS-NONMAJOR CAP. PROJ.(71-72)'!J2:J4</f>
        <v>NAME</v>
      </c>
      <c r="AF2" s="1533"/>
      <c r="AG2" s="1533"/>
      <c r="AH2" s="1533"/>
      <c r="AI2" s="1533" t="str">
        <f>'BS-NONMAJOR CAP. PROJ.(71-72)'!K2:K4</f>
        <v>NAME</v>
      </c>
      <c r="AJ2" s="1533"/>
      <c r="AK2" s="1533"/>
      <c r="AL2" s="1533"/>
      <c r="AM2" s="1533" t="str">
        <f>'BS-NONMAJOR CAP. PROJ.(71-72)'!L2:L4</f>
        <v>NAME</v>
      </c>
      <c r="AN2" s="1533"/>
      <c r="AO2" s="1533"/>
      <c r="AP2" s="1533"/>
      <c r="AQ2" s="1533" t="str">
        <f>'BS-NONMAJOR CAP. PROJ.(71-72)'!M2:M4</f>
        <v>NAME</v>
      </c>
      <c r="AR2" s="1533"/>
      <c r="AS2" s="1533"/>
      <c r="AT2" s="1533"/>
      <c r="AU2" s="8"/>
      <c r="AV2" s="8"/>
      <c r="AW2" s="8"/>
      <c r="AX2" s="8"/>
    </row>
    <row r="3" spans="1:50" customFormat="1" ht="15.75">
      <c r="A3" s="2"/>
      <c r="B3" s="2"/>
      <c r="C3" s="551"/>
      <c r="D3" s="10"/>
      <c r="E3" s="10"/>
      <c r="F3" s="552" t="s">
        <v>872</v>
      </c>
      <c r="G3" s="551"/>
      <c r="H3" s="10"/>
      <c r="I3" s="10"/>
      <c r="J3" s="552" t="s">
        <v>872</v>
      </c>
      <c r="K3" s="551"/>
      <c r="L3" s="10"/>
      <c r="M3" s="10"/>
      <c r="N3" s="552" t="s">
        <v>872</v>
      </c>
      <c r="O3" s="551"/>
      <c r="P3" s="10"/>
      <c r="Q3" s="10"/>
      <c r="R3" s="552" t="s">
        <v>872</v>
      </c>
      <c r="S3" s="551"/>
      <c r="T3" s="10"/>
      <c r="U3" s="10"/>
      <c r="V3" s="552" t="s">
        <v>872</v>
      </c>
      <c r="W3" s="551"/>
      <c r="X3" s="10"/>
      <c r="Y3" s="10"/>
      <c r="Z3" s="552" t="s">
        <v>872</v>
      </c>
      <c r="AA3" s="551"/>
      <c r="AB3" s="10"/>
      <c r="AC3" s="10"/>
      <c r="AD3" s="552" t="s">
        <v>872</v>
      </c>
      <c r="AE3" s="551"/>
      <c r="AF3" s="10"/>
      <c r="AG3" s="10"/>
      <c r="AH3" s="552" t="s">
        <v>872</v>
      </c>
      <c r="AI3" s="551"/>
      <c r="AJ3" s="10"/>
      <c r="AK3" s="10"/>
      <c r="AL3" s="552" t="s">
        <v>872</v>
      </c>
      <c r="AM3" s="551"/>
      <c r="AN3" s="10"/>
      <c r="AO3" s="10"/>
      <c r="AP3" s="552" t="s">
        <v>872</v>
      </c>
      <c r="AQ3" s="551"/>
      <c r="AR3" s="10"/>
      <c r="AS3" s="10"/>
      <c r="AT3" s="552" t="s">
        <v>872</v>
      </c>
      <c r="AU3" s="551"/>
      <c r="AV3" s="10"/>
      <c r="AW3" s="10"/>
      <c r="AX3" s="552" t="s">
        <v>872</v>
      </c>
    </row>
    <row r="4" spans="1:50" customFormat="1" ht="15.75">
      <c r="A4" s="327"/>
      <c r="B4" s="327"/>
      <c r="C4" s="9"/>
      <c r="D4" s="9"/>
      <c r="E4" s="9"/>
      <c r="F4" s="9" t="s">
        <v>873</v>
      </c>
      <c r="G4" s="9"/>
      <c r="H4" s="9"/>
      <c r="I4" s="9"/>
      <c r="J4" s="9" t="s">
        <v>873</v>
      </c>
      <c r="K4" s="9"/>
      <c r="L4" s="9"/>
      <c r="M4" s="9"/>
      <c r="N4" s="9" t="s">
        <v>873</v>
      </c>
      <c r="O4" s="9"/>
      <c r="P4" s="9"/>
      <c r="Q4" s="9"/>
      <c r="R4" s="9" t="s">
        <v>873</v>
      </c>
      <c r="S4" s="9"/>
      <c r="T4" s="9"/>
      <c r="U4" s="9"/>
      <c r="V4" s="9" t="s">
        <v>873</v>
      </c>
      <c r="W4" s="9"/>
      <c r="X4" s="9"/>
      <c r="Y4" s="9"/>
      <c r="Z4" s="9" t="s">
        <v>873</v>
      </c>
      <c r="AA4" s="9"/>
      <c r="AB4" s="9"/>
      <c r="AC4" s="9"/>
      <c r="AD4" s="9" t="s">
        <v>873</v>
      </c>
      <c r="AE4" s="9"/>
      <c r="AF4" s="9"/>
      <c r="AG4" s="9"/>
      <c r="AH4" s="9" t="s">
        <v>873</v>
      </c>
      <c r="AI4" s="9"/>
      <c r="AJ4" s="9"/>
      <c r="AK4" s="9"/>
      <c r="AL4" s="9" t="s">
        <v>873</v>
      </c>
      <c r="AM4" s="9"/>
      <c r="AN4" s="9"/>
      <c r="AO4" s="9"/>
      <c r="AP4" s="9" t="s">
        <v>873</v>
      </c>
      <c r="AQ4" s="9"/>
      <c r="AR4" s="9"/>
      <c r="AS4" s="9"/>
      <c r="AT4" s="9" t="s">
        <v>873</v>
      </c>
      <c r="AU4" s="9"/>
      <c r="AV4" s="9"/>
      <c r="AW4" s="9"/>
      <c r="AX4" s="9" t="s">
        <v>873</v>
      </c>
    </row>
    <row r="5" spans="1:50" customFormat="1" ht="16.5" thickBot="1">
      <c r="A5" s="6"/>
      <c r="B5" s="6"/>
      <c r="C5" s="553" t="s">
        <v>865</v>
      </c>
      <c r="D5" s="544"/>
      <c r="E5" s="9"/>
      <c r="F5" s="9" t="s">
        <v>874</v>
      </c>
      <c r="G5" s="553" t="s">
        <v>865</v>
      </c>
      <c r="H5" s="544"/>
      <c r="I5" s="9"/>
      <c r="J5" s="9" t="s">
        <v>874</v>
      </c>
      <c r="K5" s="553" t="s">
        <v>865</v>
      </c>
      <c r="L5" s="544"/>
      <c r="M5" s="9"/>
      <c r="N5" s="9" t="s">
        <v>874</v>
      </c>
      <c r="O5" s="553" t="s">
        <v>865</v>
      </c>
      <c r="P5" s="544"/>
      <c r="Q5" s="9"/>
      <c r="R5" s="9" t="s">
        <v>874</v>
      </c>
      <c r="S5" s="553" t="s">
        <v>865</v>
      </c>
      <c r="T5" s="544"/>
      <c r="U5" s="9"/>
      <c r="V5" s="9" t="s">
        <v>874</v>
      </c>
      <c r="W5" s="553" t="s">
        <v>865</v>
      </c>
      <c r="X5" s="544"/>
      <c r="Y5" s="9"/>
      <c r="Z5" s="9" t="s">
        <v>874</v>
      </c>
      <c r="AA5" s="553" t="s">
        <v>865</v>
      </c>
      <c r="AB5" s="544"/>
      <c r="AC5" s="9"/>
      <c r="AD5" s="9" t="s">
        <v>874</v>
      </c>
      <c r="AE5" s="553" t="s">
        <v>865</v>
      </c>
      <c r="AF5" s="544"/>
      <c r="AG5" s="9"/>
      <c r="AH5" s="9" t="s">
        <v>874</v>
      </c>
      <c r="AI5" s="553" t="s">
        <v>865</v>
      </c>
      <c r="AJ5" s="544"/>
      <c r="AK5" s="9"/>
      <c r="AL5" s="9" t="s">
        <v>874</v>
      </c>
      <c r="AM5" s="553" t="s">
        <v>865</v>
      </c>
      <c r="AN5" s="544"/>
      <c r="AO5" s="9"/>
      <c r="AP5" s="9" t="s">
        <v>874</v>
      </c>
      <c r="AQ5" s="553" t="s">
        <v>865</v>
      </c>
      <c r="AR5" s="544"/>
      <c r="AS5" s="9"/>
      <c r="AT5" s="9" t="s">
        <v>874</v>
      </c>
      <c r="AU5" s="553" t="s">
        <v>865</v>
      </c>
      <c r="AV5" s="544"/>
      <c r="AW5" s="9"/>
      <c r="AX5" s="9" t="s">
        <v>874</v>
      </c>
    </row>
    <row r="6" spans="1:50" customFormat="1" ht="15.75">
      <c r="A6" s="9" t="s">
        <v>884</v>
      </c>
      <c r="B6" s="9"/>
      <c r="C6" s="9"/>
      <c r="D6" s="9"/>
      <c r="E6" s="9" t="s">
        <v>870</v>
      </c>
      <c r="F6" s="9" t="s">
        <v>875</v>
      </c>
      <c r="G6" s="9"/>
      <c r="H6" s="9"/>
      <c r="I6" s="9" t="s">
        <v>870</v>
      </c>
      <c r="J6" s="9" t="s">
        <v>875</v>
      </c>
      <c r="K6" s="9"/>
      <c r="L6" s="9"/>
      <c r="M6" s="9" t="s">
        <v>870</v>
      </c>
      <c r="N6" s="9" t="s">
        <v>875</v>
      </c>
      <c r="O6" s="9"/>
      <c r="P6" s="9"/>
      <c r="Q6" s="9" t="s">
        <v>870</v>
      </c>
      <c r="R6" s="9" t="s">
        <v>875</v>
      </c>
      <c r="S6" s="9"/>
      <c r="T6" s="9"/>
      <c r="U6" s="9" t="s">
        <v>870</v>
      </c>
      <c r="V6" s="9" t="s">
        <v>875</v>
      </c>
      <c r="W6" s="9"/>
      <c r="X6" s="9"/>
      <c r="Y6" s="9" t="s">
        <v>870</v>
      </c>
      <c r="Z6" s="9" t="s">
        <v>875</v>
      </c>
      <c r="AA6" s="9"/>
      <c r="AB6" s="9"/>
      <c r="AC6" s="9" t="s">
        <v>870</v>
      </c>
      <c r="AD6" s="9" t="s">
        <v>875</v>
      </c>
      <c r="AE6" s="9"/>
      <c r="AF6" s="9"/>
      <c r="AG6" s="9" t="s">
        <v>870</v>
      </c>
      <c r="AH6" s="9" t="s">
        <v>875</v>
      </c>
      <c r="AI6" s="9"/>
      <c r="AJ6" s="9"/>
      <c r="AK6" s="9" t="s">
        <v>870</v>
      </c>
      <c r="AL6" s="9" t="s">
        <v>875</v>
      </c>
      <c r="AM6" s="9"/>
      <c r="AN6" s="9"/>
      <c r="AO6" s="9" t="s">
        <v>870</v>
      </c>
      <c r="AP6" s="9" t="s">
        <v>875</v>
      </c>
      <c r="AQ6" s="9"/>
      <c r="AR6" s="9"/>
      <c r="AS6" s="9" t="s">
        <v>870</v>
      </c>
      <c r="AT6" s="9" t="s">
        <v>875</v>
      </c>
      <c r="AU6" s="9"/>
      <c r="AV6" s="9"/>
      <c r="AW6" s="9" t="s">
        <v>870</v>
      </c>
      <c r="AX6" s="9" t="s">
        <v>875</v>
      </c>
    </row>
    <row r="7" spans="1:50" customFormat="1" ht="16.5" thickBot="1">
      <c r="A7" s="538" t="s">
        <v>885</v>
      </c>
      <c r="B7" s="538" t="s">
        <v>886</v>
      </c>
      <c r="C7" s="538" t="s">
        <v>866</v>
      </c>
      <c r="D7" s="556" t="s">
        <v>867</v>
      </c>
      <c r="E7" s="538" t="s">
        <v>871</v>
      </c>
      <c r="F7" s="538" t="s">
        <v>876</v>
      </c>
      <c r="G7" s="538" t="s">
        <v>866</v>
      </c>
      <c r="H7" s="556" t="s">
        <v>867</v>
      </c>
      <c r="I7" s="538" t="s">
        <v>871</v>
      </c>
      <c r="J7" s="538" t="s">
        <v>876</v>
      </c>
      <c r="K7" s="538" t="s">
        <v>866</v>
      </c>
      <c r="L7" s="556" t="s">
        <v>867</v>
      </c>
      <c r="M7" s="538" t="s">
        <v>871</v>
      </c>
      <c r="N7" s="538" t="s">
        <v>876</v>
      </c>
      <c r="O7" s="538" t="s">
        <v>866</v>
      </c>
      <c r="P7" s="556" t="s">
        <v>867</v>
      </c>
      <c r="Q7" s="538" t="s">
        <v>871</v>
      </c>
      <c r="R7" s="538" t="s">
        <v>876</v>
      </c>
      <c r="S7" s="538" t="s">
        <v>866</v>
      </c>
      <c r="T7" s="556" t="s">
        <v>867</v>
      </c>
      <c r="U7" s="538" t="s">
        <v>871</v>
      </c>
      <c r="V7" s="538" t="s">
        <v>876</v>
      </c>
      <c r="W7" s="538" t="s">
        <v>866</v>
      </c>
      <c r="X7" s="556" t="s">
        <v>867</v>
      </c>
      <c r="Y7" s="538" t="s">
        <v>871</v>
      </c>
      <c r="Z7" s="538" t="s">
        <v>876</v>
      </c>
      <c r="AA7" s="538" t="s">
        <v>866</v>
      </c>
      <c r="AB7" s="556" t="s">
        <v>867</v>
      </c>
      <c r="AC7" s="538" t="s">
        <v>871</v>
      </c>
      <c r="AD7" s="538" t="s">
        <v>876</v>
      </c>
      <c r="AE7" s="538" t="s">
        <v>866</v>
      </c>
      <c r="AF7" s="556" t="s">
        <v>867</v>
      </c>
      <c r="AG7" s="538" t="s">
        <v>871</v>
      </c>
      <c r="AH7" s="538" t="s">
        <v>876</v>
      </c>
      <c r="AI7" s="538" t="s">
        <v>866</v>
      </c>
      <c r="AJ7" s="556" t="s">
        <v>867</v>
      </c>
      <c r="AK7" s="538" t="s">
        <v>871</v>
      </c>
      <c r="AL7" s="538" t="s">
        <v>876</v>
      </c>
      <c r="AM7" s="538" t="s">
        <v>866</v>
      </c>
      <c r="AN7" s="556" t="s">
        <v>867</v>
      </c>
      <c r="AO7" s="538" t="s">
        <v>871</v>
      </c>
      <c r="AP7" s="538" t="s">
        <v>876</v>
      </c>
      <c r="AQ7" s="538" t="s">
        <v>866</v>
      </c>
      <c r="AR7" s="556" t="s">
        <v>867</v>
      </c>
      <c r="AS7" s="538" t="s">
        <v>871</v>
      </c>
      <c r="AT7" s="538" t="s">
        <v>876</v>
      </c>
      <c r="AU7" s="538" t="s">
        <v>866</v>
      </c>
      <c r="AV7" s="556" t="s">
        <v>867</v>
      </c>
      <c r="AW7" s="538" t="s">
        <v>871</v>
      </c>
      <c r="AX7" s="538" t="s">
        <v>876</v>
      </c>
    </row>
    <row r="8" spans="1:50" customFormat="1" ht="17.100000000000001" customHeight="1">
      <c r="A8" s="342"/>
      <c r="B8" s="8" t="s">
        <v>187</v>
      </c>
      <c r="C8" s="347"/>
      <c r="D8" s="347"/>
      <c r="E8" s="337"/>
      <c r="F8" s="337"/>
      <c r="G8" s="347"/>
      <c r="H8" s="347"/>
      <c r="I8" s="337"/>
      <c r="J8" s="337"/>
      <c r="K8" s="347"/>
      <c r="L8" s="347"/>
      <c r="M8" s="337"/>
      <c r="N8" s="337"/>
      <c r="O8" s="347"/>
      <c r="P8" s="347"/>
      <c r="Q8" s="337"/>
      <c r="R8" s="337"/>
      <c r="S8" s="347"/>
      <c r="T8" s="347"/>
      <c r="U8" s="337"/>
      <c r="V8" s="337"/>
      <c r="W8" s="347"/>
      <c r="X8" s="347"/>
      <c r="Y8" s="337"/>
      <c r="Z8" s="337"/>
      <c r="AA8" s="347"/>
      <c r="AB8" s="347"/>
      <c r="AC8" s="337"/>
      <c r="AD8" s="337"/>
      <c r="AE8" s="347"/>
      <c r="AF8" s="347"/>
      <c r="AG8" s="337"/>
      <c r="AH8" s="337"/>
      <c r="AI8" s="347"/>
      <c r="AJ8" s="347"/>
      <c r="AK8" s="337"/>
      <c r="AL8" s="337"/>
      <c r="AM8" s="347"/>
      <c r="AN8" s="347"/>
      <c r="AO8" s="337"/>
      <c r="AP8" s="337"/>
      <c r="AQ8" s="347"/>
      <c r="AR8" s="347"/>
      <c r="AS8" s="337"/>
      <c r="AT8" s="337"/>
      <c r="AU8" s="347"/>
      <c r="AV8" s="347"/>
      <c r="AW8" s="337"/>
      <c r="AX8" s="337"/>
    </row>
    <row r="9" spans="1:50" customFormat="1" ht="17.100000000000001" customHeight="1">
      <c r="A9" s="342"/>
      <c r="B9" s="8" t="s">
        <v>114</v>
      </c>
      <c r="C9" s="347"/>
      <c r="D9" s="347"/>
      <c r="E9" s="337"/>
      <c r="F9" s="337"/>
      <c r="G9" s="347"/>
      <c r="H9" s="347"/>
      <c r="I9" s="337"/>
      <c r="J9" s="337"/>
      <c r="K9" s="347"/>
      <c r="L9" s="347"/>
      <c r="M9" s="337"/>
      <c r="N9" s="337"/>
      <c r="O9" s="347"/>
      <c r="P9" s="347"/>
      <c r="Q9" s="337"/>
      <c r="R9" s="337"/>
      <c r="S9" s="347"/>
      <c r="T9" s="347"/>
      <c r="U9" s="337"/>
      <c r="V9" s="337"/>
      <c r="W9" s="347"/>
      <c r="X9" s="347"/>
      <c r="Y9" s="337"/>
      <c r="Z9" s="337"/>
      <c r="AA9" s="347"/>
      <c r="AB9" s="347"/>
      <c r="AC9" s="337"/>
      <c r="AD9" s="337"/>
      <c r="AE9" s="347"/>
      <c r="AF9" s="347"/>
      <c r="AG9" s="337"/>
      <c r="AH9" s="337"/>
      <c r="AI9" s="347"/>
      <c r="AJ9" s="347"/>
      <c r="AK9" s="337"/>
      <c r="AL9" s="337"/>
      <c r="AM9" s="347"/>
      <c r="AN9" s="347"/>
      <c r="AO9" s="337"/>
      <c r="AP9" s="337"/>
      <c r="AQ9" s="347"/>
      <c r="AR9" s="347"/>
      <c r="AS9" s="337"/>
      <c r="AT9" s="337"/>
      <c r="AU9" s="347"/>
      <c r="AV9" s="347"/>
      <c r="AW9" s="337"/>
      <c r="AX9" s="337"/>
    </row>
    <row r="10" spans="1:50" ht="17.100000000000001" customHeight="1">
      <c r="A10" s="343" t="s">
        <v>166</v>
      </c>
      <c r="B10" s="6" t="s">
        <v>115</v>
      </c>
      <c r="C10" s="335"/>
      <c r="D10" s="335"/>
      <c r="E10" s="335"/>
      <c r="F10" s="285">
        <f>-D10+E10</f>
        <v>0</v>
      </c>
      <c r="G10" s="335"/>
      <c r="H10" s="335"/>
      <c r="I10" s="335"/>
      <c r="J10" s="285">
        <f>-H10+I10</f>
        <v>0</v>
      </c>
      <c r="K10" s="335"/>
      <c r="L10" s="335"/>
      <c r="M10" s="335"/>
      <c r="N10" s="285">
        <f>-L10+M10</f>
        <v>0</v>
      </c>
      <c r="O10" s="335"/>
      <c r="P10" s="335"/>
      <c r="Q10" s="335"/>
      <c r="R10" s="285">
        <f>-P10+Q10</f>
        <v>0</v>
      </c>
      <c r="S10" s="335"/>
      <c r="T10" s="335"/>
      <c r="U10" s="335"/>
      <c r="V10" s="285">
        <f>-T10+U10</f>
        <v>0</v>
      </c>
      <c r="W10" s="335"/>
      <c r="X10" s="335"/>
      <c r="Y10" s="335"/>
      <c r="Z10" s="285">
        <f>-X10+Y10</f>
        <v>0</v>
      </c>
      <c r="AA10" s="335"/>
      <c r="AB10" s="335"/>
      <c r="AC10" s="335"/>
      <c r="AD10" s="285">
        <f>-AB10+AC10</f>
        <v>0</v>
      </c>
      <c r="AE10" s="335"/>
      <c r="AF10" s="335"/>
      <c r="AG10" s="335"/>
      <c r="AH10" s="285">
        <f>-AF10+AG10</f>
        <v>0</v>
      </c>
      <c r="AI10" s="335"/>
      <c r="AJ10" s="335"/>
      <c r="AK10" s="335"/>
      <c r="AL10" s="285">
        <f>-AJ10+AK10</f>
        <v>0</v>
      </c>
      <c r="AM10" s="335"/>
      <c r="AN10" s="335"/>
      <c r="AO10" s="335"/>
      <c r="AP10" s="285">
        <f>-AN10+AO10</f>
        <v>0</v>
      </c>
      <c r="AQ10" s="335"/>
      <c r="AR10" s="335"/>
      <c r="AS10" s="335"/>
      <c r="AT10" s="285">
        <f>-AR10+AS10</f>
        <v>0</v>
      </c>
      <c r="AU10" s="285">
        <f t="shared" ref="AU10:AX11" si="0">+C10+G10+K10+O10+S10+W10+AA10+AE10+AI10+AM10+AQ10</f>
        <v>0</v>
      </c>
      <c r="AV10" s="285">
        <f t="shared" si="0"/>
        <v>0</v>
      </c>
      <c r="AW10" s="285">
        <f t="shared" si="0"/>
        <v>0</v>
      </c>
      <c r="AX10" s="285">
        <f t="shared" si="0"/>
        <v>0</v>
      </c>
    </row>
    <row r="11" spans="1:50" ht="17.100000000000001" customHeight="1">
      <c r="A11" s="343">
        <v>314140</v>
      </c>
      <c r="B11" s="6" t="s">
        <v>116</v>
      </c>
      <c r="C11" s="246"/>
      <c r="D11" s="246"/>
      <c r="E11" s="246"/>
      <c r="F11" s="285">
        <f>-D11+E11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46"/>
      <c r="AR11" s="246"/>
      <c r="AS11" s="246"/>
      <c r="AT11" s="285">
        <f>-AR11+AS11</f>
        <v>0</v>
      </c>
      <c r="AU11" s="285">
        <f t="shared" si="0"/>
        <v>0</v>
      </c>
      <c r="AV11" s="285">
        <f t="shared" si="0"/>
        <v>0</v>
      </c>
      <c r="AW11" s="285">
        <f t="shared" si="0"/>
        <v>0</v>
      </c>
      <c r="AX11" s="285">
        <f t="shared" si="0"/>
        <v>0</v>
      </c>
    </row>
    <row r="12" spans="1:50" customFormat="1" ht="30" customHeight="1">
      <c r="A12" s="343"/>
      <c r="B12" s="345" t="s">
        <v>423</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85"/>
      <c r="AV12" s="285"/>
      <c r="AW12" s="285"/>
      <c r="AX12" s="285"/>
    </row>
    <row r="13" spans="1:50" ht="17.100000000000001" customHeight="1">
      <c r="A13" s="343">
        <v>331000</v>
      </c>
      <c r="B13" s="6" t="s">
        <v>419</v>
      </c>
      <c r="C13" s="246"/>
      <c r="D13" s="246"/>
      <c r="E13" s="246"/>
      <c r="F13" s="285">
        <f t="shared" ref="F13:F18" si="1">-D13+E13</f>
        <v>0</v>
      </c>
      <c r="G13" s="246"/>
      <c r="H13" s="246"/>
      <c r="I13" s="246"/>
      <c r="J13" s="285">
        <f t="shared" ref="J13:J18" si="2">-H13+I13</f>
        <v>0</v>
      </c>
      <c r="K13" s="246"/>
      <c r="L13" s="246"/>
      <c r="M13" s="246"/>
      <c r="N13" s="285">
        <f t="shared" ref="N13:N18" si="3">-L13+M13</f>
        <v>0</v>
      </c>
      <c r="O13" s="246"/>
      <c r="P13" s="246"/>
      <c r="Q13" s="246"/>
      <c r="R13" s="285">
        <f t="shared" ref="R13:R18" si="4">-P13+Q13</f>
        <v>0</v>
      </c>
      <c r="S13" s="246"/>
      <c r="T13" s="246"/>
      <c r="U13" s="246"/>
      <c r="V13" s="285">
        <f t="shared" ref="V13:V18" si="5">-T13+U13</f>
        <v>0</v>
      </c>
      <c r="W13" s="246"/>
      <c r="X13" s="246"/>
      <c r="Y13" s="246"/>
      <c r="Z13" s="285">
        <f t="shared" ref="Z13:Z18" si="6">-X13+Y13</f>
        <v>0</v>
      </c>
      <c r="AA13" s="246"/>
      <c r="AB13" s="246"/>
      <c r="AC13" s="246"/>
      <c r="AD13" s="285">
        <f t="shared" ref="AD13:AD18" si="7">-AB13+AC13</f>
        <v>0</v>
      </c>
      <c r="AE13" s="246"/>
      <c r="AF13" s="246"/>
      <c r="AG13" s="246"/>
      <c r="AH13" s="285">
        <f t="shared" ref="AH13:AH18" si="8">-AF13+AG13</f>
        <v>0</v>
      </c>
      <c r="AI13" s="246"/>
      <c r="AJ13" s="246"/>
      <c r="AK13" s="246"/>
      <c r="AL13" s="285">
        <f t="shared" ref="AL13:AL18" si="9">-AJ13+AK13</f>
        <v>0</v>
      </c>
      <c r="AM13" s="246"/>
      <c r="AN13" s="246"/>
      <c r="AO13" s="246"/>
      <c r="AP13" s="285">
        <f t="shared" ref="AP13:AP18" si="10">-AN13+AO13</f>
        <v>0</v>
      </c>
      <c r="AQ13" s="246"/>
      <c r="AR13" s="246"/>
      <c r="AS13" s="246"/>
      <c r="AT13" s="285">
        <f t="shared" ref="AT13:AT18" si="11">-AR13+AS13</f>
        <v>0</v>
      </c>
      <c r="AU13" s="285">
        <f t="shared" ref="AU13:AU18" si="12">+C13+G13+K13+O13+S13+W13+AA13+AE13+AI13+AM13+AQ13</f>
        <v>0</v>
      </c>
      <c r="AV13" s="285">
        <f t="shared" ref="AV13:AV18" si="13">+D13+H13+L13+P13+T13+X13+AB13+AF13+AJ13+AN13+AR13</f>
        <v>0</v>
      </c>
      <c r="AW13" s="285">
        <f t="shared" ref="AW13:AW18" si="14">+E13+I13+M13+Q13+U13+Y13+AC13+AG13+AK13+AO13+AS13</f>
        <v>0</v>
      </c>
      <c r="AX13" s="285">
        <f t="shared" ref="AX13:AX18" si="15">+F13+J13+N13+R13+V13+Z13+AD13+AH13+AL13+AP13+AT13</f>
        <v>0</v>
      </c>
    </row>
    <row r="14" spans="1:50" ht="17.100000000000001" customHeight="1">
      <c r="A14" s="343"/>
      <c r="B14" s="6"/>
      <c r="C14" s="246"/>
      <c r="D14" s="246"/>
      <c r="E14" s="246"/>
      <c r="F14" s="285">
        <f t="shared" si="1"/>
        <v>0</v>
      </c>
      <c r="G14" s="246"/>
      <c r="H14" s="246"/>
      <c r="I14" s="246"/>
      <c r="J14" s="285">
        <f t="shared" si="2"/>
        <v>0</v>
      </c>
      <c r="K14" s="246"/>
      <c r="L14" s="246"/>
      <c r="M14" s="246"/>
      <c r="N14" s="285">
        <f t="shared" si="3"/>
        <v>0</v>
      </c>
      <c r="O14" s="246"/>
      <c r="P14" s="246"/>
      <c r="Q14" s="246"/>
      <c r="R14" s="285">
        <f t="shared" si="4"/>
        <v>0</v>
      </c>
      <c r="S14" s="246"/>
      <c r="T14" s="246"/>
      <c r="U14" s="246"/>
      <c r="V14" s="285">
        <f t="shared" si="5"/>
        <v>0</v>
      </c>
      <c r="W14" s="246"/>
      <c r="X14" s="246"/>
      <c r="Y14" s="246"/>
      <c r="Z14" s="285">
        <f t="shared" si="6"/>
        <v>0</v>
      </c>
      <c r="AA14" s="246"/>
      <c r="AB14" s="246"/>
      <c r="AC14" s="246"/>
      <c r="AD14" s="285">
        <f t="shared" si="7"/>
        <v>0</v>
      </c>
      <c r="AE14" s="246"/>
      <c r="AF14" s="246"/>
      <c r="AG14" s="246"/>
      <c r="AH14" s="285">
        <f t="shared" si="8"/>
        <v>0</v>
      </c>
      <c r="AI14" s="246"/>
      <c r="AJ14" s="246"/>
      <c r="AK14" s="246"/>
      <c r="AL14" s="285">
        <f t="shared" si="9"/>
        <v>0</v>
      </c>
      <c r="AM14" s="246"/>
      <c r="AN14" s="246"/>
      <c r="AO14" s="246"/>
      <c r="AP14" s="285">
        <f t="shared" si="10"/>
        <v>0</v>
      </c>
      <c r="AQ14" s="246"/>
      <c r="AR14" s="246"/>
      <c r="AS14" s="246"/>
      <c r="AT14" s="285">
        <f t="shared" si="11"/>
        <v>0</v>
      </c>
      <c r="AU14" s="285">
        <f t="shared" si="12"/>
        <v>0</v>
      </c>
      <c r="AV14" s="285">
        <f t="shared" si="13"/>
        <v>0</v>
      </c>
      <c r="AW14" s="285">
        <f t="shared" si="14"/>
        <v>0</v>
      </c>
      <c r="AX14" s="285">
        <f t="shared" si="15"/>
        <v>0</v>
      </c>
    </row>
    <row r="15" spans="1:50" ht="17.100000000000001" customHeight="1">
      <c r="A15" s="343">
        <v>332000</v>
      </c>
      <c r="B15" s="6" t="s">
        <v>420</v>
      </c>
      <c r="C15" s="246"/>
      <c r="D15" s="246"/>
      <c r="E15" s="246"/>
      <c r="F15" s="285">
        <f t="shared" si="1"/>
        <v>0</v>
      </c>
      <c r="G15" s="246"/>
      <c r="H15" s="246"/>
      <c r="I15" s="246"/>
      <c r="J15" s="285">
        <f t="shared" si="2"/>
        <v>0</v>
      </c>
      <c r="K15" s="246"/>
      <c r="L15" s="246"/>
      <c r="M15" s="246"/>
      <c r="N15" s="285">
        <f t="shared" si="3"/>
        <v>0</v>
      </c>
      <c r="O15" s="246"/>
      <c r="P15" s="246"/>
      <c r="Q15" s="246"/>
      <c r="R15" s="285">
        <f t="shared" si="4"/>
        <v>0</v>
      </c>
      <c r="S15" s="246"/>
      <c r="T15" s="246"/>
      <c r="U15" s="246"/>
      <c r="V15" s="285">
        <f t="shared" si="5"/>
        <v>0</v>
      </c>
      <c r="W15" s="246"/>
      <c r="X15" s="246"/>
      <c r="Y15" s="246"/>
      <c r="Z15" s="285">
        <f t="shared" si="6"/>
        <v>0</v>
      </c>
      <c r="AA15" s="246"/>
      <c r="AB15" s="246"/>
      <c r="AC15" s="246"/>
      <c r="AD15" s="285">
        <f t="shared" si="7"/>
        <v>0</v>
      </c>
      <c r="AE15" s="246"/>
      <c r="AF15" s="246"/>
      <c r="AG15" s="246"/>
      <c r="AH15" s="285">
        <f t="shared" si="8"/>
        <v>0</v>
      </c>
      <c r="AI15" s="246"/>
      <c r="AJ15" s="246"/>
      <c r="AK15" s="246"/>
      <c r="AL15" s="285">
        <f t="shared" si="9"/>
        <v>0</v>
      </c>
      <c r="AM15" s="246"/>
      <c r="AN15" s="246"/>
      <c r="AO15" s="246"/>
      <c r="AP15" s="285">
        <f t="shared" si="10"/>
        <v>0</v>
      </c>
      <c r="AQ15" s="246"/>
      <c r="AR15" s="246"/>
      <c r="AS15" s="246"/>
      <c r="AT15" s="285">
        <f t="shared" si="11"/>
        <v>0</v>
      </c>
      <c r="AU15" s="285">
        <f t="shared" si="12"/>
        <v>0</v>
      </c>
      <c r="AV15" s="285">
        <f t="shared" si="13"/>
        <v>0</v>
      </c>
      <c r="AW15" s="285">
        <f t="shared" si="14"/>
        <v>0</v>
      </c>
      <c r="AX15" s="285">
        <f t="shared" si="15"/>
        <v>0</v>
      </c>
    </row>
    <row r="16" spans="1:50" ht="17.100000000000001" customHeight="1">
      <c r="A16" s="343">
        <v>334000</v>
      </c>
      <c r="B16" s="6" t="s">
        <v>421</v>
      </c>
      <c r="C16" s="246"/>
      <c r="D16" s="246"/>
      <c r="E16" s="246"/>
      <c r="F16" s="285">
        <f t="shared" si="1"/>
        <v>0</v>
      </c>
      <c r="G16" s="246"/>
      <c r="H16" s="246"/>
      <c r="I16" s="246"/>
      <c r="J16" s="285">
        <f t="shared" si="2"/>
        <v>0</v>
      </c>
      <c r="K16" s="246"/>
      <c r="L16" s="246"/>
      <c r="M16" s="246"/>
      <c r="N16" s="285">
        <f t="shared" si="3"/>
        <v>0</v>
      </c>
      <c r="O16" s="246"/>
      <c r="P16" s="246"/>
      <c r="Q16" s="246"/>
      <c r="R16" s="285">
        <f t="shared" si="4"/>
        <v>0</v>
      </c>
      <c r="S16" s="246"/>
      <c r="T16" s="246"/>
      <c r="U16" s="246"/>
      <c r="V16" s="285">
        <f t="shared" si="5"/>
        <v>0</v>
      </c>
      <c r="W16" s="246"/>
      <c r="X16" s="246"/>
      <c r="Y16" s="246"/>
      <c r="Z16" s="285">
        <f t="shared" si="6"/>
        <v>0</v>
      </c>
      <c r="AA16" s="246"/>
      <c r="AB16" s="246"/>
      <c r="AC16" s="246"/>
      <c r="AD16" s="285">
        <f t="shared" si="7"/>
        <v>0</v>
      </c>
      <c r="AE16" s="246"/>
      <c r="AF16" s="246"/>
      <c r="AG16" s="246"/>
      <c r="AH16" s="285">
        <f t="shared" si="8"/>
        <v>0</v>
      </c>
      <c r="AI16" s="246"/>
      <c r="AJ16" s="246"/>
      <c r="AK16" s="246"/>
      <c r="AL16" s="285">
        <f t="shared" si="9"/>
        <v>0</v>
      </c>
      <c r="AM16" s="246"/>
      <c r="AN16" s="246"/>
      <c r="AO16" s="246"/>
      <c r="AP16" s="285">
        <f t="shared" si="10"/>
        <v>0</v>
      </c>
      <c r="AQ16" s="246"/>
      <c r="AR16" s="246"/>
      <c r="AS16" s="246"/>
      <c r="AT16" s="285">
        <f t="shared" si="11"/>
        <v>0</v>
      </c>
      <c r="AU16" s="285">
        <f t="shared" si="12"/>
        <v>0</v>
      </c>
      <c r="AV16" s="285">
        <f t="shared" si="13"/>
        <v>0</v>
      </c>
      <c r="AW16" s="285">
        <f t="shared" si="14"/>
        <v>0</v>
      </c>
      <c r="AX16" s="285">
        <f t="shared" si="15"/>
        <v>0</v>
      </c>
    </row>
    <row r="17" spans="1:50" ht="17.100000000000001" customHeight="1">
      <c r="A17" s="343"/>
      <c r="B17" s="6"/>
      <c r="C17" s="246"/>
      <c r="D17" s="246"/>
      <c r="E17" s="246"/>
      <c r="F17" s="285">
        <f t="shared" si="1"/>
        <v>0</v>
      </c>
      <c r="G17" s="246"/>
      <c r="H17" s="246"/>
      <c r="I17" s="246"/>
      <c r="J17" s="285">
        <f t="shared" si="2"/>
        <v>0</v>
      </c>
      <c r="K17" s="246"/>
      <c r="L17" s="246"/>
      <c r="M17" s="246"/>
      <c r="N17" s="285">
        <f t="shared" si="3"/>
        <v>0</v>
      </c>
      <c r="O17" s="246"/>
      <c r="P17" s="246"/>
      <c r="Q17" s="246"/>
      <c r="R17" s="285">
        <f t="shared" si="4"/>
        <v>0</v>
      </c>
      <c r="S17" s="246"/>
      <c r="T17" s="246"/>
      <c r="U17" s="246"/>
      <c r="V17" s="285">
        <f t="shared" si="5"/>
        <v>0</v>
      </c>
      <c r="W17" s="246"/>
      <c r="X17" s="246"/>
      <c r="Y17" s="246"/>
      <c r="Z17" s="285">
        <f t="shared" si="6"/>
        <v>0</v>
      </c>
      <c r="AA17" s="246"/>
      <c r="AB17" s="246"/>
      <c r="AC17" s="246"/>
      <c r="AD17" s="285">
        <f t="shared" si="7"/>
        <v>0</v>
      </c>
      <c r="AE17" s="246"/>
      <c r="AF17" s="246"/>
      <c r="AG17" s="246"/>
      <c r="AH17" s="285">
        <f t="shared" si="8"/>
        <v>0</v>
      </c>
      <c r="AI17" s="246"/>
      <c r="AJ17" s="246"/>
      <c r="AK17" s="246"/>
      <c r="AL17" s="285">
        <f t="shared" si="9"/>
        <v>0</v>
      </c>
      <c r="AM17" s="246"/>
      <c r="AN17" s="246"/>
      <c r="AO17" s="246"/>
      <c r="AP17" s="285">
        <f t="shared" si="10"/>
        <v>0</v>
      </c>
      <c r="AQ17" s="246"/>
      <c r="AR17" s="246"/>
      <c r="AS17" s="246"/>
      <c r="AT17" s="285">
        <f t="shared" si="11"/>
        <v>0</v>
      </c>
      <c r="AU17" s="285">
        <f t="shared" si="12"/>
        <v>0</v>
      </c>
      <c r="AV17" s="285">
        <f t="shared" si="13"/>
        <v>0</v>
      </c>
      <c r="AW17" s="285">
        <f t="shared" si="14"/>
        <v>0</v>
      </c>
      <c r="AX17" s="285">
        <f t="shared" si="15"/>
        <v>0</v>
      </c>
    </row>
    <row r="18" spans="1:50" ht="17.100000000000001" customHeight="1">
      <c r="A18" s="343">
        <v>335000</v>
      </c>
      <c r="B18" s="6" t="s">
        <v>422</v>
      </c>
      <c r="C18" s="246"/>
      <c r="D18" s="246"/>
      <c r="E18" s="246"/>
      <c r="F18" s="285">
        <f t="shared" si="1"/>
        <v>0</v>
      </c>
      <c r="G18" s="246"/>
      <c r="H18" s="246"/>
      <c r="I18" s="246"/>
      <c r="J18" s="285">
        <f t="shared" si="2"/>
        <v>0</v>
      </c>
      <c r="K18" s="246"/>
      <c r="L18" s="246"/>
      <c r="M18" s="246"/>
      <c r="N18" s="285">
        <f t="shared" si="3"/>
        <v>0</v>
      </c>
      <c r="O18" s="246"/>
      <c r="P18" s="246"/>
      <c r="Q18" s="246"/>
      <c r="R18" s="285">
        <f t="shared" si="4"/>
        <v>0</v>
      </c>
      <c r="S18" s="246"/>
      <c r="T18" s="246"/>
      <c r="U18" s="246"/>
      <c r="V18" s="285">
        <f t="shared" si="5"/>
        <v>0</v>
      </c>
      <c r="W18" s="246"/>
      <c r="X18" s="246"/>
      <c r="Y18" s="246"/>
      <c r="Z18" s="285">
        <f t="shared" si="6"/>
        <v>0</v>
      </c>
      <c r="AA18" s="246"/>
      <c r="AB18" s="246"/>
      <c r="AC18" s="246"/>
      <c r="AD18" s="285">
        <f t="shared" si="7"/>
        <v>0</v>
      </c>
      <c r="AE18" s="246"/>
      <c r="AF18" s="246"/>
      <c r="AG18" s="246"/>
      <c r="AH18" s="285">
        <f t="shared" si="8"/>
        <v>0</v>
      </c>
      <c r="AI18" s="246"/>
      <c r="AJ18" s="246"/>
      <c r="AK18" s="246"/>
      <c r="AL18" s="285">
        <f t="shared" si="9"/>
        <v>0</v>
      </c>
      <c r="AM18" s="246"/>
      <c r="AN18" s="246"/>
      <c r="AO18" s="246"/>
      <c r="AP18" s="285">
        <f t="shared" si="10"/>
        <v>0</v>
      </c>
      <c r="AQ18" s="246"/>
      <c r="AR18" s="246"/>
      <c r="AS18" s="246"/>
      <c r="AT18" s="285">
        <f t="shared" si="11"/>
        <v>0</v>
      </c>
      <c r="AU18" s="285">
        <f t="shared" si="12"/>
        <v>0</v>
      </c>
      <c r="AV18" s="285">
        <f t="shared" si="13"/>
        <v>0</v>
      </c>
      <c r="AW18" s="285">
        <f t="shared" si="14"/>
        <v>0</v>
      </c>
      <c r="AX18" s="285">
        <f t="shared" si="15"/>
        <v>0</v>
      </c>
    </row>
    <row r="19" spans="1:50" customFormat="1" ht="17.100000000000001" customHeight="1">
      <c r="A19" s="343"/>
      <c r="B19" s="8" t="s">
        <v>191</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85"/>
      <c r="AV19" s="285"/>
      <c r="AW19" s="285"/>
      <c r="AX19" s="285"/>
    </row>
    <row r="20" spans="1:50" ht="17.100000000000001" customHeight="1">
      <c r="A20" s="343">
        <v>341010</v>
      </c>
      <c r="B20" s="6" t="s">
        <v>609</v>
      </c>
      <c r="C20" s="246"/>
      <c r="D20" s="246"/>
      <c r="E20" s="246"/>
      <c r="F20" s="285">
        <f>-D20+E20</f>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c r="AE20" s="246"/>
      <c r="AF20" s="246"/>
      <c r="AG20" s="246"/>
      <c r="AH20" s="285">
        <f>-AF20+AG20</f>
        <v>0</v>
      </c>
      <c r="AI20" s="246"/>
      <c r="AJ20" s="246"/>
      <c r="AK20" s="246"/>
      <c r="AL20" s="285">
        <f>-AJ20+AK20</f>
        <v>0</v>
      </c>
      <c r="AM20" s="246"/>
      <c r="AN20" s="246"/>
      <c r="AO20" s="246"/>
      <c r="AP20" s="285">
        <f>-AN20+AO20</f>
        <v>0</v>
      </c>
      <c r="AQ20" s="246"/>
      <c r="AR20" s="246"/>
      <c r="AS20" s="246"/>
      <c r="AT20" s="285">
        <f>-AR20+AS20</f>
        <v>0</v>
      </c>
      <c r="AU20" s="285">
        <f t="shared" ref="AU20:AX22" si="16">+C20+G20+K20+O20+S20+W20+AA20+AE20+AI20+AM20+AQ20</f>
        <v>0</v>
      </c>
      <c r="AV20" s="285">
        <f t="shared" si="16"/>
        <v>0</v>
      </c>
      <c r="AW20" s="285">
        <f t="shared" si="16"/>
        <v>0</v>
      </c>
      <c r="AX20" s="285">
        <f t="shared" si="16"/>
        <v>0</v>
      </c>
    </row>
    <row r="21" spans="1:50" ht="17.100000000000001" customHeight="1">
      <c r="A21" s="343">
        <v>341070</v>
      </c>
      <c r="B21" s="6" t="s">
        <v>608</v>
      </c>
      <c r="C21" s="246"/>
      <c r="D21" s="246"/>
      <c r="E21" s="246"/>
      <c r="F21" s="285">
        <f>-D21+E21</f>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46"/>
      <c r="AR21" s="246"/>
      <c r="AS21" s="246"/>
      <c r="AT21" s="285">
        <f>-AR21+AS21</f>
        <v>0</v>
      </c>
      <c r="AU21" s="285">
        <f t="shared" si="16"/>
        <v>0</v>
      </c>
      <c r="AV21" s="285">
        <f t="shared" si="16"/>
        <v>0</v>
      </c>
      <c r="AW21" s="285">
        <f t="shared" si="16"/>
        <v>0</v>
      </c>
      <c r="AX21" s="285">
        <f t="shared" si="16"/>
        <v>0</v>
      </c>
    </row>
    <row r="22" spans="1:50" ht="17.100000000000001" customHeight="1">
      <c r="A22" s="343">
        <v>343000</v>
      </c>
      <c r="B22" s="6" t="s">
        <v>607</v>
      </c>
      <c r="C22" s="246"/>
      <c r="D22" s="246"/>
      <c r="E22" s="246"/>
      <c r="F22" s="285">
        <f>-D22+E22</f>
        <v>0</v>
      </c>
      <c r="G22" s="246"/>
      <c r="H22" s="246"/>
      <c r="I22" s="246"/>
      <c r="J22" s="285">
        <f>-H22+I22</f>
        <v>0</v>
      </c>
      <c r="K22" s="246"/>
      <c r="L22" s="246"/>
      <c r="M22" s="246"/>
      <c r="N22" s="285">
        <f>-L22+M22</f>
        <v>0</v>
      </c>
      <c r="O22" s="246"/>
      <c r="P22" s="246"/>
      <c r="Q22" s="246"/>
      <c r="R22" s="285">
        <f>-P22+Q22</f>
        <v>0</v>
      </c>
      <c r="S22" s="246"/>
      <c r="T22" s="246"/>
      <c r="U22" s="246"/>
      <c r="V22" s="285">
        <f>-T22+U22</f>
        <v>0</v>
      </c>
      <c r="W22" s="246"/>
      <c r="X22" s="246"/>
      <c r="Y22" s="246"/>
      <c r="Z22" s="285">
        <f>-X22+Y22</f>
        <v>0</v>
      </c>
      <c r="AA22" s="246"/>
      <c r="AB22" s="246"/>
      <c r="AC22" s="246"/>
      <c r="AD22" s="285">
        <f>-AB22+AC22</f>
        <v>0</v>
      </c>
      <c r="AE22" s="246"/>
      <c r="AF22" s="246"/>
      <c r="AG22" s="246"/>
      <c r="AH22" s="285">
        <f>-AF22+AG22</f>
        <v>0</v>
      </c>
      <c r="AI22" s="246"/>
      <c r="AJ22" s="246"/>
      <c r="AK22" s="246"/>
      <c r="AL22" s="285">
        <f>-AJ22+AK22</f>
        <v>0</v>
      </c>
      <c r="AM22" s="246"/>
      <c r="AN22" s="246"/>
      <c r="AO22" s="246"/>
      <c r="AP22" s="285">
        <f>-AN22+AO22</f>
        <v>0</v>
      </c>
      <c r="AQ22" s="246"/>
      <c r="AR22" s="246"/>
      <c r="AS22" s="246"/>
      <c r="AT22" s="285">
        <f>-AR22+AS22</f>
        <v>0</v>
      </c>
      <c r="AU22" s="285">
        <f t="shared" si="16"/>
        <v>0</v>
      </c>
      <c r="AV22" s="285">
        <f t="shared" si="16"/>
        <v>0</v>
      </c>
      <c r="AW22" s="285">
        <f t="shared" si="16"/>
        <v>0</v>
      </c>
      <c r="AX22" s="285">
        <f t="shared" si="16"/>
        <v>0</v>
      </c>
    </row>
    <row r="23" spans="1:50" customFormat="1" ht="17.100000000000001" customHeight="1">
      <c r="A23" s="343">
        <v>360000</v>
      </c>
      <c r="B23" s="8" t="s">
        <v>193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85"/>
      <c r="AV23" s="285"/>
      <c r="AW23" s="285"/>
      <c r="AX23" s="285"/>
    </row>
    <row r="24" spans="1:50" ht="17.100000000000001" customHeight="1">
      <c r="A24" s="343">
        <v>361000</v>
      </c>
      <c r="B24" s="6" t="s">
        <v>604</v>
      </c>
      <c r="C24" s="246"/>
      <c r="D24" s="246"/>
      <c r="E24" s="246"/>
      <c r="F24" s="285">
        <f>-D24+E24</f>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46"/>
      <c r="AR24" s="246"/>
      <c r="AS24" s="246"/>
      <c r="AT24" s="285">
        <f>-AR24+AS24</f>
        <v>0</v>
      </c>
      <c r="AU24" s="285">
        <f t="shared" ref="AU24:AX27" si="17">+C24+G24+K24+O24+S24+W24+AA24+AE24+AI24+AM24+AQ24</f>
        <v>0</v>
      </c>
      <c r="AV24" s="285">
        <f t="shared" si="17"/>
        <v>0</v>
      </c>
      <c r="AW24" s="285">
        <f t="shared" si="17"/>
        <v>0</v>
      </c>
      <c r="AX24" s="285">
        <f t="shared" si="17"/>
        <v>0</v>
      </c>
    </row>
    <row r="25" spans="1:50" ht="17.100000000000001" customHeight="1">
      <c r="A25" s="343">
        <v>362000</v>
      </c>
      <c r="B25" s="6" t="s">
        <v>605</v>
      </c>
      <c r="C25" s="246"/>
      <c r="D25" s="246"/>
      <c r="E25" s="246"/>
      <c r="F25" s="285">
        <f>-D25+E25</f>
        <v>0</v>
      </c>
      <c r="G25" s="246"/>
      <c r="H25" s="246"/>
      <c r="I25" s="246"/>
      <c r="J25" s="285">
        <f>-H25+I25</f>
        <v>0</v>
      </c>
      <c r="K25" s="246"/>
      <c r="L25" s="246"/>
      <c r="M25" s="246"/>
      <c r="N25" s="285">
        <f>-L25+M25</f>
        <v>0</v>
      </c>
      <c r="O25" s="246"/>
      <c r="P25" s="246"/>
      <c r="Q25" s="246"/>
      <c r="R25" s="285">
        <f>-P25+Q25</f>
        <v>0</v>
      </c>
      <c r="S25" s="246"/>
      <c r="T25" s="246"/>
      <c r="U25" s="246"/>
      <c r="V25" s="285">
        <f>-T25+U25</f>
        <v>0</v>
      </c>
      <c r="W25" s="246"/>
      <c r="X25" s="246"/>
      <c r="Y25" s="246"/>
      <c r="Z25" s="285">
        <f>-X25+Y25</f>
        <v>0</v>
      </c>
      <c r="AA25" s="246"/>
      <c r="AB25" s="246"/>
      <c r="AC25" s="246"/>
      <c r="AD25" s="285">
        <f>-AB25+AC25</f>
        <v>0</v>
      </c>
      <c r="AE25" s="246"/>
      <c r="AF25" s="246"/>
      <c r="AG25" s="246"/>
      <c r="AH25" s="285">
        <f>-AF25+AG25</f>
        <v>0</v>
      </c>
      <c r="AI25" s="246"/>
      <c r="AJ25" s="246"/>
      <c r="AK25" s="246"/>
      <c r="AL25" s="285">
        <f>-AJ25+AK25</f>
        <v>0</v>
      </c>
      <c r="AM25" s="246"/>
      <c r="AN25" s="246"/>
      <c r="AO25" s="246"/>
      <c r="AP25" s="285">
        <f>-AN25+AO25</f>
        <v>0</v>
      </c>
      <c r="AQ25" s="246"/>
      <c r="AR25" s="246"/>
      <c r="AS25" s="246"/>
      <c r="AT25" s="285">
        <f>-AR25+AS25</f>
        <v>0</v>
      </c>
      <c r="AU25" s="285">
        <f t="shared" si="17"/>
        <v>0</v>
      </c>
      <c r="AV25" s="285">
        <f t="shared" si="17"/>
        <v>0</v>
      </c>
      <c r="AW25" s="285">
        <f t="shared" si="17"/>
        <v>0</v>
      </c>
      <c r="AX25" s="285">
        <f t="shared" si="17"/>
        <v>0</v>
      </c>
    </row>
    <row r="26" spans="1:50" ht="17.100000000000001" customHeight="1">
      <c r="A26" s="343">
        <v>365000</v>
      </c>
      <c r="B26" s="6" t="s">
        <v>606</v>
      </c>
      <c r="C26" s="246"/>
      <c r="D26" s="246"/>
      <c r="E26" s="246"/>
      <c r="F26" s="285">
        <f>-D26+E26</f>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c r="AE26" s="246"/>
      <c r="AF26" s="246"/>
      <c r="AG26" s="246"/>
      <c r="AH26" s="285">
        <f>-AF26+AG26</f>
        <v>0</v>
      </c>
      <c r="AI26" s="246"/>
      <c r="AJ26" s="246"/>
      <c r="AK26" s="246"/>
      <c r="AL26" s="285">
        <f>-AJ26+AK26</f>
        <v>0</v>
      </c>
      <c r="AM26" s="246"/>
      <c r="AN26" s="246"/>
      <c r="AO26" s="246"/>
      <c r="AP26" s="285">
        <f>-AN26+AO26</f>
        <v>0</v>
      </c>
      <c r="AQ26" s="246"/>
      <c r="AR26" s="246"/>
      <c r="AS26" s="246"/>
      <c r="AT26" s="285">
        <f>-AR26+AS26</f>
        <v>0</v>
      </c>
      <c r="AU26" s="285">
        <f t="shared" si="17"/>
        <v>0</v>
      </c>
      <c r="AV26" s="285">
        <f t="shared" si="17"/>
        <v>0</v>
      </c>
      <c r="AW26" s="285">
        <f t="shared" si="17"/>
        <v>0</v>
      </c>
      <c r="AX26" s="285">
        <f t="shared" si="17"/>
        <v>0</v>
      </c>
    </row>
    <row r="27" spans="1:50" ht="17.100000000000001" customHeight="1">
      <c r="A27" s="343">
        <v>370000</v>
      </c>
      <c r="B27" s="8" t="s">
        <v>194</v>
      </c>
      <c r="C27" s="246"/>
      <c r="D27" s="246"/>
      <c r="E27" s="246"/>
      <c r="F27" s="285">
        <f>-D27+E27</f>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c r="AE27" s="246"/>
      <c r="AF27" s="246"/>
      <c r="AG27" s="246"/>
      <c r="AH27" s="285">
        <f>-AF27+AG27</f>
        <v>0</v>
      </c>
      <c r="AI27" s="246"/>
      <c r="AJ27" s="246"/>
      <c r="AK27" s="246"/>
      <c r="AL27" s="285">
        <f>-AJ27+AK27</f>
        <v>0</v>
      </c>
      <c r="AM27" s="246"/>
      <c r="AN27" s="246"/>
      <c r="AO27" s="246"/>
      <c r="AP27" s="285">
        <f>-AN27+AO27</f>
        <v>0</v>
      </c>
      <c r="AQ27" s="246"/>
      <c r="AR27" s="246"/>
      <c r="AS27" s="246"/>
      <c r="AT27" s="285">
        <f>-AR27+AS27</f>
        <v>0</v>
      </c>
      <c r="AU27" s="285">
        <f t="shared" si="17"/>
        <v>0</v>
      </c>
      <c r="AV27" s="285">
        <f t="shared" si="17"/>
        <v>0</v>
      </c>
      <c r="AW27" s="285">
        <f t="shared" si="17"/>
        <v>0</v>
      </c>
      <c r="AX27" s="285">
        <f t="shared" si="17"/>
        <v>0</v>
      </c>
    </row>
    <row r="28" spans="1:50" customFormat="1" ht="17.100000000000001" customHeight="1" thickBot="1">
      <c r="A28" s="343"/>
      <c r="B28" s="6"/>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row>
    <row r="29" spans="1:50" customFormat="1" ht="17.100000000000001" customHeight="1">
      <c r="A29" s="343"/>
      <c r="B29" s="9" t="s">
        <v>117</v>
      </c>
      <c r="C29" s="254">
        <f>SUM(C9:C28)</f>
        <v>0</v>
      </c>
      <c r="D29" s="254">
        <f>SUM(D9:D28)</f>
        <v>0</v>
      </c>
      <c r="E29" s="254">
        <f>SUM(E9:E28)</f>
        <v>0</v>
      </c>
      <c r="F29" s="254">
        <f>SUM(F9:F28)</f>
        <v>0</v>
      </c>
      <c r="G29" s="254">
        <f t="shared" ref="G29:AT29" si="18">SUM(G9:G28)</f>
        <v>0</v>
      </c>
      <c r="H29" s="254">
        <f t="shared" si="18"/>
        <v>0</v>
      </c>
      <c r="I29" s="254">
        <f t="shared" si="18"/>
        <v>0</v>
      </c>
      <c r="J29" s="254">
        <f t="shared" si="18"/>
        <v>0</v>
      </c>
      <c r="K29" s="254">
        <f t="shared" si="18"/>
        <v>0</v>
      </c>
      <c r="L29" s="254">
        <f t="shared" si="18"/>
        <v>0</v>
      </c>
      <c r="M29" s="254">
        <f t="shared" si="18"/>
        <v>0</v>
      </c>
      <c r="N29" s="254">
        <f t="shared" si="18"/>
        <v>0</v>
      </c>
      <c r="O29" s="254">
        <f t="shared" si="18"/>
        <v>0</v>
      </c>
      <c r="P29" s="254">
        <f t="shared" si="18"/>
        <v>0</v>
      </c>
      <c r="Q29" s="254">
        <f t="shared" si="18"/>
        <v>0</v>
      </c>
      <c r="R29" s="254">
        <f t="shared" si="18"/>
        <v>0</v>
      </c>
      <c r="S29" s="254">
        <f t="shared" si="18"/>
        <v>0</v>
      </c>
      <c r="T29" s="254">
        <f t="shared" si="18"/>
        <v>0</v>
      </c>
      <c r="U29" s="254">
        <f t="shared" si="18"/>
        <v>0</v>
      </c>
      <c r="V29" s="254">
        <f t="shared" si="18"/>
        <v>0</v>
      </c>
      <c r="W29" s="254">
        <f t="shared" si="18"/>
        <v>0</v>
      </c>
      <c r="X29" s="254">
        <f t="shared" si="18"/>
        <v>0</v>
      </c>
      <c r="Y29" s="254">
        <f t="shared" si="18"/>
        <v>0</v>
      </c>
      <c r="Z29" s="254">
        <f t="shared" si="18"/>
        <v>0</v>
      </c>
      <c r="AA29" s="254">
        <f t="shared" si="18"/>
        <v>0</v>
      </c>
      <c r="AB29" s="254">
        <f t="shared" si="18"/>
        <v>0</v>
      </c>
      <c r="AC29" s="254">
        <f t="shared" si="18"/>
        <v>0</v>
      </c>
      <c r="AD29" s="254">
        <f t="shared" si="18"/>
        <v>0</v>
      </c>
      <c r="AE29" s="254">
        <f t="shared" si="18"/>
        <v>0</v>
      </c>
      <c r="AF29" s="254">
        <f t="shared" si="18"/>
        <v>0</v>
      </c>
      <c r="AG29" s="254">
        <f t="shared" si="18"/>
        <v>0</v>
      </c>
      <c r="AH29" s="254">
        <f t="shared" si="18"/>
        <v>0</v>
      </c>
      <c r="AI29" s="254">
        <f t="shared" si="18"/>
        <v>0</v>
      </c>
      <c r="AJ29" s="254">
        <f t="shared" si="18"/>
        <v>0</v>
      </c>
      <c r="AK29" s="254">
        <f t="shared" si="18"/>
        <v>0</v>
      </c>
      <c r="AL29" s="254">
        <f t="shared" si="18"/>
        <v>0</v>
      </c>
      <c r="AM29" s="254">
        <f t="shared" si="18"/>
        <v>0</v>
      </c>
      <c r="AN29" s="254">
        <f t="shared" si="18"/>
        <v>0</v>
      </c>
      <c r="AO29" s="254">
        <f t="shared" si="18"/>
        <v>0</v>
      </c>
      <c r="AP29" s="254">
        <f t="shared" si="18"/>
        <v>0</v>
      </c>
      <c r="AQ29" s="254">
        <f t="shared" si="18"/>
        <v>0</v>
      </c>
      <c r="AR29" s="254">
        <f t="shared" si="18"/>
        <v>0</v>
      </c>
      <c r="AS29" s="254">
        <f t="shared" si="18"/>
        <v>0</v>
      </c>
      <c r="AT29" s="254">
        <f t="shared" si="18"/>
        <v>0</v>
      </c>
      <c r="AU29" s="285">
        <f>+C29+G29+K29+O29+S29+W29+AA29+AE29+AI29+AM29+AQ29</f>
        <v>0</v>
      </c>
      <c r="AV29" s="285">
        <f>+D29+H29+L29+P29+T29+X29+AB29+AF29+AJ29+AN29+AR29</f>
        <v>0</v>
      </c>
      <c r="AW29" s="285">
        <f>+E29+I29+M29+Q29+U29+Y29+AC29+AG29+AK29+AO29+AS29</f>
        <v>0</v>
      </c>
      <c r="AX29" s="285">
        <f>+F29+J29+N29+R29+V29+Z29+AD29+AH29+AL29+AP29+AT29</f>
        <v>0</v>
      </c>
    </row>
    <row r="30" spans="1:50" customFormat="1" ht="17.100000000000001" customHeight="1">
      <c r="A30" s="342"/>
      <c r="B30" s="6"/>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85"/>
      <c r="AV30" s="285"/>
      <c r="AW30" s="285"/>
      <c r="AX30" s="285"/>
    </row>
    <row r="31" spans="1:50" customFormat="1" ht="17.100000000000001" customHeight="1">
      <c r="A31" s="342"/>
      <c r="B31" s="8" t="s">
        <v>196</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85"/>
      <c r="AV31" s="285"/>
      <c r="AW31" s="285"/>
      <c r="AX31" s="285"/>
    </row>
    <row r="32" spans="1:50" ht="17.100000000000001" customHeight="1">
      <c r="A32" s="343">
        <v>510000</v>
      </c>
      <c r="B32" s="8" t="s">
        <v>193</v>
      </c>
      <c r="C32" s="246"/>
      <c r="D32" s="246"/>
      <c r="E32" s="246"/>
      <c r="F32" s="285">
        <f>+D32-E32</f>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46"/>
      <c r="AR32" s="246"/>
      <c r="AS32" s="246"/>
      <c r="AT32" s="285">
        <f>+AR32-AS32</f>
        <v>0</v>
      </c>
      <c r="AU32" s="285">
        <f t="shared" ref="AU32:AX33" si="19">+C32+G32+K32+O32+S32+W32+AA32+AE32+AI32+AM32+AQ32</f>
        <v>0</v>
      </c>
      <c r="AV32" s="285">
        <f t="shared" si="19"/>
        <v>0</v>
      </c>
      <c r="AW32" s="285">
        <f t="shared" si="19"/>
        <v>0</v>
      </c>
      <c r="AX32" s="285">
        <f t="shared" si="19"/>
        <v>0</v>
      </c>
    </row>
    <row r="33" spans="1:50" ht="17.100000000000001" customHeight="1" thickBot="1">
      <c r="A33" s="343" t="s">
        <v>698</v>
      </c>
      <c r="B33" s="8" t="s">
        <v>957</v>
      </c>
      <c r="C33" s="248"/>
      <c r="D33" s="248"/>
      <c r="E33" s="248"/>
      <c r="F33" s="287">
        <f>+D33-E33</f>
        <v>0</v>
      </c>
      <c r="G33" s="248"/>
      <c r="H33" s="248"/>
      <c r="I33" s="248"/>
      <c r="J33" s="287">
        <f>+H33-I33</f>
        <v>0</v>
      </c>
      <c r="K33" s="248"/>
      <c r="L33" s="248"/>
      <c r="M33" s="248"/>
      <c r="N33" s="287">
        <f>+L33-M33</f>
        <v>0</v>
      </c>
      <c r="O33" s="248"/>
      <c r="P33" s="248"/>
      <c r="Q33" s="248"/>
      <c r="R33" s="287">
        <f>+P33-Q33</f>
        <v>0</v>
      </c>
      <c r="S33" s="248"/>
      <c r="T33" s="248"/>
      <c r="U33" s="248"/>
      <c r="V33" s="287">
        <f>+T33-U33</f>
        <v>0</v>
      </c>
      <c r="W33" s="248"/>
      <c r="X33" s="248"/>
      <c r="Y33" s="248"/>
      <c r="Z33" s="287">
        <f>+X33-Y33</f>
        <v>0</v>
      </c>
      <c r="AA33" s="248"/>
      <c r="AB33" s="248"/>
      <c r="AC33" s="248"/>
      <c r="AD33" s="287">
        <f>+AB33-AC33</f>
        <v>0</v>
      </c>
      <c r="AE33" s="248"/>
      <c r="AF33" s="248"/>
      <c r="AG33" s="248"/>
      <c r="AH33" s="287">
        <f>+AF33-AG33</f>
        <v>0</v>
      </c>
      <c r="AI33" s="248"/>
      <c r="AJ33" s="248"/>
      <c r="AK33" s="248"/>
      <c r="AL33" s="287">
        <f>+AJ33-AK33</f>
        <v>0</v>
      </c>
      <c r="AM33" s="248"/>
      <c r="AN33" s="248"/>
      <c r="AO33" s="248"/>
      <c r="AP33" s="287">
        <f>+AN33-AO33</f>
        <v>0</v>
      </c>
      <c r="AQ33" s="248"/>
      <c r="AR33" s="248"/>
      <c r="AS33" s="248"/>
      <c r="AT33" s="287">
        <f>+AR33-AS33</f>
        <v>0</v>
      </c>
      <c r="AU33" s="285">
        <f t="shared" si="19"/>
        <v>0</v>
      </c>
      <c r="AV33" s="287">
        <f t="shared" si="19"/>
        <v>0</v>
      </c>
      <c r="AW33" s="287">
        <f t="shared" si="19"/>
        <v>0</v>
      </c>
      <c r="AX33" s="287">
        <f t="shared" si="19"/>
        <v>0</v>
      </c>
    </row>
    <row r="34" spans="1:50" customFormat="1" ht="17.100000000000001" customHeight="1" thickBot="1">
      <c r="A34" s="343"/>
      <c r="B34" s="9" t="s">
        <v>1018</v>
      </c>
      <c r="C34" s="255">
        <f>SUM(C31:C33)</f>
        <v>0</v>
      </c>
      <c r="D34" s="255">
        <f>SUM(D31:D33)</f>
        <v>0</v>
      </c>
      <c r="E34" s="255">
        <f>SUM(E31:E33)</f>
        <v>0</v>
      </c>
      <c r="F34" s="255">
        <f>SUM(F31:F33)</f>
        <v>0</v>
      </c>
      <c r="G34" s="255">
        <f t="shared" ref="G34:AT34" si="20">SUM(G31:G33)</f>
        <v>0</v>
      </c>
      <c r="H34" s="255">
        <f t="shared" si="20"/>
        <v>0</v>
      </c>
      <c r="I34" s="255">
        <f t="shared" si="20"/>
        <v>0</v>
      </c>
      <c r="J34" s="255">
        <f t="shared" si="20"/>
        <v>0</v>
      </c>
      <c r="K34" s="255">
        <f t="shared" si="20"/>
        <v>0</v>
      </c>
      <c r="L34" s="255">
        <f t="shared" si="20"/>
        <v>0</v>
      </c>
      <c r="M34" s="255">
        <f t="shared" si="20"/>
        <v>0</v>
      </c>
      <c r="N34" s="255">
        <f t="shared" si="20"/>
        <v>0</v>
      </c>
      <c r="O34" s="255">
        <f t="shared" si="20"/>
        <v>0</v>
      </c>
      <c r="P34" s="255">
        <f t="shared" si="20"/>
        <v>0</v>
      </c>
      <c r="Q34" s="255">
        <f t="shared" si="20"/>
        <v>0</v>
      </c>
      <c r="R34" s="255">
        <f t="shared" si="20"/>
        <v>0</v>
      </c>
      <c r="S34" s="255">
        <f t="shared" si="20"/>
        <v>0</v>
      </c>
      <c r="T34" s="255">
        <f t="shared" si="20"/>
        <v>0</v>
      </c>
      <c r="U34" s="255">
        <f t="shared" si="20"/>
        <v>0</v>
      </c>
      <c r="V34" s="255">
        <f t="shared" si="20"/>
        <v>0</v>
      </c>
      <c r="W34" s="255">
        <f t="shared" si="20"/>
        <v>0</v>
      </c>
      <c r="X34" s="255">
        <f t="shared" si="20"/>
        <v>0</v>
      </c>
      <c r="Y34" s="255">
        <f t="shared" si="20"/>
        <v>0</v>
      </c>
      <c r="Z34" s="255">
        <f t="shared" si="20"/>
        <v>0</v>
      </c>
      <c r="AA34" s="255">
        <f t="shared" si="20"/>
        <v>0</v>
      </c>
      <c r="AB34" s="255">
        <f t="shared" si="20"/>
        <v>0</v>
      </c>
      <c r="AC34" s="255">
        <f t="shared" si="20"/>
        <v>0</v>
      </c>
      <c r="AD34" s="255">
        <f t="shared" si="20"/>
        <v>0</v>
      </c>
      <c r="AE34" s="255">
        <f t="shared" si="20"/>
        <v>0</v>
      </c>
      <c r="AF34" s="255">
        <f t="shared" si="20"/>
        <v>0</v>
      </c>
      <c r="AG34" s="255">
        <f t="shared" si="20"/>
        <v>0</v>
      </c>
      <c r="AH34" s="255">
        <f t="shared" si="20"/>
        <v>0</v>
      </c>
      <c r="AI34" s="255">
        <f t="shared" si="20"/>
        <v>0</v>
      </c>
      <c r="AJ34" s="255">
        <f t="shared" si="20"/>
        <v>0</v>
      </c>
      <c r="AK34" s="255">
        <f t="shared" si="20"/>
        <v>0</v>
      </c>
      <c r="AL34" s="255">
        <f t="shared" si="20"/>
        <v>0</v>
      </c>
      <c r="AM34" s="255">
        <f t="shared" si="20"/>
        <v>0</v>
      </c>
      <c r="AN34" s="255">
        <f t="shared" si="20"/>
        <v>0</v>
      </c>
      <c r="AO34" s="255">
        <f t="shared" si="20"/>
        <v>0</v>
      </c>
      <c r="AP34" s="255">
        <f t="shared" si="20"/>
        <v>0</v>
      </c>
      <c r="AQ34" s="255">
        <f t="shared" si="20"/>
        <v>0</v>
      </c>
      <c r="AR34" s="255">
        <f t="shared" si="20"/>
        <v>0</v>
      </c>
      <c r="AS34" s="255">
        <f t="shared" si="20"/>
        <v>0</v>
      </c>
      <c r="AT34" s="255">
        <f t="shared" si="20"/>
        <v>0</v>
      </c>
      <c r="AU34" s="286">
        <f>+C34+G34+K34+O34+S34+W34+AA34+AE34+AI34+AM34+AQ34</f>
        <v>0</v>
      </c>
      <c r="AV34" s="286">
        <f t="shared" ref="AV34:AX35" si="21">+D34+H34+L34+P34+T34+X34+AB34+AF34+AJ34+AN34+AR34</f>
        <v>0</v>
      </c>
      <c r="AW34" s="286">
        <f t="shared" si="21"/>
        <v>0</v>
      </c>
      <c r="AX34" s="286">
        <f t="shared" si="21"/>
        <v>0</v>
      </c>
    </row>
    <row r="35" spans="1:50" customFormat="1" ht="30" customHeight="1">
      <c r="A35" s="343"/>
      <c r="B35" s="345" t="s">
        <v>734</v>
      </c>
      <c r="C35" s="254">
        <f>+C29-C34</f>
        <v>0</v>
      </c>
      <c r="D35" s="254">
        <f>+D29-D34</f>
        <v>0</v>
      </c>
      <c r="E35" s="254">
        <f>+E29-E34</f>
        <v>0</v>
      </c>
      <c r="F35" s="254">
        <f>+F29+F34</f>
        <v>0</v>
      </c>
      <c r="G35" s="254">
        <f>+G29-G34</f>
        <v>0</v>
      </c>
      <c r="H35" s="254">
        <f>+H29-H34</f>
        <v>0</v>
      </c>
      <c r="I35" s="254">
        <f>+I29-I34</f>
        <v>0</v>
      </c>
      <c r="J35" s="254">
        <f>+J29+J34</f>
        <v>0</v>
      </c>
      <c r="K35" s="254">
        <f>+K29-K34</f>
        <v>0</v>
      </c>
      <c r="L35" s="254">
        <f>+L29-L34</f>
        <v>0</v>
      </c>
      <c r="M35" s="254">
        <f>+M29-M34</f>
        <v>0</v>
      </c>
      <c r="N35" s="254">
        <f>+N29+N34</f>
        <v>0</v>
      </c>
      <c r="O35" s="254">
        <f>+O29-O34</f>
        <v>0</v>
      </c>
      <c r="P35" s="254">
        <f>+P29-P34</f>
        <v>0</v>
      </c>
      <c r="Q35" s="254">
        <f>+Q29-Q34</f>
        <v>0</v>
      </c>
      <c r="R35" s="254">
        <f>+R29+R34</f>
        <v>0</v>
      </c>
      <c r="S35" s="254">
        <f>+S29-S34</f>
        <v>0</v>
      </c>
      <c r="T35" s="254">
        <f>+T29-T34</f>
        <v>0</v>
      </c>
      <c r="U35" s="254">
        <f>+U29-U34</f>
        <v>0</v>
      </c>
      <c r="V35" s="254">
        <f>+V29+V34</f>
        <v>0</v>
      </c>
      <c r="W35" s="254">
        <f>+W29-W34</f>
        <v>0</v>
      </c>
      <c r="X35" s="254">
        <f>+X29-X34</f>
        <v>0</v>
      </c>
      <c r="Y35" s="254">
        <f>+Y29-Y34</f>
        <v>0</v>
      </c>
      <c r="Z35" s="254">
        <f>+Z29+Z34</f>
        <v>0</v>
      </c>
      <c r="AA35" s="254">
        <f>+AA29-AA34</f>
        <v>0</v>
      </c>
      <c r="AB35" s="254">
        <f>+AB29-AB34</f>
        <v>0</v>
      </c>
      <c r="AC35" s="254">
        <f>+AC29-AC34</f>
        <v>0</v>
      </c>
      <c r="AD35" s="254">
        <f>+AD29+AD34</f>
        <v>0</v>
      </c>
      <c r="AE35" s="254">
        <f>+AE29-AE34</f>
        <v>0</v>
      </c>
      <c r="AF35" s="254">
        <f>+AF29-AF34</f>
        <v>0</v>
      </c>
      <c r="AG35" s="254">
        <f>+AG29-AG34</f>
        <v>0</v>
      </c>
      <c r="AH35" s="254">
        <f>+AH29+AH34</f>
        <v>0</v>
      </c>
      <c r="AI35" s="254">
        <f>+AI29-AI34</f>
        <v>0</v>
      </c>
      <c r="AJ35" s="254">
        <f>+AJ29-AJ34</f>
        <v>0</v>
      </c>
      <c r="AK35" s="254">
        <f>+AK29-AK34</f>
        <v>0</v>
      </c>
      <c r="AL35" s="254">
        <f>+AL29+AL34</f>
        <v>0</v>
      </c>
      <c r="AM35" s="254">
        <f>+AM29-AM34</f>
        <v>0</v>
      </c>
      <c r="AN35" s="254">
        <f>+AN29-AN34</f>
        <v>0</v>
      </c>
      <c r="AO35" s="254">
        <f>+AO29-AO34</f>
        <v>0</v>
      </c>
      <c r="AP35" s="254">
        <f>+AP29+AP34</f>
        <v>0</v>
      </c>
      <c r="AQ35" s="254">
        <f>+AQ29-AQ34</f>
        <v>0</v>
      </c>
      <c r="AR35" s="254">
        <f>+AR29-AR34</f>
        <v>0</v>
      </c>
      <c r="AS35" s="254">
        <f>+AS29-AS34</f>
        <v>0</v>
      </c>
      <c r="AT35" s="254">
        <f>+AT29+AT34</f>
        <v>0</v>
      </c>
      <c r="AU35" s="285">
        <f>+C35+G35+K35+O35+S35+W35+AA35+AE35+AI35+AM35+AQ35</f>
        <v>0</v>
      </c>
      <c r="AV35" s="285">
        <f t="shared" si="21"/>
        <v>0</v>
      </c>
      <c r="AW35" s="285">
        <f t="shared" si="21"/>
        <v>0</v>
      </c>
      <c r="AX35" s="285">
        <f t="shared" si="21"/>
        <v>0</v>
      </c>
    </row>
    <row r="36" spans="1:50" customFormat="1" ht="17.100000000000001" customHeight="1">
      <c r="A36" s="343"/>
      <c r="B36" s="8" t="s">
        <v>1020</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row>
    <row r="37" spans="1:50" ht="17.100000000000001" customHeight="1">
      <c r="A37" s="343">
        <v>381000</v>
      </c>
      <c r="B37" s="6" t="s">
        <v>410</v>
      </c>
      <c r="C37" s="246"/>
      <c r="D37" s="246"/>
      <c r="E37" s="246"/>
      <c r="F37" s="285">
        <f t="shared" ref="F37:F46" si="22">-D37+E37</f>
        <v>0</v>
      </c>
      <c r="G37" s="246"/>
      <c r="H37" s="246"/>
      <c r="I37" s="246"/>
      <c r="J37" s="285">
        <f t="shared" ref="J37:J46" si="23">-H37+I37</f>
        <v>0</v>
      </c>
      <c r="K37" s="246"/>
      <c r="L37" s="246"/>
      <c r="M37" s="246"/>
      <c r="N37" s="285">
        <f t="shared" ref="N37:N46" si="24">-L37+M37</f>
        <v>0</v>
      </c>
      <c r="O37" s="246"/>
      <c r="P37" s="246"/>
      <c r="Q37" s="246"/>
      <c r="R37" s="285">
        <f t="shared" ref="R37:R46" si="25">-P37+Q37</f>
        <v>0</v>
      </c>
      <c r="S37" s="246"/>
      <c r="T37" s="246"/>
      <c r="U37" s="246"/>
      <c r="V37" s="285">
        <f t="shared" ref="V37:V46" si="26">-T37+U37</f>
        <v>0</v>
      </c>
      <c r="W37" s="246"/>
      <c r="X37" s="246"/>
      <c r="Y37" s="246"/>
      <c r="Z37" s="285">
        <f t="shared" ref="Z37:Z46" si="27">-X37+Y37</f>
        <v>0</v>
      </c>
      <c r="AA37" s="246"/>
      <c r="AB37" s="246"/>
      <c r="AC37" s="246"/>
      <c r="AD37" s="285">
        <f t="shared" ref="AD37:AD46" si="28">-AB37+AC37</f>
        <v>0</v>
      </c>
      <c r="AE37" s="246"/>
      <c r="AF37" s="246"/>
      <c r="AG37" s="246"/>
      <c r="AH37" s="285">
        <f t="shared" ref="AH37:AH46" si="29">-AF37+AG37</f>
        <v>0</v>
      </c>
      <c r="AI37" s="246"/>
      <c r="AJ37" s="246"/>
      <c r="AK37" s="246"/>
      <c r="AL37" s="285">
        <f t="shared" ref="AL37:AL46" si="30">-AJ37+AK37</f>
        <v>0</v>
      </c>
      <c r="AM37" s="246"/>
      <c r="AN37" s="246"/>
      <c r="AO37" s="246"/>
      <c r="AP37" s="285">
        <f t="shared" ref="AP37:AP46" si="31">-AN37+AO37</f>
        <v>0</v>
      </c>
      <c r="AQ37" s="246"/>
      <c r="AR37" s="246"/>
      <c r="AS37" s="246"/>
      <c r="AT37" s="285">
        <f t="shared" ref="AT37:AT42" si="32">-AR37+AS37</f>
        <v>0</v>
      </c>
      <c r="AU37" s="285">
        <f t="shared" ref="AU37:AU42" si="33">+C37+G37+K37+O37+S37+W37+AA37+AE37+AI37+AM37+AQ37</f>
        <v>0</v>
      </c>
      <c r="AV37" s="285">
        <f t="shared" ref="AV37:AV42" si="34">+D37+H37+L37+P37+T37+X37+AB37+AF37+AJ37+AN37+AR37</f>
        <v>0</v>
      </c>
      <c r="AW37" s="285">
        <f t="shared" ref="AW37:AW42" si="35">+E37+I37+M37+Q37+U37+Y37+AC37+AG37+AK37+AO37+AS37</f>
        <v>0</v>
      </c>
      <c r="AX37" s="285">
        <f t="shared" ref="AX37:AX42" si="36">+F37+J37+N37+R37+V37+Z37+AD37+AH37+AL37+AP37+AT37</f>
        <v>0</v>
      </c>
    </row>
    <row r="38" spans="1:50" ht="17.100000000000001" customHeight="1">
      <c r="A38" s="343">
        <v>381000</v>
      </c>
      <c r="B38" s="6" t="s">
        <v>979</v>
      </c>
      <c r="C38" s="246"/>
      <c r="D38" s="246"/>
      <c r="E38" s="246"/>
      <c r="F38" s="285">
        <f t="shared" si="22"/>
        <v>0</v>
      </c>
      <c r="G38" s="246"/>
      <c r="H38" s="246"/>
      <c r="I38" s="246"/>
      <c r="J38" s="285">
        <f t="shared" si="23"/>
        <v>0</v>
      </c>
      <c r="K38" s="246"/>
      <c r="L38" s="246"/>
      <c r="M38" s="246"/>
      <c r="N38" s="285">
        <f t="shared" si="24"/>
        <v>0</v>
      </c>
      <c r="O38" s="246"/>
      <c r="P38" s="246"/>
      <c r="Q38" s="246"/>
      <c r="R38" s="285">
        <f t="shared" si="25"/>
        <v>0</v>
      </c>
      <c r="S38" s="246"/>
      <c r="T38" s="246"/>
      <c r="U38" s="246"/>
      <c r="V38" s="285">
        <f t="shared" si="26"/>
        <v>0</v>
      </c>
      <c r="W38" s="246"/>
      <c r="X38" s="246"/>
      <c r="Y38" s="246"/>
      <c r="Z38" s="285">
        <f t="shared" si="27"/>
        <v>0</v>
      </c>
      <c r="AA38" s="246"/>
      <c r="AB38" s="246"/>
      <c r="AC38" s="246"/>
      <c r="AD38" s="285">
        <f t="shared" si="28"/>
        <v>0</v>
      </c>
      <c r="AE38" s="246"/>
      <c r="AF38" s="246"/>
      <c r="AG38" s="246"/>
      <c r="AH38" s="285">
        <f t="shared" si="29"/>
        <v>0</v>
      </c>
      <c r="AI38" s="246"/>
      <c r="AJ38" s="246"/>
      <c r="AK38" s="246"/>
      <c r="AL38" s="285">
        <f t="shared" si="30"/>
        <v>0</v>
      </c>
      <c r="AM38" s="246"/>
      <c r="AN38" s="246"/>
      <c r="AO38" s="246"/>
      <c r="AP38" s="285">
        <f t="shared" si="31"/>
        <v>0</v>
      </c>
      <c r="AQ38" s="246"/>
      <c r="AR38" s="246"/>
      <c r="AS38" s="246"/>
      <c r="AT38" s="285">
        <f t="shared" si="32"/>
        <v>0</v>
      </c>
      <c r="AU38" s="285">
        <f t="shared" si="33"/>
        <v>0</v>
      </c>
      <c r="AV38" s="285">
        <f t="shared" si="34"/>
        <v>0</v>
      </c>
      <c r="AW38" s="285">
        <f t="shared" si="35"/>
        <v>0</v>
      </c>
      <c r="AX38" s="285">
        <f t="shared" si="36"/>
        <v>0</v>
      </c>
    </row>
    <row r="39" spans="1:50" ht="17.100000000000001" customHeight="1">
      <c r="A39" s="343">
        <v>381070</v>
      </c>
      <c r="B39" s="6" t="s">
        <v>469</v>
      </c>
      <c r="C39" s="246"/>
      <c r="D39" s="246"/>
      <c r="E39" s="246"/>
      <c r="F39" s="285">
        <f t="shared" si="22"/>
        <v>0</v>
      </c>
      <c r="G39" s="246"/>
      <c r="H39" s="246"/>
      <c r="I39" s="246"/>
      <c r="J39" s="285">
        <f t="shared" si="23"/>
        <v>0</v>
      </c>
      <c r="K39" s="246"/>
      <c r="L39" s="246"/>
      <c r="M39" s="246"/>
      <c r="N39" s="285">
        <f t="shared" si="24"/>
        <v>0</v>
      </c>
      <c r="O39" s="246"/>
      <c r="P39" s="246"/>
      <c r="Q39" s="246"/>
      <c r="R39" s="285">
        <f t="shared" si="25"/>
        <v>0</v>
      </c>
      <c r="S39" s="246"/>
      <c r="T39" s="246"/>
      <c r="U39" s="246"/>
      <c r="V39" s="285">
        <f t="shared" si="26"/>
        <v>0</v>
      </c>
      <c r="W39" s="246"/>
      <c r="X39" s="246"/>
      <c r="Y39" s="246"/>
      <c r="Z39" s="285">
        <f t="shared" si="27"/>
        <v>0</v>
      </c>
      <c r="AA39" s="246"/>
      <c r="AB39" s="246"/>
      <c r="AC39" s="246"/>
      <c r="AD39" s="285">
        <f t="shared" si="28"/>
        <v>0</v>
      </c>
      <c r="AE39" s="246"/>
      <c r="AF39" s="246"/>
      <c r="AG39" s="246"/>
      <c r="AH39" s="285">
        <f t="shared" si="29"/>
        <v>0</v>
      </c>
      <c r="AI39" s="246"/>
      <c r="AJ39" s="246"/>
      <c r="AK39" s="246"/>
      <c r="AL39" s="285">
        <f t="shared" si="30"/>
        <v>0</v>
      </c>
      <c r="AM39" s="246"/>
      <c r="AN39" s="246"/>
      <c r="AO39" s="246"/>
      <c r="AP39" s="285">
        <f t="shared" si="31"/>
        <v>0</v>
      </c>
      <c r="AQ39" s="246"/>
      <c r="AR39" s="246"/>
      <c r="AS39" s="246"/>
      <c r="AT39" s="285">
        <f t="shared" si="32"/>
        <v>0</v>
      </c>
      <c r="AU39" s="285">
        <f t="shared" si="33"/>
        <v>0</v>
      </c>
      <c r="AV39" s="285">
        <f t="shared" si="34"/>
        <v>0</v>
      </c>
      <c r="AW39" s="285">
        <f t="shared" si="35"/>
        <v>0</v>
      </c>
      <c r="AX39" s="285">
        <f t="shared" si="36"/>
        <v>0</v>
      </c>
    </row>
    <row r="40" spans="1:50" ht="17.100000000000001" customHeight="1">
      <c r="A40" s="343">
        <v>382010</v>
      </c>
      <c r="B40" s="6" t="s">
        <v>1021</v>
      </c>
      <c r="C40" s="246"/>
      <c r="D40" s="246"/>
      <c r="E40" s="246"/>
      <c r="F40" s="285">
        <f t="shared" si="22"/>
        <v>0</v>
      </c>
      <c r="G40" s="246"/>
      <c r="H40" s="246"/>
      <c r="I40" s="246"/>
      <c r="J40" s="285">
        <f t="shared" si="23"/>
        <v>0</v>
      </c>
      <c r="K40" s="246"/>
      <c r="L40" s="246"/>
      <c r="M40" s="246"/>
      <c r="N40" s="285">
        <f t="shared" si="24"/>
        <v>0</v>
      </c>
      <c r="O40" s="246"/>
      <c r="P40" s="246"/>
      <c r="Q40" s="246"/>
      <c r="R40" s="285">
        <f t="shared" si="25"/>
        <v>0</v>
      </c>
      <c r="S40" s="246"/>
      <c r="T40" s="246"/>
      <c r="U40" s="246"/>
      <c r="V40" s="285">
        <f t="shared" si="26"/>
        <v>0</v>
      </c>
      <c r="W40" s="246"/>
      <c r="X40" s="246"/>
      <c r="Y40" s="246"/>
      <c r="Z40" s="285">
        <f t="shared" si="27"/>
        <v>0</v>
      </c>
      <c r="AA40" s="246"/>
      <c r="AB40" s="246"/>
      <c r="AC40" s="246"/>
      <c r="AD40" s="285">
        <f t="shared" si="28"/>
        <v>0</v>
      </c>
      <c r="AE40" s="246"/>
      <c r="AF40" s="246"/>
      <c r="AG40" s="246"/>
      <c r="AH40" s="285">
        <f t="shared" si="29"/>
        <v>0</v>
      </c>
      <c r="AI40" s="246"/>
      <c r="AJ40" s="246"/>
      <c r="AK40" s="246"/>
      <c r="AL40" s="285">
        <f t="shared" si="30"/>
        <v>0</v>
      </c>
      <c r="AM40" s="246"/>
      <c r="AN40" s="246"/>
      <c r="AO40" s="246"/>
      <c r="AP40" s="285">
        <f t="shared" si="31"/>
        <v>0</v>
      </c>
      <c r="AQ40" s="246"/>
      <c r="AR40" s="246"/>
      <c r="AS40" s="246"/>
      <c r="AT40" s="285">
        <f t="shared" si="32"/>
        <v>0</v>
      </c>
      <c r="AU40" s="285">
        <f t="shared" si="33"/>
        <v>0</v>
      </c>
      <c r="AV40" s="285">
        <f t="shared" si="34"/>
        <v>0</v>
      </c>
      <c r="AW40" s="285">
        <f t="shared" si="35"/>
        <v>0</v>
      </c>
      <c r="AX40" s="285">
        <f t="shared" si="36"/>
        <v>0</v>
      </c>
    </row>
    <row r="41" spans="1:50" ht="17.100000000000001" customHeight="1">
      <c r="A41" s="343">
        <v>383000</v>
      </c>
      <c r="B41" s="6" t="s">
        <v>1023</v>
      </c>
      <c r="C41" s="246"/>
      <c r="D41" s="246"/>
      <c r="E41" s="246"/>
      <c r="F41" s="285">
        <f t="shared" si="22"/>
        <v>0</v>
      </c>
      <c r="G41" s="246"/>
      <c r="H41" s="246"/>
      <c r="I41" s="246"/>
      <c r="J41" s="285">
        <f t="shared" si="23"/>
        <v>0</v>
      </c>
      <c r="K41" s="246"/>
      <c r="L41" s="246"/>
      <c r="M41" s="246"/>
      <c r="N41" s="285">
        <f t="shared" si="24"/>
        <v>0</v>
      </c>
      <c r="O41" s="246"/>
      <c r="P41" s="246"/>
      <c r="Q41" s="246"/>
      <c r="R41" s="285">
        <f t="shared" si="25"/>
        <v>0</v>
      </c>
      <c r="S41" s="246"/>
      <c r="T41" s="246"/>
      <c r="U41" s="246"/>
      <c r="V41" s="285">
        <f t="shared" si="26"/>
        <v>0</v>
      </c>
      <c r="W41" s="246"/>
      <c r="X41" s="246"/>
      <c r="Y41" s="246"/>
      <c r="Z41" s="285">
        <f t="shared" si="27"/>
        <v>0</v>
      </c>
      <c r="AA41" s="246"/>
      <c r="AB41" s="246"/>
      <c r="AC41" s="246"/>
      <c r="AD41" s="285">
        <f t="shared" si="28"/>
        <v>0</v>
      </c>
      <c r="AE41" s="246"/>
      <c r="AF41" s="246"/>
      <c r="AG41" s="246"/>
      <c r="AH41" s="285">
        <f t="shared" si="29"/>
        <v>0</v>
      </c>
      <c r="AI41" s="246"/>
      <c r="AJ41" s="246"/>
      <c r="AK41" s="246"/>
      <c r="AL41" s="285">
        <f t="shared" si="30"/>
        <v>0</v>
      </c>
      <c r="AM41" s="246"/>
      <c r="AN41" s="246"/>
      <c r="AO41" s="246"/>
      <c r="AP41" s="285">
        <f t="shared" si="31"/>
        <v>0</v>
      </c>
      <c r="AQ41" s="246"/>
      <c r="AR41" s="246"/>
      <c r="AS41" s="246"/>
      <c r="AT41" s="285">
        <f t="shared" si="32"/>
        <v>0</v>
      </c>
      <c r="AU41" s="285">
        <f t="shared" si="33"/>
        <v>0</v>
      </c>
      <c r="AV41" s="285">
        <f t="shared" si="34"/>
        <v>0</v>
      </c>
      <c r="AW41" s="285">
        <f t="shared" si="35"/>
        <v>0</v>
      </c>
      <c r="AX41" s="285">
        <f t="shared" si="36"/>
        <v>0</v>
      </c>
    </row>
    <row r="42" spans="1:50" ht="17.100000000000001" customHeight="1">
      <c r="A42" s="343">
        <v>520000</v>
      </c>
      <c r="B42" s="6" t="s">
        <v>1455</v>
      </c>
      <c r="C42" s="246"/>
      <c r="D42" s="246"/>
      <c r="E42" s="246"/>
      <c r="F42" s="285">
        <f t="shared" si="22"/>
        <v>0</v>
      </c>
      <c r="G42" s="246"/>
      <c r="H42" s="246"/>
      <c r="I42" s="246"/>
      <c r="J42" s="285">
        <f t="shared" si="23"/>
        <v>0</v>
      </c>
      <c r="K42" s="246"/>
      <c r="L42" s="246"/>
      <c r="M42" s="246"/>
      <c r="N42" s="285">
        <f t="shared" si="24"/>
        <v>0</v>
      </c>
      <c r="O42" s="246"/>
      <c r="P42" s="246"/>
      <c r="Q42" s="246"/>
      <c r="R42" s="285">
        <f t="shared" si="25"/>
        <v>0</v>
      </c>
      <c r="S42" s="246"/>
      <c r="T42" s="246"/>
      <c r="U42" s="246"/>
      <c r="V42" s="285">
        <f t="shared" si="26"/>
        <v>0</v>
      </c>
      <c r="W42" s="246"/>
      <c r="X42" s="246"/>
      <c r="Y42" s="246"/>
      <c r="Z42" s="285">
        <f t="shared" si="27"/>
        <v>0</v>
      </c>
      <c r="AA42" s="246"/>
      <c r="AB42" s="246"/>
      <c r="AC42" s="246"/>
      <c r="AD42" s="285">
        <f t="shared" si="28"/>
        <v>0</v>
      </c>
      <c r="AE42" s="246"/>
      <c r="AF42" s="246"/>
      <c r="AG42" s="246"/>
      <c r="AH42" s="285">
        <f t="shared" si="29"/>
        <v>0</v>
      </c>
      <c r="AI42" s="246"/>
      <c r="AJ42" s="246"/>
      <c r="AK42" s="246"/>
      <c r="AL42" s="285">
        <f t="shared" si="30"/>
        <v>0</v>
      </c>
      <c r="AM42" s="246"/>
      <c r="AN42" s="246"/>
      <c r="AO42" s="246"/>
      <c r="AP42" s="285">
        <f t="shared" si="31"/>
        <v>0</v>
      </c>
      <c r="AQ42" s="246"/>
      <c r="AR42" s="246"/>
      <c r="AS42" s="246"/>
      <c r="AT42" s="285">
        <f t="shared" si="32"/>
        <v>0</v>
      </c>
      <c r="AU42" s="285">
        <f t="shared" si="33"/>
        <v>0</v>
      </c>
      <c r="AV42" s="285">
        <f t="shared" si="34"/>
        <v>0</v>
      </c>
      <c r="AW42" s="285">
        <f t="shared" si="35"/>
        <v>0</v>
      </c>
      <c r="AX42" s="285">
        <f t="shared" si="36"/>
        <v>0</v>
      </c>
    </row>
    <row r="43" spans="1:50" ht="17.100000000000001" customHeight="1">
      <c r="A43" s="343">
        <v>384000</v>
      </c>
      <c r="B43" s="6" t="s">
        <v>1424</v>
      </c>
      <c r="C43" s="246"/>
      <c r="D43" s="246"/>
      <c r="E43" s="246"/>
      <c r="F43" s="285">
        <f t="shared" si="22"/>
        <v>0</v>
      </c>
      <c r="G43" s="246"/>
      <c r="H43" s="246"/>
      <c r="I43" s="246"/>
      <c r="J43" s="285">
        <f t="shared" si="23"/>
        <v>0</v>
      </c>
      <c r="K43" s="246"/>
      <c r="L43" s="246"/>
      <c r="M43" s="246"/>
      <c r="N43" s="285">
        <f t="shared" si="24"/>
        <v>0</v>
      </c>
      <c r="O43" s="246"/>
      <c r="P43" s="246"/>
      <c r="Q43" s="246"/>
      <c r="R43" s="285">
        <f t="shared" si="25"/>
        <v>0</v>
      </c>
      <c r="S43" s="246"/>
      <c r="T43" s="246"/>
      <c r="U43" s="246"/>
      <c r="V43" s="285">
        <f t="shared" si="26"/>
        <v>0</v>
      </c>
      <c r="W43" s="246"/>
      <c r="X43" s="246"/>
      <c r="Y43" s="246"/>
      <c r="Z43" s="285">
        <f t="shared" si="27"/>
        <v>0</v>
      </c>
      <c r="AA43" s="246"/>
      <c r="AB43" s="246"/>
      <c r="AC43" s="246"/>
      <c r="AD43" s="285">
        <f t="shared" si="28"/>
        <v>0</v>
      </c>
      <c r="AE43" s="246"/>
      <c r="AF43" s="246"/>
      <c r="AG43" s="246"/>
      <c r="AH43" s="285">
        <f t="shared" si="29"/>
        <v>0</v>
      </c>
      <c r="AI43" s="246"/>
      <c r="AJ43" s="246"/>
      <c r="AK43" s="246"/>
      <c r="AL43" s="285">
        <f t="shared" si="30"/>
        <v>0</v>
      </c>
      <c r="AM43" s="246"/>
      <c r="AN43" s="246"/>
      <c r="AO43" s="246"/>
      <c r="AP43" s="285">
        <f t="shared" si="31"/>
        <v>0</v>
      </c>
      <c r="AQ43" s="246"/>
      <c r="AR43" s="246"/>
      <c r="AS43" s="246"/>
      <c r="AT43" s="285">
        <f>-AR43+AS43</f>
        <v>0</v>
      </c>
      <c r="AU43" s="285">
        <f t="shared" ref="AU43:AX46" si="37">+C43+G43+K43+O43+S43+W43+AA43+AE43+AI43+AM43+AQ43</f>
        <v>0</v>
      </c>
      <c r="AV43" s="285">
        <f t="shared" si="37"/>
        <v>0</v>
      </c>
      <c r="AW43" s="285">
        <f t="shared" si="37"/>
        <v>0</v>
      </c>
      <c r="AX43" s="285">
        <f t="shared" si="37"/>
        <v>0</v>
      </c>
    </row>
    <row r="44" spans="1:50" ht="17.100000000000001" customHeight="1">
      <c r="A44" s="343">
        <v>385000</v>
      </c>
      <c r="B44" s="6" t="s">
        <v>1421</v>
      </c>
      <c r="C44" s="246"/>
      <c r="D44" s="246"/>
      <c r="E44" s="246"/>
      <c r="F44" s="285">
        <f t="shared" si="22"/>
        <v>0</v>
      </c>
      <c r="G44" s="246"/>
      <c r="H44" s="246"/>
      <c r="I44" s="246"/>
      <c r="J44" s="285">
        <f t="shared" si="23"/>
        <v>0</v>
      </c>
      <c r="K44" s="246"/>
      <c r="L44" s="246"/>
      <c r="M44" s="246"/>
      <c r="N44" s="285">
        <f t="shared" si="24"/>
        <v>0</v>
      </c>
      <c r="O44" s="246"/>
      <c r="P44" s="246"/>
      <c r="Q44" s="246"/>
      <c r="R44" s="285">
        <f t="shared" si="25"/>
        <v>0</v>
      </c>
      <c r="S44" s="246"/>
      <c r="T44" s="246"/>
      <c r="U44" s="246"/>
      <c r="V44" s="285">
        <f t="shared" si="26"/>
        <v>0</v>
      </c>
      <c r="W44" s="246"/>
      <c r="X44" s="246"/>
      <c r="Y44" s="246"/>
      <c r="Z44" s="285">
        <f t="shared" si="27"/>
        <v>0</v>
      </c>
      <c r="AA44" s="246"/>
      <c r="AB44" s="246"/>
      <c r="AC44" s="246"/>
      <c r="AD44" s="285">
        <f t="shared" si="28"/>
        <v>0</v>
      </c>
      <c r="AE44" s="246"/>
      <c r="AF44" s="246"/>
      <c r="AG44" s="246"/>
      <c r="AH44" s="285">
        <f t="shared" si="29"/>
        <v>0</v>
      </c>
      <c r="AI44" s="246"/>
      <c r="AJ44" s="246"/>
      <c r="AK44" s="246"/>
      <c r="AL44" s="285">
        <f t="shared" si="30"/>
        <v>0</v>
      </c>
      <c r="AM44" s="246"/>
      <c r="AN44" s="246"/>
      <c r="AO44" s="246"/>
      <c r="AP44" s="285">
        <f t="shared" si="31"/>
        <v>0</v>
      </c>
      <c r="AQ44" s="246"/>
      <c r="AR44" s="246"/>
      <c r="AS44" s="246"/>
      <c r="AT44" s="285">
        <f>-AR44+AS44</f>
        <v>0</v>
      </c>
      <c r="AU44" s="285">
        <f t="shared" si="37"/>
        <v>0</v>
      </c>
      <c r="AV44" s="285">
        <f t="shared" si="37"/>
        <v>0</v>
      </c>
      <c r="AW44" s="285">
        <f t="shared" si="37"/>
        <v>0</v>
      </c>
      <c r="AX44" s="285">
        <f t="shared" si="37"/>
        <v>0</v>
      </c>
    </row>
    <row r="45" spans="1:50" ht="17.100000000000001" customHeight="1">
      <c r="A45" s="343">
        <v>524000</v>
      </c>
      <c r="B45" s="6" t="s">
        <v>1425</v>
      </c>
      <c r="C45" s="246"/>
      <c r="D45" s="246"/>
      <c r="E45" s="246"/>
      <c r="F45" s="285">
        <f t="shared" si="22"/>
        <v>0</v>
      </c>
      <c r="G45" s="246"/>
      <c r="H45" s="246"/>
      <c r="I45" s="246"/>
      <c r="J45" s="285">
        <f t="shared" si="23"/>
        <v>0</v>
      </c>
      <c r="K45" s="246"/>
      <c r="L45" s="246"/>
      <c r="M45" s="246"/>
      <c r="N45" s="285">
        <f t="shared" si="24"/>
        <v>0</v>
      </c>
      <c r="O45" s="246"/>
      <c r="P45" s="246"/>
      <c r="Q45" s="246"/>
      <c r="R45" s="285">
        <f t="shared" si="25"/>
        <v>0</v>
      </c>
      <c r="S45" s="246"/>
      <c r="T45" s="246"/>
      <c r="U45" s="246"/>
      <c r="V45" s="285">
        <f t="shared" si="26"/>
        <v>0</v>
      </c>
      <c r="W45" s="246"/>
      <c r="X45" s="246"/>
      <c r="Y45" s="246"/>
      <c r="Z45" s="285">
        <f t="shared" si="27"/>
        <v>0</v>
      </c>
      <c r="AA45" s="246"/>
      <c r="AB45" s="246"/>
      <c r="AC45" s="246"/>
      <c r="AD45" s="285">
        <f t="shared" si="28"/>
        <v>0</v>
      </c>
      <c r="AE45" s="246"/>
      <c r="AF45" s="246"/>
      <c r="AG45" s="246"/>
      <c r="AH45" s="285">
        <f t="shared" si="29"/>
        <v>0</v>
      </c>
      <c r="AI45" s="246"/>
      <c r="AJ45" s="246"/>
      <c r="AK45" s="246"/>
      <c r="AL45" s="285">
        <f t="shared" si="30"/>
        <v>0</v>
      </c>
      <c r="AM45" s="246"/>
      <c r="AN45" s="246"/>
      <c r="AO45" s="246"/>
      <c r="AP45" s="285">
        <f t="shared" si="31"/>
        <v>0</v>
      </c>
      <c r="AQ45" s="246"/>
      <c r="AR45" s="246"/>
      <c r="AS45" s="246"/>
      <c r="AT45" s="285">
        <f>-AR45+AS45</f>
        <v>0</v>
      </c>
      <c r="AU45" s="285">
        <f t="shared" si="37"/>
        <v>0</v>
      </c>
      <c r="AV45" s="285">
        <f t="shared" si="37"/>
        <v>0</v>
      </c>
      <c r="AW45" s="285">
        <f t="shared" si="37"/>
        <v>0</v>
      </c>
      <c r="AX45" s="285">
        <f t="shared" si="37"/>
        <v>0</v>
      </c>
    </row>
    <row r="46" spans="1:50" ht="17.100000000000001" customHeight="1" thickBot="1">
      <c r="A46" s="343">
        <v>525000</v>
      </c>
      <c r="B46" s="6" t="s">
        <v>1427</v>
      </c>
      <c r="C46" s="255"/>
      <c r="D46" s="255"/>
      <c r="E46" s="255"/>
      <c r="F46" s="287">
        <f t="shared" si="22"/>
        <v>0</v>
      </c>
      <c r="G46" s="255"/>
      <c r="H46" s="255"/>
      <c r="I46" s="255"/>
      <c r="J46" s="287">
        <f t="shared" si="23"/>
        <v>0</v>
      </c>
      <c r="K46" s="255"/>
      <c r="L46" s="255"/>
      <c r="M46" s="255"/>
      <c r="N46" s="287">
        <f t="shared" si="24"/>
        <v>0</v>
      </c>
      <c r="O46" s="255"/>
      <c r="P46" s="255"/>
      <c r="Q46" s="255"/>
      <c r="R46" s="287">
        <f t="shared" si="25"/>
        <v>0</v>
      </c>
      <c r="S46" s="255"/>
      <c r="T46" s="255"/>
      <c r="U46" s="255"/>
      <c r="V46" s="287">
        <f t="shared" si="26"/>
        <v>0</v>
      </c>
      <c r="W46" s="255"/>
      <c r="X46" s="255"/>
      <c r="Y46" s="255"/>
      <c r="Z46" s="287">
        <f t="shared" si="27"/>
        <v>0</v>
      </c>
      <c r="AA46" s="255"/>
      <c r="AB46" s="255"/>
      <c r="AC46" s="255"/>
      <c r="AD46" s="287">
        <f t="shared" si="28"/>
        <v>0</v>
      </c>
      <c r="AE46" s="255"/>
      <c r="AF46" s="255"/>
      <c r="AG46" s="255"/>
      <c r="AH46" s="287">
        <f t="shared" si="29"/>
        <v>0</v>
      </c>
      <c r="AI46" s="255"/>
      <c r="AJ46" s="255"/>
      <c r="AK46" s="255"/>
      <c r="AL46" s="287">
        <f t="shared" si="30"/>
        <v>0</v>
      </c>
      <c r="AM46" s="255"/>
      <c r="AN46" s="255"/>
      <c r="AO46" s="255"/>
      <c r="AP46" s="287">
        <f t="shared" si="31"/>
        <v>0</v>
      </c>
      <c r="AQ46" s="255"/>
      <c r="AR46" s="255"/>
      <c r="AS46" s="255"/>
      <c r="AT46" s="287">
        <f>-AR46+AS46</f>
        <v>0</v>
      </c>
      <c r="AU46" s="285">
        <f t="shared" si="37"/>
        <v>0</v>
      </c>
      <c r="AV46" s="285">
        <f t="shared" si="37"/>
        <v>0</v>
      </c>
      <c r="AW46" s="285">
        <f t="shared" si="37"/>
        <v>0</v>
      </c>
      <c r="AX46" s="285">
        <f t="shared" si="37"/>
        <v>0</v>
      </c>
    </row>
    <row r="47" spans="1:50" customFormat="1" ht="17.100000000000001" customHeight="1" thickBot="1">
      <c r="A47" s="343"/>
      <c r="B47" s="9" t="s">
        <v>216</v>
      </c>
      <c r="C47" s="255">
        <f>SUM(C36:C46)</f>
        <v>0</v>
      </c>
      <c r="D47" s="255">
        <f>SUM(D36:D46)</f>
        <v>0</v>
      </c>
      <c r="E47" s="255">
        <f>SUM(E36:E46)</f>
        <v>0</v>
      </c>
      <c r="F47" s="255">
        <f>SUM(F36:F46)</f>
        <v>0</v>
      </c>
      <c r="G47" s="255">
        <f t="shared" ref="G47:AT47" si="38">SUM(G36:G46)</f>
        <v>0</v>
      </c>
      <c r="H47" s="255">
        <f t="shared" si="38"/>
        <v>0</v>
      </c>
      <c r="I47" s="255">
        <f t="shared" si="38"/>
        <v>0</v>
      </c>
      <c r="J47" s="255">
        <f t="shared" si="38"/>
        <v>0</v>
      </c>
      <c r="K47" s="255">
        <f t="shared" si="38"/>
        <v>0</v>
      </c>
      <c r="L47" s="255">
        <f t="shared" si="38"/>
        <v>0</v>
      </c>
      <c r="M47" s="255">
        <f t="shared" si="38"/>
        <v>0</v>
      </c>
      <c r="N47" s="255">
        <f t="shared" si="38"/>
        <v>0</v>
      </c>
      <c r="O47" s="255">
        <f t="shared" si="38"/>
        <v>0</v>
      </c>
      <c r="P47" s="255">
        <f t="shared" si="38"/>
        <v>0</v>
      </c>
      <c r="Q47" s="255">
        <f t="shared" si="38"/>
        <v>0</v>
      </c>
      <c r="R47" s="255">
        <f t="shared" si="38"/>
        <v>0</v>
      </c>
      <c r="S47" s="255">
        <f t="shared" si="38"/>
        <v>0</v>
      </c>
      <c r="T47" s="255">
        <f t="shared" si="38"/>
        <v>0</v>
      </c>
      <c r="U47" s="255">
        <f t="shared" si="38"/>
        <v>0</v>
      </c>
      <c r="V47" s="255">
        <f t="shared" si="38"/>
        <v>0</v>
      </c>
      <c r="W47" s="255">
        <f t="shared" si="38"/>
        <v>0</v>
      </c>
      <c r="X47" s="255">
        <f t="shared" si="38"/>
        <v>0</v>
      </c>
      <c r="Y47" s="255">
        <f t="shared" si="38"/>
        <v>0</v>
      </c>
      <c r="Z47" s="255">
        <f t="shared" si="38"/>
        <v>0</v>
      </c>
      <c r="AA47" s="255">
        <f t="shared" si="38"/>
        <v>0</v>
      </c>
      <c r="AB47" s="255">
        <f t="shared" si="38"/>
        <v>0</v>
      </c>
      <c r="AC47" s="255">
        <f t="shared" si="38"/>
        <v>0</v>
      </c>
      <c r="AD47" s="255">
        <f t="shared" si="38"/>
        <v>0</v>
      </c>
      <c r="AE47" s="255">
        <f t="shared" si="38"/>
        <v>0</v>
      </c>
      <c r="AF47" s="255">
        <f t="shared" si="38"/>
        <v>0</v>
      </c>
      <c r="AG47" s="255">
        <f t="shared" si="38"/>
        <v>0</v>
      </c>
      <c r="AH47" s="255">
        <f t="shared" si="38"/>
        <v>0</v>
      </c>
      <c r="AI47" s="255">
        <f t="shared" si="38"/>
        <v>0</v>
      </c>
      <c r="AJ47" s="255">
        <f t="shared" si="38"/>
        <v>0</v>
      </c>
      <c r="AK47" s="255">
        <f t="shared" si="38"/>
        <v>0</v>
      </c>
      <c r="AL47" s="255">
        <f t="shared" si="38"/>
        <v>0</v>
      </c>
      <c r="AM47" s="255">
        <f t="shared" si="38"/>
        <v>0</v>
      </c>
      <c r="AN47" s="255">
        <f t="shared" si="38"/>
        <v>0</v>
      </c>
      <c r="AO47" s="255">
        <f t="shared" si="38"/>
        <v>0</v>
      </c>
      <c r="AP47" s="255">
        <f t="shared" si="38"/>
        <v>0</v>
      </c>
      <c r="AQ47" s="255">
        <f t="shared" si="38"/>
        <v>0</v>
      </c>
      <c r="AR47" s="255">
        <f t="shared" si="38"/>
        <v>0</v>
      </c>
      <c r="AS47" s="255">
        <f t="shared" si="38"/>
        <v>0</v>
      </c>
      <c r="AT47" s="255">
        <f t="shared" si="38"/>
        <v>0</v>
      </c>
      <c r="AU47" s="286">
        <f t="shared" ref="AU47:AX48" si="39">+C47+G47+K47+O47+S47+W47+AA47+AE47+AI47+AM47+AQ47</f>
        <v>0</v>
      </c>
      <c r="AV47" s="286">
        <f t="shared" si="39"/>
        <v>0</v>
      </c>
      <c r="AW47" s="286">
        <f t="shared" si="39"/>
        <v>0</v>
      </c>
      <c r="AX47" s="286">
        <f t="shared" si="39"/>
        <v>0</v>
      </c>
    </row>
    <row r="48" spans="1:50" customFormat="1" ht="17.100000000000001" customHeight="1">
      <c r="A48" s="343"/>
      <c r="B48" s="9" t="s">
        <v>154</v>
      </c>
      <c r="C48" s="254">
        <f>+C35+C47</f>
        <v>0</v>
      </c>
      <c r="D48" s="254">
        <f>+D35+D47</f>
        <v>0</v>
      </c>
      <c r="E48" s="254">
        <f>+E35+E47</f>
        <v>0</v>
      </c>
      <c r="F48" s="254">
        <f t="shared" ref="F48:AT48" si="40">+F35+F47</f>
        <v>0</v>
      </c>
      <c r="G48" s="254">
        <f t="shared" si="40"/>
        <v>0</v>
      </c>
      <c r="H48" s="254">
        <f t="shared" si="40"/>
        <v>0</v>
      </c>
      <c r="I48" s="254">
        <f t="shared" si="40"/>
        <v>0</v>
      </c>
      <c r="J48" s="254">
        <f t="shared" si="40"/>
        <v>0</v>
      </c>
      <c r="K48" s="254">
        <f t="shared" si="40"/>
        <v>0</v>
      </c>
      <c r="L48" s="254">
        <f t="shared" si="40"/>
        <v>0</v>
      </c>
      <c r="M48" s="254">
        <f t="shared" si="40"/>
        <v>0</v>
      </c>
      <c r="N48" s="254">
        <f t="shared" si="40"/>
        <v>0</v>
      </c>
      <c r="O48" s="254">
        <f t="shared" si="40"/>
        <v>0</v>
      </c>
      <c r="P48" s="254">
        <f t="shared" si="40"/>
        <v>0</v>
      </c>
      <c r="Q48" s="254">
        <f t="shared" si="40"/>
        <v>0</v>
      </c>
      <c r="R48" s="254">
        <f t="shared" si="40"/>
        <v>0</v>
      </c>
      <c r="S48" s="254">
        <f t="shared" si="40"/>
        <v>0</v>
      </c>
      <c r="T48" s="254">
        <f t="shared" si="40"/>
        <v>0</v>
      </c>
      <c r="U48" s="254">
        <f t="shared" si="40"/>
        <v>0</v>
      </c>
      <c r="V48" s="254">
        <f t="shared" si="40"/>
        <v>0</v>
      </c>
      <c r="W48" s="254">
        <f t="shared" si="40"/>
        <v>0</v>
      </c>
      <c r="X48" s="254">
        <f t="shared" si="40"/>
        <v>0</v>
      </c>
      <c r="Y48" s="254">
        <f t="shared" si="40"/>
        <v>0</v>
      </c>
      <c r="Z48" s="254">
        <f t="shared" si="40"/>
        <v>0</v>
      </c>
      <c r="AA48" s="254">
        <f t="shared" si="40"/>
        <v>0</v>
      </c>
      <c r="AB48" s="254">
        <f t="shared" si="40"/>
        <v>0</v>
      </c>
      <c r="AC48" s="254">
        <f t="shared" si="40"/>
        <v>0</v>
      </c>
      <c r="AD48" s="254">
        <f t="shared" si="40"/>
        <v>0</v>
      </c>
      <c r="AE48" s="254">
        <f t="shared" si="40"/>
        <v>0</v>
      </c>
      <c r="AF48" s="254">
        <f t="shared" si="40"/>
        <v>0</v>
      </c>
      <c r="AG48" s="254">
        <f t="shared" si="40"/>
        <v>0</v>
      </c>
      <c r="AH48" s="254">
        <f t="shared" si="40"/>
        <v>0</v>
      </c>
      <c r="AI48" s="254">
        <f t="shared" si="40"/>
        <v>0</v>
      </c>
      <c r="AJ48" s="254">
        <f t="shared" si="40"/>
        <v>0</v>
      </c>
      <c r="AK48" s="254">
        <f t="shared" si="40"/>
        <v>0</v>
      </c>
      <c r="AL48" s="254">
        <f t="shared" si="40"/>
        <v>0</v>
      </c>
      <c r="AM48" s="254">
        <f t="shared" si="40"/>
        <v>0</v>
      </c>
      <c r="AN48" s="254">
        <f t="shared" si="40"/>
        <v>0</v>
      </c>
      <c r="AO48" s="254">
        <f t="shared" si="40"/>
        <v>0</v>
      </c>
      <c r="AP48" s="254">
        <f t="shared" si="40"/>
        <v>0</v>
      </c>
      <c r="AQ48" s="254">
        <f t="shared" si="40"/>
        <v>0</v>
      </c>
      <c r="AR48" s="254">
        <f t="shared" si="40"/>
        <v>0</v>
      </c>
      <c r="AS48" s="254">
        <f t="shared" si="40"/>
        <v>0</v>
      </c>
      <c r="AT48" s="254">
        <f t="shared" si="40"/>
        <v>0</v>
      </c>
      <c r="AU48" s="285">
        <f t="shared" si="39"/>
        <v>0</v>
      </c>
      <c r="AV48" s="285">
        <f t="shared" si="39"/>
        <v>0</v>
      </c>
      <c r="AW48" s="285">
        <f t="shared" si="39"/>
        <v>0</v>
      </c>
      <c r="AX48" s="285">
        <f t="shared" si="39"/>
        <v>0</v>
      </c>
    </row>
    <row r="49" spans="1:50" ht="30" customHeight="1">
      <c r="A49" s="277"/>
      <c r="B49" s="295" t="str">
        <f>+'GENERAL FUND-OPERATING(48-53)'!B295</f>
        <v>Fund balances - July 1, 2020 as previously reported</v>
      </c>
      <c r="C49" s="246"/>
      <c r="D49" s="246"/>
      <c r="E49" s="246"/>
      <c r="F49" s="254"/>
      <c r="G49" s="254"/>
      <c r="H49" s="254"/>
      <c r="I49" s="246"/>
      <c r="J49" s="254"/>
      <c r="K49" s="254"/>
      <c r="L49" s="254"/>
      <c r="M49" s="246"/>
      <c r="N49" s="254"/>
      <c r="O49" s="254"/>
      <c r="P49" s="254"/>
      <c r="Q49" s="246"/>
      <c r="R49" s="254"/>
      <c r="S49" s="254"/>
      <c r="T49" s="254"/>
      <c r="U49" s="246"/>
      <c r="V49" s="254"/>
      <c r="W49" s="254"/>
      <c r="X49" s="254"/>
      <c r="Y49" s="246"/>
      <c r="Z49" s="254"/>
      <c r="AA49" s="254"/>
      <c r="AB49" s="254"/>
      <c r="AC49" s="246"/>
      <c r="AD49" s="254"/>
      <c r="AE49" s="254"/>
      <c r="AF49" s="254"/>
      <c r="AG49" s="246"/>
      <c r="AH49" s="254"/>
      <c r="AI49" s="254"/>
      <c r="AJ49" s="254"/>
      <c r="AK49" s="246"/>
      <c r="AL49" s="254"/>
      <c r="AM49" s="254"/>
      <c r="AN49" s="254"/>
      <c r="AO49" s="246"/>
      <c r="AP49" s="254"/>
      <c r="AQ49" s="254"/>
      <c r="AR49" s="254"/>
      <c r="AS49" s="246"/>
      <c r="AT49" s="254"/>
      <c r="AU49" s="254"/>
      <c r="AV49" s="254"/>
      <c r="AW49" s="285">
        <f>+E49+I49+M49+Q49+U49+Y49+AC49+AG49+AK49+AO49+AS49</f>
        <v>0</v>
      </c>
      <c r="AX49" s="254"/>
    </row>
    <row r="50" spans="1:50" ht="18" customHeight="1" thickBot="1">
      <c r="A50" s="277"/>
      <c r="B50" s="245" t="s">
        <v>603</v>
      </c>
      <c r="C50" s="246"/>
      <c r="D50" s="246"/>
      <c r="E50" s="248"/>
      <c r="F50" s="254"/>
      <c r="G50" s="254"/>
      <c r="H50" s="254"/>
      <c r="I50" s="248"/>
      <c r="J50" s="254"/>
      <c r="K50" s="254"/>
      <c r="L50" s="254"/>
      <c r="M50" s="248"/>
      <c r="N50" s="254"/>
      <c r="O50" s="254"/>
      <c r="P50" s="254"/>
      <c r="Q50" s="248"/>
      <c r="R50" s="254"/>
      <c r="S50" s="254"/>
      <c r="T50" s="254"/>
      <c r="U50" s="248"/>
      <c r="V50" s="254"/>
      <c r="W50" s="254"/>
      <c r="X50" s="254"/>
      <c r="Y50" s="248"/>
      <c r="Z50" s="254"/>
      <c r="AA50" s="254"/>
      <c r="AB50" s="254"/>
      <c r="AC50" s="248"/>
      <c r="AD50" s="254"/>
      <c r="AE50" s="254"/>
      <c r="AF50" s="254"/>
      <c r="AG50" s="248"/>
      <c r="AH50" s="254"/>
      <c r="AI50" s="254"/>
      <c r="AJ50" s="254"/>
      <c r="AK50" s="248"/>
      <c r="AL50" s="254"/>
      <c r="AM50" s="254"/>
      <c r="AN50" s="254"/>
      <c r="AO50" s="248"/>
      <c r="AP50" s="254"/>
      <c r="AQ50" s="254"/>
      <c r="AR50" s="254"/>
      <c r="AS50" s="248"/>
      <c r="AT50" s="254"/>
      <c r="AU50" s="254"/>
      <c r="AV50" s="254"/>
      <c r="AW50" s="287">
        <f>+E50+I50+M50+Q50+U50+Y50+AC50+AG50+AK50+AO50+AS50</f>
        <v>0</v>
      </c>
      <c r="AX50" s="254"/>
    </row>
    <row r="51" spans="1:50" ht="30" customHeight="1" thickBot="1">
      <c r="A51" s="240"/>
      <c r="B51" s="295" t="str">
        <f>+'GENERAL FUND-OPERATING(48-53)'!B297</f>
        <v>Fund balances - July 1, 2020 as restated</v>
      </c>
      <c r="C51" s="254"/>
      <c r="D51" s="254"/>
      <c r="E51" s="254">
        <f>+E49+E50</f>
        <v>0</v>
      </c>
      <c r="F51" s="254"/>
      <c r="G51" s="254"/>
      <c r="H51" s="254"/>
      <c r="I51" s="254">
        <f>+I49+I50</f>
        <v>0</v>
      </c>
      <c r="J51" s="254"/>
      <c r="K51" s="254"/>
      <c r="L51" s="254"/>
      <c r="M51" s="254">
        <f>+M49+M50</f>
        <v>0</v>
      </c>
      <c r="N51" s="254"/>
      <c r="O51" s="254"/>
      <c r="P51" s="254"/>
      <c r="Q51" s="254">
        <f>+Q49+Q50</f>
        <v>0</v>
      </c>
      <c r="R51" s="254"/>
      <c r="S51" s="254"/>
      <c r="T51" s="254"/>
      <c r="U51" s="254">
        <f>+U49+U50</f>
        <v>0</v>
      </c>
      <c r="V51" s="254"/>
      <c r="W51" s="254"/>
      <c r="X51" s="254"/>
      <c r="Y51" s="254">
        <f>+Y49+Y50</f>
        <v>0</v>
      </c>
      <c r="Z51" s="254"/>
      <c r="AA51" s="254"/>
      <c r="AB51" s="254"/>
      <c r="AC51" s="254">
        <f>+AC49+AC50</f>
        <v>0</v>
      </c>
      <c r="AD51" s="254"/>
      <c r="AE51" s="254"/>
      <c r="AF51" s="254"/>
      <c r="AG51" s="254">
        <f>+AG49+AG50</f>
        <v>0</v>
      </c>
      <c r="AH51" s="254"/>
      <c r="AI51" s="254"/>
      <c r="AJ51" s="254"/>
      <c r="AK51" s="254">
        <f>+AK49+AK50</f>
        <v>0</v>
      </c>
      <c r="AL51" s="254"/>
      <c r="AM51" s="254"/>
      <c r="AN51" s="254"/>
      <c r="AO51" s="254">
        <f>+AO49+AO50</f>
        <v>0</v>
      </c>
      <c r="AP51" s="254"/>
      <c r="AQ51" s="254"/>
      <c r="AR51" s="254"/>
      <c r="AS51" s="254">
        <f>+AS49+AS50</f>
        <v>0</v>
      </c>
      <c r="AT51" s="254"/>
      <c r="AU51" s="254"/>
      <c r="AV51" s="254"/>
      <c r="AW51" s="286">
        <f>+E51+I51+M51+Q51+U51+Y51+AC51+AG51+AK51+AO51+AS51</f>
        <v>0</v>
      </c>
      <c r="AX51" s="254"/>
    </row>
    <row r="52" spans="1:50" ht="18" customHeight="1" thickBot="1">
      <c r="A52" s="240"/>
      <c r="B52" s="245" t="str">
        <f>+'GENERAL FUND-OPERATING(48-53)'!B298</f>
        <v>Fund balances - June 30, 2021</v>
      </c>
      <c r="C52" s="254"/>
      <c r="D52" s="254"/>
      <c r="E52" s="257">
        <f>+E48+E51</f>
        <v>0</v>
      </c>
      <c r="F52" s="254"/>
      <c r="G52" s="254"/>
      <c r="H52" s="254"/>
      <c r="I52" s="257">
        <f>+I48+I51</f>
        <v>0</v>
      </c>
      <c r="J52" s="254"/>
      <c r="K52" s="254"/>
      <c r="L52" s="254"/>
      <c r="M52" s="257">
        <f>+M48+M51</f>
        <v>0</v>
      </c>
      <c r="N52" s="254"/>
      <c r="O52" s="254"/>
      <c r="P52" s="254"/>
      <c r="Q52" s="257">
        <f>+Q48+Q51</f>
        <v>0</v>
      </c>
      <c r="R52" s="254"/>
      <c r="S52" s="254"/>
      <c r="T52" s="254"/>
      <c r="U52" s="257">
        <f>+U48+U51</f>
        <v>0</v>
      </c>
      <c r="V52" s="254"/>
      <c r="W52" s="254"/>
      <c r="X52" s="254"/>
      <c r="Y52" s="257">
        <f>+Y48+Y51</f>
        <v>0</v>
      </c>
      <c r="Z52" s="254"/>
      <c r="AA52" s="254"/>
      <c r="AB52" s="254"/>
      <c r="AC52" s="257">
        <f>+AC48+AC51</f>
        <v>0</v>
      </c>
      <c r="AD52" s="254"/>
      <c r="AE52" s="254"/>
      <c r="AF52" s="254"/>
      <c r="AG52" s="257">
        <f>+AG48+AG51</f>
        <v>0</v>
      </c>
      <c r="AH52" s="254"/>
      <c r="AI52" s="254"/>
      <c r="AJ52" s="254"/>
      <c r="AK52" s="257">
        <f>+AK48+AK51</f>
        <v>0</v>
      </c>
      <c r="AL52" s="254"/>
      <c r="AM52" s="254"/>
      <c r="AN52" s="254"/>
      <c r="AO52" s="257">
        <f>+AO48+AO51</f>
        <v>0</v>
      </c>
      <c r="AP52" s="254"/>
      <c r="AQ52" s="254"/>
      <c r="AR52" s="254"/>
      <c r="AS52" s="257">
        <f>+AS48+AS51</f>
        <v>0</v>
      </c>
      <c r="AT52" s="254"/>
      <c r="AU52" s="254"/>
      <c r="AV52" s="254"/>
      <c r="AW52" s="348">
        <f>+E52+I52+M52+Q52+U52+Y52+AC52+AG52+AK52+AO52+AS52</f>
        <v>0</v>
      </c>
      <c r="AX52" s="254"/>
    </row>
    <row r="53" spans="1:50" ht="15.75" thickTop="1">
      <c r="A53" s="240"/>
      <c r="B53" s="240"/>
      <c r="C53" s="240"/>
      <c r="D53" s="240"/>
      <c r="E53" s="240"/>
      <c r="F53" s="240"/>
      <c r="G53" s="240"/>
      <c r="H53" s="240"/>
      <c r="I53" s="240"/>
      <c r="J53" s="240"/>
      <c r="K53" s="240"/>
      <c r="L53" s="240"/>
      <c r="M53" s="240"/>
      <c r="N53" s="240"/>
      <c r="O53" s="240"/>
      <c r="P53" s="240"/>
      <c r="Q53" s="240"/>
      <c r="R53" s="240"/>
      <c r="S53" s="240"/>
      <c r="T53" s="240"/>
      <c r="U53" s="240"/>
      <c r="V53" s="240"/>
      <c r="W53" s="240"/>
    </row>
    <row r="54" spans="1:50" ht="15.75">
      <c r="A54" s="240"/>
      <c r="B54" s="240"/>
      <c r="C54" s="240"/>
      <c r="D54" s="734" t="s">
        <v>624</v>
      </c>
      <c r="E54" s="240"/>
      <c r="F54" s="240"/>
      <c r="G54" s="240"/>
      <c r="H54" s="734" t="s">
        <v>624</v>
      </c>
      <c r="I54" s="240"/>
      <c r="J54" s="240"/>
      <c r="K54" s="240"/>
      <c r="L54" s="734" t="s">
        <v>624</v>
      </c>
      <c r="M54" s="240"/>
      <c r="N54" s="240"/>
      <c r="O54" s="240"/>
      <c r="P54" s="734" t="s">
        <v>624</v>
      </c>
      <c r="Q54" s="240"/>
      <c r="R54" s="240"/>
      <c r="S54" s="240"/>
      <c r="T54" s="734" t="s">
        <v>624</v>
      </c>
      <c r="U54" s="240"/>
      <c r="V54" s="240"/>
      <c r="W54" s="240"/>
      <c r="X54" s="734" t="s">
        <v>624</v>
      </c>
      <c r="Y54" s="240"/>
      <c r="Z54" s="240"/>
      <c r="AA54" s="240"/>
      <c r="AB54" s="734" t="s">
        <v>624</v>
      </c>
      <c r="AC54" s="240"/>
      <c r="AD54" s="240"/>
      <c r="AE54" s="240"/>
      <c r="AF54" s="734" t="s">
        <v>624</v>
      </c>
      <c r="AG54" s="240"/>
      <c r="AH54" s="240"/>
      <c r="AI54" s="240"/>
      <c r="AJ54" s="734" t="s">
        <v>624</v>
      </c>
      <c r="AK54" s="240"/>
      <c r="AL54" s="240"/>
      <c r="AM54" s="240"/>
      <c r="AN54" s="734" t="s">
        <v>624</v>
      </c>
      <c r="AO54" s="240"/>
      <c r="AP54" s="240"/>
      <c r="AQ54" s="240"/>
      <c r="AR54" s="734" t="s">
        <v>624</v>
      </c>
      <c r="AS54" s="240"/>
      <c r="AT54" s="240"/>
      <c r="AU54" s="240"/>
      <c r="AV54" s="734" t="s">
        <v>625</v>
      </c>
      <c r="AW54" s="240"/>
      <c r="AX54" s="240"/>
    </row>
    <row r="55" spans="1:50" ht="15">
      <c r="A55" s="240"/>
      <c r="B55" s="240"/>
      <c r="C55" s="240"/>
      <c r="D55" s="240"/>
      <c r="E55" s="240"/>
      <c r="F55" s="240"/>
      <c r="G55" s="240"/>
      <c r="H55" s="240"/>
      <c r="I55" s="240"/>
      <c r="J55" s="240"/>
      <c r="K55" s="240"/>
      <c r="L55" s="240"/>
      <c r="M55" s="240"/>
      <c r="N55" s="240"/>
      <c r="O55" s="240"/>
      <c r="P55" s="240"/>
      <c r="Q55" s="240"/>
      <c r="R55" s="240"/>
      <c r="S55" s="240"/>
      <c r="T55" s="240"/>
      <c r="U55" s="240"/>
      <c r="V55" s="240"/>
      <c r="W55" s="240"/>
    </row>
    <row r="56" spans="1:50" ht="15">
      <c r="A56" s="240"/>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50" ht="15">
      <c r="A57" s="240"/>
      <c r="B57" s="240"/>
      <c r="C57" s="240"/>
      <c r="D57" s="240"/>
      <c r="E57" s="240"/>
      <c r="F57" s="240"/>
      <c r="G57" s="240"/>
      <c r="H57" s="240"/>
      <c r="I57" s="240"/>
      <c r="J57" s="240"/>
      <c r="K57" s="240"/>
      <c r="L57" s="240"/>
      <c r="M57" s="240"/>
      <c r="N57" s="240"/>
      <c r="O57" s="240"/>
      <c r="P57" s="240"/>
      <c r="Q57" s="240"/>
      <c r="R57" s="240"/>
      <c r="S57" s="240"/>
      <c r="T57" s="240"/>
      <c r="U57" s="240"/>
      <c r="V57" s="240"/>
      <c r="W57" s="240"/>
    </row>
    <row r="58" spans="1:50" ht="1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50" ht="1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50" ht="1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50" ht="15">
      <c r="A61" s="240"/>
      <c r="B61" s="240"/>
      <c r="C61" s="240"/>
      <c r="D61" s="240"/>
      <c r="E61" s="240"/>
      <c r="F61" s="240"/>
      <c r="G61" s="240"/>
      <c r="H61" s="240"/>
      <c r="I61" s="240"/>
      <c r="J61" s="240"/>
      <c r="K61" s="240"/>
      <c r="L61" s="240"/>
      <c r="M61" s="240"/>
      <c r="N61" s="240"/>
      <c r="O61" s="240"/>
      <c r="P61" s="240"/>
      <c r="Q61" s="240"/>
      <c r="R61" s="240"/>
      <c r="S61" s="240"/>
      <c r="T61" s="240"/>
      <c r="U61" s="240"/>
      <c r="V61" s="240"/>
      <c r="W61" s="240"/>
    </row>
    <row r="62" spans="1:50"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row>
    <row r="63" spans="1:50"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row>
    <row r="64" spans="1:50"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69" spans="1:23"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row>
    <row r="70" spans="1:23"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row>
    <row r="71" spans="1:23"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row>
    <row r="72" spans="1:23"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row>
    <row r="73" spans="1:23"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row>
    <row r="74" spans="1:23"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row>
    <row r="75" spans="1:23"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row>
    <row r="76" spans="1:23"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row>
    <row r="77" spans="1:23"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row>
    <row r="78" spans="1:23"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row>
    <row r="79" spans="1:23"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row>
    <row r="80" spans="1:23"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row>
    <row r="81" spans="1:23"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row>
    <row r="82" spans="1:23"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row>
    <row r="83" spans="1:23"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row>
    <row r="84" spans="1:23"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row>
    <row r="85" spans="1:23"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row>
    <row r="86" spans="1:23"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row>
    <row r="87" spans="1:23"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row>
    <row r="88" spans="1:23"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row>
    <row r="89" spans="1:23"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row>
    <row r="90" spans="1:23"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row>
    <row r="91" spans="1:23"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row>
    <row r="92" spans="1:23"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row>
    <row r="93" spans="1:23"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row>
    <row r="94" spans="1:23"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row>
    <row r="95" spans="1:23"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row>
    <row r="96" spans="1:23"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row>
    <row r="97" spans="1:23"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row>
    <row r="98" spans="1:23"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row>
    <row r="99" spans="1:23"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row>
    <row r="100" spans="1:23"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row>
    <row r="101" spans="1:23"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row>
    <row r="102" spans="1:23"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row>
    <row r="103" spans="1:23"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row>
    <row r="104" spans="1:23"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row>
    <row r="105" spans="1:23"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row>
    <row r="106" spans="1:23"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row>
    <row r="107" spans="1:23"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row>
    <row r="108" spans="1:23"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row>
    <row r="109" spans="1:23"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row>
    <row r="110" spans="1:23"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row>
    <row r="111" spans="1:23"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row>
    <row r="112" spans="1:23"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row>
    <row r="113" spans="1:23"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row>
    <row r="114" spans="1:23"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row>
    <row r="115" spans="1:23"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row>
    <row r="116" spans="1:23"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row>
    <row r="117" spans="1:23"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row>
  </sheetData>
  <sheetProtection algorithmName="SHA-512" hashValue="D1Go7GuCyHZ5PqD1L5guBHN9g3TdCrBl3lYPEFlK3EQ5UKhDR9HBAFSPcw6IXvuhhjgkt7SpcJ2mtSrNsIjxJQ==" saltValue="uWPtxIO6QvEKe+BdiLmRfQ==" spinCount="100000" sheet="1" scenarios="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W2:Z2"/>
    <mergeCell ref="C2:F2"/>
    <mergeCell ref="G2:J2"/>
    <mergeCell ref="K2:N2"/>
    <mergeCell ref="O2:R2"/>
    <mergeCell ref="S2:V2"/>
    <mergeCell ref="AA2:AD2"/>
    <mergeCell ref="AE2:AH2"/>
    <mergeCell ref="AI2:AL2"/>
    <mergeCell ref="AM2:AP2"/>
    <mergeCell ref="AQ2:AT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2021</oddHeader>
  </headerFooter>
  <legacy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3"/>
  <sheetViews>
    <sheetView zoomScaleNormal="100" workbookViewId="0">
      <pane xSplit="2" ySplit="5" topLeftCell="C6" activePane="bottomRight" state="frozen"/>
      <selection pane="topRight" activeCell="C1" sqref="C1"/>
      <selection pane="bottomLeft" activeCell="A6" sqref="A6"/>
      <selection pane="bottomRight" activeCell="D25" sqref="D25"/>
    </sheetView>
  </sheetViews>
  <sheetFormatPr defaultColWidth="8.85546875" defaultRowHeight="12.75"/>
  <cols>
    <col min="1" max="1" width="13.85546875" style="238" customWidth="1"/>
    <col min="2" max="2" width="47.7109375" style="238" customWidth="1"/>
    <col min="3" max="8" width="18.7109375" style="238" customWidth="1"/>
    <col min="9" max="16384" width="8.85546875" style="238"/>
  </cols>
  <sheetData>
    <row r="1" spans="1:13" ht="15.75">
      <c r="A1" s="259"/>
      <c r="B1" s="259"/>
      <c r="C1" s="243" t="s">
        <v>887</v>
      </c>
      <c r="D1" s="243" t="s">
        <v>887</v>
      </c>
      <c r="E1" s="243" t="s">
        <v>887</v>
      </c>
      <c r="F1" s="243" t="s">
        <v>887</v>
      </c>
      <c r="G1" s="243" t="s">
        <v>887</v>
      </c>
      <c r="H1" s="9" t="s">
        <v>901</v>
      </c>
      <c r="I1" s="243"/>
      <c r="J1" s="240"/>
      <c r="K1" s="240"/>
      <c r="L1" s="240"/>
      <c r="M1" s="240"/>
    </row>
    <row r="2" spans="1:13" ht="15.75">
      <c r="A2" s="240"/>
      <c r="B2" s="240"/>
      <c r="C2" s="243" t="s">
        <v>888</v>
      </c>
      <c r="D2" s="243" t="s">
        <v>888</v>
      </c>
      <c r="E2" s="243" t="s">
        <v>888</v>
      </c>
      <c r="F2" s="243" t="s">
        <v>888</v>
      </c>
      <c r="G2" s="243" t="s">
        <v>888</v>
      </c>
      <c r="H2" s="9" t="s">
        <v>1107</v>
      </c>
      <c r="I2" s="243"/>
      <c r="J2" s="240"/>
      <c r="K2" s="240"/>
      <c r="L2" s="240"/>
      <c r="M2" s="240"/>
    </row>
    <row r="3" spans="1:13" ht="15.75">
      <c r="A3" s="243" t="s">
        <v>884</v>
      </c>
      <c r="B3" s="243"/>
      <c r="C3" s="243" t="s">
        <v>1259</v>
      </c>
      <c r="D3" s="243" t="s">
        <v>1259</v>
      </c>
      <c r="E3" s="276" t="s">
        <v>1259</v>
      </c>
      <c r="F3" s="276" t="s">
        <v>1259</v>
      </c>
      <c r="G3" s="276" t="s">
        <v>1259</v>
      </c>
      <c r="H3" s="9" t="s">
        <v>903</v>
      </c>
      <c r="I3" s="240"/>
      <c r="J3" s="240"/>
      <c r="K3" s="240"/>
      <c r="L3" s="240"/>
      <c r="M3" s="240"/>
    </row>
    <row r="4" spans="1:13" ht="16.5" thickBot="1">
      <c r="A4" s="244" t="s">
        <v>885</v>
      </c>
      <c r="B4" s="244" t="s">
        <v>886</v>
      </c>
      <c r="C4" s="244"/>
      <c r="D4" s="244"/>
      <c r="E4" s="298"/>
      <c r="F4" s="298"/>
      <c r="G4" s="298"/>
      <c r="H4" s="557"/>
      <c r="I4" s="240"/>
      <c r="J4" s="240"/>
      <c r="K4" s="240"/>
      <c r="L4" s="240"/>
      <c r="M4" s="240"/>
    </row>
    <row r="5" spans="1:13" customFormat="1" ht="18" customHeight="1">
      <c r="A5" s="342"/>
      <c r="B5" s="539" t="s">
        <v>928</v>
      </c>
      <c r="C5" s="337"/>
      <c r="D5" s="337"/>
      <c r="E5" s="337"/>
      <c r="F5" s="337"/>
      <c r="G5" s="337"/>
      <c r="H5" s="337"/>
      <c r="I5" s="6"/>
      <c r="J5" s="6"/>
      <c r="K5" s="6"/>
      <c r="L5" s="6"/>
      <c r="M5" s="6"/>
    </row>
    <row r="6" spans="1:13" ht="18" customHeight="1">
      <c r="A6" s="276">
        <v>101000</v>
      </c>
      <c r="B6" s="240" t="s">
        <v>929</v>
      </c>
      <c r="C6" s="246"/>
      <c r="D6" s="246"/>
      <c r="E6" s="246"/>
      <c r="F6" s="246"/>
      <c r="G6" s="246"/>
      <c r="H6" s="254">
        <f t="shared" ref="H6:H11" si="0">SUM(C6:G6)</f>
        <v>0</v>
      </c>
      <c r="I6" s="240"/>
      <c r="J6" s="240"/>
      <c r="K6" s="240"/>
      <c r="L6" s="240"/>
      <c r="M6" s="240"/>
    </row>
    <row r="7" spans="1:13" ht="18" customHeight="1">
      <c r="A7" s="276">
        <v>103000</v>
      </c>
      <c r="B7" s="240" t="s">
        <v>1056</v>
      </c>
      <c r="C7" s="246"/>
      <c r="D7" s="246"/>
      <c r="E7" s="246"/>
      <c r="F7" s="246"/>
      <c r="G7" s="246"/>
      <c r="H7" s="254">
        <f t="shared" si="0"/>
        <v>0</v>
      </c>
      <c r="I7" s="240"/>
      <c r="J7" s="240"/>
      <c r="K7" s="240"/>
      <c r="L7" s="240"/>
      <c r="M7" s="240"/>
    </row>
    <row r="8" spans="1:13" ht="18" customHeight="1">
      <c r="A8" s="276">
        <v>101100</v>
      </c>
      <c r="B8" s="240" t="s">
        <v>930</v>
      </c>
      <c r="C8" s="246"/>
      <c r="D8" s="246"/>
      <c r="E8" s="246"/>
      <c r="F8" s="246"/>
      <c r="G8" s="246"/>
      <c r="H8" s="254">
        <f t="shared" si="0"/>
        <v>0</v>
      </c>
      <c r="I8" s="240"/>
      <c r="J8" s="240"/>
      <c r="K8" s="240"/>
      <c r="L8" s="240"/>
      <c r="M8" s="240"/>
    </row>
    <row r="9" spans="1:13" ht="18" customHeight="1">
      <c r="A9" s="276">
        <v>102000</v>
      </c>
      <c r="B9" s="240" t="s">
        <v>889</v>
      </c>
      <c r="C9" s="246"/>
      <c r="D9" s="246"/>
      <c r="E9" s="246"/>
      <c r="F9" s="246"/>
      <c r="G9" s="246"/>
      <c r="H9" s="254">
        <f t="shared" si="0"/>
        <v>0</v>
      </c>
      <c r="I9" s="240"/>
      <c r="J9" s="240"/>
      <c r="K9" s="240"/>
      <c r="L9" s="240"/>
      <c r="M9" s="240"/>
    </row>
    <row r="10" spans="1:13" ht="18" customHeight="1">
      <c r="A10" s="276">
        <v>102300</v>
      </c>
      <c r="B10" s="240" t="s">
        <v>890</v>
      </c>
      <c r="C10" s="246"/>
      <c r="D10" s="246"/>
      <c r="E10" s="246"/>
      <c r="F10" s="246"/>
      <c r="G10" s="246"/>
      <c r="H10" s="254">
        <f t="shared" si="0"/>
        <v>0</v>
      </c>
      <c r="I10" s="240"/>
      <c r="J10" s="240"/>
      <c r="K10" s="240"/>
      <c r="L10" s="240"/>
      <c r="M10" s="240"/>
    </row>
    <row r="11" spans="1:13" ht="18" customHeight="1">
      <c r="A11" s="276">
        <v>106000</v>
      </c>
      <c r="B11" s="240" t="s">
        <v>891</v>
      </c>
      <c r="C11" s="246"/>
      <c r="D11" s="246"/>
      <c r="E11" s="246"/>
      <c r="F11" s="246"/>
      <c r="G11" s="246"/>
      <c r="H11" s="254">
        <f t="shared" si="0"/>
        <v>0</v>
      </c>
      <c r="I11" s="240"/>
      <c r="J11" s="240"/>
      <c r="K11" s="240"/>
      <c r="L11" s="240"/>
      <c r="M11" s="240"/>
    </row>
    <row r="12" spans="1:13" customFormat="1" ht="18" customHeight="1">
      <c r="A12" s="342"/>
      <c r="B12" s="6" t="s">
        <v>892</v>
      </c>
      <c r="C12" s="254"/>
      <c r="D12" s="254"/>
      <c r="E12" s="254"/>
      <c r="F12" s="254"/>
      <c r="G12" s="254"/>
      <c r="H12" s="254"/>
      <c r="I12" s="6"/>
      <c r="J12" s="6"/>
      <c r="K12" s="6"/>
      <c r="L12" s="6"/>
      <c r="M12" s="6"/>
    </row>
    <row r="13" spans="1:13" ht="18" customHeight="1">
      <c r="A13" s="276">
        <v>111000</v>
      </c>
      <c r="B13" s="240" t="s">
        <v>893</v>
      </c>
      <c r="C13" s="246"/>
      <c r="D13" s="246"/>
      <c r="E13" s="246"/>
      <c r="F13" s="246"/>
      <c r="G13" s="246"/>
      <c r="H13" s="254">
        <f t="shared" ref="H13:H25" si="1">SUM(C13:G13)</f>
        <v>0</v>
      </c>
      <c r="I13" s="240"/>
      <c r="J13" s="240"/>
      <c r="K13" s="240"/>
      <c r="L13" s="240"/>
      <c r="M13" s="240"/>
    </row>
    <row r="14" spans="1:13" ht="18" customHeight="1">
      <c r="A14" s="276">
        <v>113000</v>
      </c>
      <c r="B14" s="240" t="s">
        <v>894</v>
      </c>
      <c r="C14" s="246"/>
      <c r="D14" s="246"/>
      <c r="E14" s="246"/>
      <c r="F14" s="246"/>
      <c r="G14" s="246"/>
      <c r="H14" s="254">
        <f t="shared" si="1"/>
        <v>0</v>
      </c>
      <c r="I14" s="240"/>
      <c r="J14" s="240"/>
      <c r="K14" s="240"/>
      <c r="L14" s="240"/>
      <c r="M14" s="240"/>
    </row>
    <row r="15" spans="1:13" ht="18" customHeight="1">
      <c r="A15" s="276">
        <v>114000</v>
      </c>
      <c r="B15" s="240" t="s">
        <v>895</v>
      </c>
      <c r="C15" s="246"/>
      <c r="D15" s="246"/>
      <c r="E15" s="246"/>
      <c r="F15" s="246"/>
      <c r="G15" s="246"/>
      <c r="H15" s="254">
        <f t="shared" si="1"/>
        <v>0</v>
      </c>
      <c r="I15" s="240"/>
      <c r="J15" s="240"/>
      <c r="K15" s="240"/>
      <c r="L15" s="240"/>
      <c r="M15" s="240"/>
    </row>
    <row r="16" spans="1:13" ht="18" customHeight="1">
      <c r="A16" s="276">
        <v>115000</v>
      </c>
      <c r="B16" s="240" t="s">
        <v>896</v>
      </c>
      <c r="C16" s="246"/>
      <c r="D16" s="246"/>
      <c r="E16" s="246"/>
      <c r="F16" s="246"/>
      <c r="G16" s="246"/>
      <c r="H16" s="254">
        <f t="shared" si="1"/>
        <v>0</v>
      </c>
      <c r="I16" s="240"/>
      <c r="J16" s="240"/>
      <c r="K16" s="240"/>
      <c r="L16" s="240"/>
      <c r="M16" s="240"/>
    </row>
    <row r="17" spans="1:13" ht="18" customHeight="1">
      <c r="A17" s="276">
        <v>116000</v>
      </c>
      <c r="B17" s="240" t="s">
        <v>897</v>
      </c>
      <c r="C17" s="246"/>
      <c r="D17" s="246"/>
      <c r="E17" s="246"/>
      <c r="F17" s="246"/>
      <c r="G17" s="246"/>
      <c r="H17" s="254">
        <f t="shared" si="1"/>
        <v>0</v>
      </c>
      <c r="I17" s="240"/>
      <c r="J17" s="240"/>
      <c r="K17" s="240"/>
      <c r="L17" s="240"/>
      <c r="M17" s="240"/>
    </row>
    <row r="18" spans="1:13" ht="18" customHeight="1">
      <c r="A18" s="276">
        <v>118000</v>
      </c>
      <c r="B18" s="240" t="s">
        <v>719</v>
      </c>
      <c r="C18" s="246"/>
      <c r="D18" s="246"/>
      <c r="E18" s="246"/>
      <c r="F18" s="246"/>
      <c r="G18" s="246"/>
      <c r="H18" s="254">
        <f t="shared" si="1"/>
        <v>0</v>
      </c>
      <c r="I18" s="240"/>
      <c r="J18" s="240"/>
      <c r="K18" s="240"/>
      <c r="L18" s="240"/>
      <c r="M18" s="240"/>
    </row>
    <row r="19" spans="1:13" ht="27.95" customHeight="1">
      <c r="A19" s="276">
        <v>120000</v>
      </c>
      <c r="B19" s="247" t="s">
        <v>572</v>
      </c>
      <c r="C19" s="246"/>
      <c r="D19" s="246"/>
      <c r="E19" s="246"/>
      <c r="F19" s="246"/>
      <c r="G19" s="246"/>
      <c r="H19" s="254">
        <f t="shared" si="1"/>
        <v>0</v>
      </c>
      <c r="I19" s="240"/>
      <c r="J19" s="240"/>
      <c r="K19" s="240"/>
      <c r="L19" s="240"/>
      <c r="M19" s="240"/>
    </row>
    <row r="20" spans="1:13" ht="18" customHeight="1">
      <c r="A20" s="276">
        <v>131000</v>
      </c>
      <c r="B20" s="240" t="s">
        <v>226</v>
      </c>
      <c r="C20" s="246"/>
      <c r="D20" s="246"/>
      <c r="E20" s="246"/>
      <c r="F20" s="246"/>
      <c r="G20" s="246"/>
      <c r="H20" s="254">
        <f t="shared" si="1"/>
        <v>0</v>
      </c>
      <c r="I20" s="240"/>
      <c r="J20" s="240"/>
      <c r="K20" s="240"/>
      <c r="L20" s="240"/>
      <c r="M20" s="240"/>
    </row>
    <row r="21" spans="1:13" ht="18" customHeight="1">
      <c r="A21" s="276">
        <v>132000</v>
      </c>
      <c r="B21" s="240" t="s">
        <v>227</v>
      </c>
      <c r="C21" s="246"/>
      <c r="D21" s="246"/>
      <c r="E21" s="246"/>
      <c r="F21" s="246"/>
      <c r="G21" s="246"/>
      <c r="H21" s="254">
        <f t="shared" si="1"/>
        <v>0</v>
      </c>
      <c r="I21" s="240"/>
      <c r="J21" s="240"/>
      <c r="K21" s="240"/>
      <c r="L21" s="240"/>
      <c r="M21" s="240"/>
    </row>
    <row r="22" spans="1:13" ht="18" customHeight="1">
      <c r="A22" s="276">
        <v>133000</v>
      </c>
      <c r="B22" s="240" t="s">
        <v>1060</v>
      </c>
      <c r="C22" s="246"/>
      <c r="D22" s="246"/>
      <c r="E22" s="246"/>
      <c r="F22" s="246"/>
      <c r="G22" s="246"/>
      <c r="H22" s="254">
        <f t="shared" si="1"/>
        <v>0</v>
      </c>
      <c r="I22" s="240"/>
      <c r="J22" s="240"/>
      <c r="K22" s="240"/>
      <c r="L22" s="240"/>
      <c r="M22" s="240"/>
    </row>
    <row r="23" spans="1:13" ht="18" customHeight="1">
      <c r="A23" s="276">
        <v>140000</v>
      </c>
      <c r="B23" s="240" t="s">
        <v>181</v>
      </c>
      <c r="C23" s="246"/>
      <c r="D23" s="246"/>
      <c r="E23" s="246"/>
      <c r="F23" s="246"/>
      <c r="G23" s="246"/>
      <c r="H23" s="254">
        <f t="shared" si="1"/>
        <v>0</v>
      </c>
      <c r="I23" s="240"/>
      <c r="J23" s="240"/>
      <c r="K23" s="240"/>
      <c r="L23" s="240"/>
      <c r="M23" s="240"/>
    </row>
    <row r="24" spans="1:13" ht="18" customHeight="1">
      <c r="A24" s="276">
        <v>150000</v>
      </c>
      <c r="B24" s="240" t="s">
        <v>933</v>
      </c>
      <c r="C24" s="246"/>
      <c r="D24" s="246"/>
      <c r="E24" s="246"/>
      <c r="F24" s="246"/>
      <c r="G24" s="246"/>
      <c r="H24" s="254">
        <f t="shared" si="1"/>
        <v>0</v>
      </c>
      <c r="I24" s="240"/>
      <c r="J24" s="240"/>
      <c r="K24" s="240"/>
      <c r="L24" s="240"/>
      <c r="M24" s="240"/>
    </row>
    <row r="25" spans="1:13" ht="18" customHeight="1" thickBot="1">
      <c r="A25" s="276">
        <v>170000</v>
      </c>
      <c r="B25" s="240" t="s">
        <v>159</v>
      </c>
      <c r="C25" s="248"/>
      <c r="D25" s="248"/>
      <c r="E25" s="248"/>
      <c r="F25" s="248"/>
      <c r="G25" s="248"/>
      <c r="H25" s="255">
        <f t="shared" si="1"/>
        <v>0</v>
      </c>
      <c r="I25" s="240"/>
      <c r="J25" s="240"/>
      <c r="K25" s="240"/>
      <c r="L25" s="240"/>
      <c r="M25" s="240"/>
    </row>
    <row r="26" spans="1:13" customFormat="1" ht="18" customHeight="1">
      <c r="A26" s="342"/>
      <c r="B26" s="9" t="s">
        <v>898</v>
      </c>
      <c r="C26" s="254">
        <f t="shared" ref="C26:H26" si="2">SUM(C5:C25)</f>
        <v>0</v>
      </c>
      <c r="D26" s="254">
        <f t="shared" si="2"/>
        <v>0</v>
      </c>
      <c r="E26" s="254">
        <f t="shared" si="2"/>
        <v>0</v>
      </c>
      <c r="F26" s="254">
        <f t="shared" si="2"/>
        <v>0</v>
      </c>
      <c r="G26" s="254">
        <f t="shared" si="2"/>
        <v>0</v>
      </c>
      <c r="H26" s="254">
        <f t="shared" si="2"/>
        <v>0</v>
      </c>
      <c r="I26" s="6"/>
      <c r="J26" s="6"/>
      <c r="K26" s="6"/>
      <c r="L26" s="6"/>
      <c r="M26" s="6"/>
    </row>
    <row r="27" spans="1:13" customFormat="1" ht="11.25" customHeight="1">
      <c r="A27" s="342"/>
      <c r="B27" s="9"/>
      <c r="C27" s="254"/>
      <c r="D27" s="254"/>
      <c r="E27" s="254"/>
      <c r="F27" s="254"/>
      <c r="G27" s="254"/>
      <c r="H27" s="254"/>
      <c r="I27" s="6"/>
      <c r="J27" s="6"/>
      <c r="K27" s="6"/>
      <c r="L27" s="6"/>
      <c r="M27" s="6"/>
    </row>
    <row r="28" spans="1:13" customFormat="1" ht="18" customHeight="1">
      <c r="A28" s="343"/>
      <c r="B28" s="539" t="s">
        <v>1536</v>
      </c>
      <c r="C28" s="254"/>
      <c r="D28" s="254"/>
      <c r="E28" s="254"/>
      <c r="F28" s="254"/>
      <c r="G28" s="254"/>
      <c r="H28" s="254"/>
      <c r="I28" s="6"/>
      <c r="J28" s="6"/>
      <c r="K28" s="6"/>
      <c r="L28" s="6"/>
      <c r="M28" s="6"/>
    </row>
    <row r="29" spans="1:13" ht="18" customHeight="1">
      <c r="A29" s="276">
        <v>190000</v>
      </c>
      <c r="B29" s="240" t="s">
        <v>1537</v>
      </c>
      <c r="C29" s="246"/>
      <c r="D29" s="246"/>
      <c r="E29" s="246"/>
      <c r="F29" s="246"/>
      <c r="G29" s="246"/>
      <c r="H29" s="254">
        <f>SUM(C29:G29)</f>
        <v>0</v>
      </c>
      <c r="I29" s="240"/>
      <c r="J29" s="240"/>
      <c r="K29" s="240"/>
      <c r="L29" s="240"/>
      <c r="M29" s="240"/>
    </row>
    <row r="30" spans="1:13" ht="18" customHeight="1" thickBot="1">
      <c r="A30" s="276" t="s">
        <v>1585</v>
      </c>
      <c r="B30" s="240" t="s">
        <v>1546</v>
      </c>
      <c r="C30" s="248"/>
      <c r="D30" s="248"/>
      <c r="E30" s="248"/>
      <c r="F30" s="248"/>
      <c r="G30" s="248"/>
      <c r="H30" s="255">
        <f>SUM(C30:G30)</f>
        <v>0</v>
      </c>
      <c r="I30" s="240"/>
      <c r="J30" s="240"/>
      <c r="K30" s="240"/>
      <c r="L30" s="240"/>
      <c r="M30" s="240"/>
    </row>
    <row r="31" spans="1:13" customFormat="1" ht="18" customHeight="1">
      <c r="A31" s="343"/>
      <c r="B31" s="9" t="s">
        <v>1538</v>
      </c>
      <c r="C31" s="254">
        <f t="shared" ref="C31:H31" si="3">SUM(C29:C30)</f>
        <v>0</v>
      </c>
      <c r="D31" s="254">
        <f t="shared" si="3"/>
        <v>0</v>
      </c>
      <c r="E31" s="254">
        <f t="shared" si="3"/>
        <v>0</v>
      </c>
      <c r="F31" s="254">
        <f t="shared" si="3"/>
        <v>0</v>
      </c>
      <c r="G31" s="254">
        <f t="shared" si="3"/>
        <v>0</v>
      </c>
      <c r="H31" s="254">
        <f t="shared" si="3"/>
        <v>0</v>
      </c>
      <c r="I31" s="6"/>
      <c r="J31" s="6"/>
      <c r="K31" s="6"/>
      <c r="L31" s="6"/>
      <c r="M31" s="6"/>
    </row>
    <row r="32" spans="1:13" customFormat="1" ht="11.25" customHeight="1">
      <c r="A32" s="342"/>
      <c r="B32" s="6"/>
      <c r="C32" s="254"/>
      <c r="D32" s="254"/>
      <c r="E32" s="254"/>
      <c r="F32" s="254"/>
      <c r="G32" s="254"/>
      <c r="H32" s="254"/>
      <c r="I32" s="6"/>
      <c r="J32" s="6"/>
      <c r="K32" s="6"/>
      <c r="L32" s="6"/>
      <c r="M32" s="6"/>
    </row>
    <row r="33" spans="1:13" customFormat="1" ht="18" customHeight="1">
      <c r="A33" s="342"/>
      <c r="B33" s="8" t="s">
        <v>938</v>
      </c>
      <c r="C33" s="254"/>
      <c r="D33" s="254"/>
      <c r="E33" s="254"/>
      <c r="F33" s="254"/>
      <c r="G33" s="254"/>
      <c r="H33" s="254"/>
      <c r="I33" s="6"/>
      <c r="J33" s="6"/>
      <c r="K33" s="6"/>
      <c r="L33" s="6"/>
      <c r="M33" s="6"/>
    </row>
    <row r="34" spans="1:13" ht="18" customHeight="1">
      <c r="A34" s="276">
        <v>201000</v>
      </c>
      <c r="B34" s="240" t="s">
        <v>630</v>
      </c>
      <c r="C34" s="246"/>
      <c r="D34" s="246"/>
      <c r="E34" s="246"/>
      <c r="F34" s="246"/>
      <c r="G34" s="246"/>
      <c r="H34" s="254">
        <f t="shared" ref="H34:H44" si="4">SUM(C34:G34)</f>
        <v>0</v>
      </c>
      <c r="I34" s="240"/>
      <c r="J34" s="240"/>
      <c r="K34" s="240"/>
      <c r="L34" s="240"/>
      <c r="M34" s="240"/>
    </row>
    <row r="35" spans="1:13" ht="18" customHeight="1">
      <c r="A35" s="276">
        <v>202100</v>
      </c>
      <c r="B35" s="240" t="s">
        <v>184</v>
      </c>
      <c r="C35" s="246"/>
      <c r="D35" s="246"/>
      <c r="E35" s="246"/>
      <c r="F35" s="246"/>
      <c r="G35" s="246"/>
      <c r="H35" s="254">
        <f t="shared" si="4"/>
        <v>0</v>
      </c>
      <c r="I35" s="240"/>
      <c r="J35" s="240"/>
      <c r="K35" s="240"/>
      <c r="L35" s="240"/>
      <c r="M35" s="240"/>
    </row>
    <row r="36" spans="1:13" ht="18" customHeight="1">
      <c r="A36" s="276">
        <v>203100</v>
      </c>
      <c r="B36" s="240" t="s">
        <v>259</v>
      </c>
      <c r="C36" s="246"/>
      <c r="D36" s="246"/>
      <c r="E36" s="246"/>
      <c r="F36" s="246"/>
      <c r="G36" s="246"/>
      <c r="H36" s="254">
        <f t="shared" si="4"/>
        <v>0</v>
      </c>
      <c r="I36" s="240"/>
      <c r="J36" s="240"/>
      <c r="K36" s="240"/>
      <c r="L36" s="240"/>
      <c r="M36" s="240"/>
    </row>
    <row r="37" spans="1:13" ht="18" customHeight="1">
      <c r="A37" s="276">
        <v>204000</v>
      </c>
      <c r="B37" s="240" t="s">
        <v>708</v>
      </c>
      <c r="C37" s="246"/>
      <c r="D37" s="246"/>
      <c r="E37" s="246"/>
      <c r="F37" s="246"/>
      <c r="G37" s="246"/>
      <c r="H37" s="254">
        <f t="shared" si="4"/>
        <v>0</v>
      </c>
      <c r="I37" s="240"/>
      <c r="J37" s="240"/>
      <c r="K37" s="240"/>
      <c r="L37" s="240"/>
      <c r="M37" s="240"/>
    </row>
    <row r="38" spans="1:13" ht="18" customHeight="1">
      <c r="A38" s="276">
        <v>205200</v>
      </c>
      <c r="B38" s="240" t="s">
        <v>258</v>
      </c>
      <c r="C38" s="246"/>
      <c r="D38" s="246"/>
      <c r="E38" s="246"/>
      <c r="F38" s="246"/>
      <c r="G38" s="246"/>
      <c r="H38" s="254">
        <f t="shared" si="4"/>
        <v>0</v>
      </c>
      <c r="I38" s="240"/>
      <c r="J38" s="240"/>
      <c r="K38" s="240"/>
      <c r="L38" s="240"/>
      <c r="M38" s="240"/>
    </row>
    <row r="39" spans="1:13" ht="18" customHeight="1">
      <c r="A39" s="276">
        <v>206100</v>
      </c>
      <c r="B39" s="240" t="s">
        <v>1037</v>
      </c>
      <c r="C39" s="246"/>
      <c r="D39" s="246"/>
      <c r="E39" s="246"/>
      <c r="F39" s="246"/>
      <c r="G39" s="246"/>
      <c r="H39" s="254">
        <f t="shared" si="4"/>
        <v>0</v>
      </c>
      <c r="I39" s="240"/>
      <c r="J39" s="240"/>
      <c r="K39" s="240"/>
      <c r="L39" s="240"/>
      <c r="M39" s="240"/>
    </row>
    <row r="40" spans="1:13" ht="18" customHeight="1">
      <c r="A40" s="276">
        <v>211000</v>
      </c>
      <c r="B40" s="240" t="s">
        <v>1039</v>
      </c>
      <c r="C40" s="246"/>
      <c r="D40" s="246"/>
      <c r="E40" s="246"/>
      <c r="F40" s="246"/>
      <c r="G40" s="246"/>
      <c r="H40" s="254">
        <f t="shared" si="4"/>
        <v>0</v>
      </c>
      <c r="I40" s="240"/>
      <c r="J40" s="240"/>
      <c r="K40" s="240"/>
      <c r="L40" s="240"/>
      <c r="M40" s="240"/>
    </row>
    <row r="41" spans="1:13" ht="18" customHeight="1">
      <c r="A41" s="276">
        <v>212000</v>
      </c>
      <c r="B41" s="240" t="s">
        <v>1055</v>
      </c>
      <c r="C41" s="246"/>
      <c r="D41" s="246"/>
      <c r="E41" s="246"/>
      <c r="F41" s="246"/>
      <c r="G41" s="246"/>
      <c r="H41" s="254">
        <f t="shared" si="4"/>
        <v>0</v>
      </c>
      <c r="I41" s="240"/>
      <c r="J41" s="240"/>
      <c r="K41" s="240"/>
      <c r="L41" s="240"/>
      <c r="M41" s="240"/>
    </row>
    <row r="42" spans="1:13" ht="18" customHeight="1">
      <c r="A42" s="276">
        <v>214000</v>
      </c>
      <c r="B42" s="240" t="s">
        <v>705</v>
      </c>
      <c r="C42" s="246"/>
      <c r="D42" s="246"/>
      <c r="E42" s="246"/>
      <c r="F42" s="246"/>
      <c r="G42" s="246"/>
      <c r="H42" s="254">
        <f t="shared" si="4"/>
        <v>0</v>
      </c>
      <c r="I42" s="240"/>
      <c r="J42" s="240"/>
      <c r="K42" s="240"/>
      <c r="L42" s="240"/>
      <c r="M42" s="240"/>
    </row>
    <row r="43" spans="1:13" ht="18" customHeight="1">
      <c r="A43" s="276">
        <v>216000</v>
      </c>
      <c r="B43" s="240" t="s">
        <v>1650</v>
      </c>
      <c r="C43" s="246"/>
      <c r="D43" s="246"/>
      <c r="E43" s="246"/>
      <c r="F43" s="246"/>
      <c r="G43" s="246"/>
      <c r="H43" s="254">
        <f t="shared" si="4"/>
        <v>0</v>
      </c>
      <c r="I43" s="240"/>
      <c r="J43" s="240"/>
      <c r="K43" s="240"/>
      <c r="L43" s="240"/>
      <c r="M43" s="240"/>
    </row>
    <row r="44" spans="1:13" ht="18" customHeight="1" thickBot="1">
      <c r="A44" s="276">
        <v>233000</v>
      </c>
      <c r="B44" s="240" t="s">
        <v>237</v>
      </c>
      <c r="C44" s="248"/>
      <c r="D44" s="248"/>
      <c r="E44" s="248"/>
      <c r="F44" s="248"/>
      <c r="G44" s="248"/>
      <c r="H44" s="255">
        <f t="shared" si="4"/>
        <v>0</v>
      </c>
      <c r="I44" s="240"/>
      <c r="J44" s="240"/>
      <c r="K44" s="240"/>
      <c r="L44" s="240"/>
      <c r="M44" s="240"/>
    </row>
    <row r="45" spans="1:13" customFormat="1" ht="18" customHeight="1">
      <c r="A45" s="342"/>
      <c r="B45" s="9" t="s">
        <v>899</v>
      </c>
      <c r="C45" s="254">
        <f t="shared" ref="C45:H45" si="5">SUM(C33:C44)</f>
        <v>0</v>
      </c>
      <c r="D45" s="254">
        <f t="shared" si="5"/>
        <v>0</v>
      </c>
      <c r="E45" s="254">
        <f t="shared" si="5"/>
        <v>0</v>
      </c>
      <c r="F45" s="254">
        <f t="shared" si="5"/>
        <v>0</v>
      </c>
      <c r="G45" s="254">
        <f t="shared" si="5"/>
        <v>0</v>
      </c>
      <c r="H45" s="254">
        <f t="shared" si="5"/>
        <v>0</v>
      </c>
      <c r="I45" s="6"/>
      <c r="J45" s="6"/>
      <c r="K45" s="6"/>
      <c r="L45" s="6"/>
      <c r="M45" s="6"/>
    </row>
    <row r="46" spans="1:13" customFormat="1" ht="12" customHeight="1">
      <c r="A46" s="342"/>
      <c r="B46" s="9"/>
      <c r="C46" s="254"/>
      <c r="D46" s="254"/>
      <c r="E46" s="254"/>
      <c r="F46" s="254"/>
      <c r="G46" s="254"/>
      <c r="H46" s="254"/>
      <c r="I46" s="6"/>
      <c r="J46" s="6"/>
      <c r="K46" s="6"/>
      <c r="L46" s="6"/>
      <c r="M46" s="6"/>
    </row>
    <row r="47" spans="1:13" customFormat="1" ht="18" customHeight="1">
      <c r="A47" s="343"/>
      <c r="B47" s="539" t="s">
        <v>1539</v>
      </c>
      <c r="C47" s="254"/>
      <c r="D47" s="254"/>
      <c r="E47" s="254"/>
      <c r="F47" s="254"/>
      <c r="G47" s="254"/>
      <c r="H47" s="254"/>
      <c r="I47" s="6"/>
      <c r="J47" s="6"/>
      <c r="K47" s="6"/>
      <c r="L47" s="6"/>
      <c r="M47" s="6"/>
    </row>
    <row r="48" spans="1:13" ht="18" customHeight="1">
      <c r="A48" s="276">
        <v>220000</v>
      </c>
      <c r="B48" s="240" t="s">
        <v>1541</v>
      </c>
      <c r="C48" s="246"/>
      <c r="D48" s="246"/>
      <c r="E48" s="246"/>
      <c r="F48" s="246"/>
      <c r="G48" s="246"/>
      <c r="H48" s="254">
        <f>SUM(C48:G48)</f>
        <v>0</v>
      </c>
      <c r="I48" s="240"/>
      <c r="J48" s="240"/>
      <c r="K48" s="240"/>
      <c r="L48" s="240"/>
      <c r="M48" s="240"/>
    </row>
    <row r="49" spans="1:13" ht="18" customHeight="1" thickBot="1">
      <c r="A49" s="276">
        <v>223000</v>
      </c>
      <c r="B49" s="240" t="s">
        <v>1540</v>
      </c>
      <c r="C49" s="248"/>
      <c r="D49" s="248"/>
      <c r="E49" s="248"/>
      <c r="F49" s="248"/>
      <c r="G49" s="248"/>
      <c r="H49" s="255">
        <f>SUM(C49:G49)</f>
        <v>0</v>
      </c>
      <c r="I49" s="240"/>
      <c r="J49" s="240"/>
      <c r="K49" s="240"/>
      <c r="L49" s="240"/>
      <c r="M49" s="240"/>
    </row>
    <row r="50" spans="1:13" customFormat="1" ht="18" customHeight="1">
      <c r="A50" s="343"/>
      <c r="B50" s="9" t="s">
        <v>1542</v>
      </c>
      <c r="C50" s="254">
        <f t="shared" ref="C50:H50" si="6">SUM(C48:C49)</f>
        <v>0</v>
      </c>
      <c r="D50" s="254">
        <f t="shared" si="6"/>
        <v>0</v>
      </c>
      <c r="E50" s="254">
        <f t="shared" si="6"/>
        <v>0</v>
      </c>
      <c r="F50" s="254">
        <f t="shared" si="6"/>
        <v>0</v>
      </c>
      <c r="G50" s="254">
        <f t="shared" si="6"/>
        <v>0</v>
      </c>
      <c r="H50" s="254">
        <f t="shared" si="6"/>
        <v>0</v>
      </c>
      <c r="I50" s="6"/>
      <c r="J50" s="6"/>
      <c r="K50" s="6"/>
      <c r="L50" s="6"/>
      <c r="M50" s="6"/>
    </row>
    <row r="51" spans="1:13" customFormat="1" ht="11.25" customHeight="1">
      <c r="A51" s="342"/>
      <c r="B51" s="6"/>
      <c r="C51" s="254"/>
      <c r="D51" s="254"/>
      <c r="E51" s="254"/>
      <c r="F51" s="254"/>
      <c r="G51" s="254"/>
      <c r="H51" s="254"/>
      <c r="I51" s="6"/>
      <c r="J51" s="6"/>
      <c r="K51" s="6"/>
      <c r="L51" s="6"/>
      <c r="M51" s="6"/>
    </row>
    <row r="52" spans="1:13" customFormat="1" ht="18" customHeight="1">
      <c r="A52" s="342"/>
      <c r="B52" s="8" t="s">
        <v>1272</v>
      </c>
      <c r="C52" s="254"/>
      <c r="D52" s="254"/>
      <c r="E52" s="254"/>
      <c r="F52" s="254"/>
      <c r="G52" s="254"/>
      <c r="H52" s="254"/>
      <c r="I52" s="6"/>
      <c r="J52" s="6"/>
      <c r="K52" s="6"/>
      <c r="L52" s="6"/>
      <c r="M52" s="6"/>
    </row>
    <row r="53" spans="1:13" ht="18" customHeight="1">
      <c r="A53" s="276">
        <v>250100</v>
      </c>
      <c r="B53" s="240" t="s">
        <v>1330</v>
      </c>
      <c r="C53" s="246"/>
      <c r="D53" s="246"/>
      <c r="E53" s="246"/>
      <c r="F53" s="246"/>
      <c r="G53" s="246"/>
      <c r="H53" s="254">
        <f>SUM(C53:G53)</f>
        <v>0</v>
      </c>
      <c r="I53" s="240"/>
      <c r="J53" s="240"/>
      <c r="K53" s="240"/>
      <c r="L53" s="240"/>
      <c r="M53" s="240"/>
    </row>
    <row r="54" spans="1:13" ht="18" customHeight="1">
      <c r="A54" s="276">
        <v>250200</v>
      </c>
      <c r="B54" s="240" t="s">
        <v>1268</v>
      </c>
      <c r="C54" s="246"/>
      <c r="D54" s="246"/>
      <c r="E54" s="246"/>
      <c r="F54" s="246"/>
      <c r="G54" s="246"/>
      <c r="H54" s="254">
        <f>SUM(C54:G54)</f>
        <v>0</v>
      </c>
      <c r="I54" s="240"/>
      <c r="J54" s="240"/>
      <c r="K54" s="240"/>
      <c r="L54" s="240"/>
      <c r="M54" s="240"/>
    </row>
    <row r="55" spans="1:13" ht="18" customHeight="1">
      <c r="A55" s="276">
        <v>260100</v>
      </c>
      <c r="B55" s="240" t="s">
        <v>1266</v>
      </c>
      <c r="C55" s="246"/>
      <c r="D55" s="246"/>
      <c r="E55" s="246"/>
      <c r="F55" s="246"/>
      <c r="G55" s="246"/>
      <c r="H55" s="254">
        <f>SUM(C55:G55)</f>
        <v>0</v>
      </c>
      <c r="I55" s="240"/>
      <c r="J55" s="240"/>
      <c r="K55" s="240"/>
      <c r="L55" s="240"/>
      <c r="M55" s="240"/>
    </row>
    <row r="56" spans="1:13" ht="18" customHeight="1">
      <c r="A56" s="276">
        <v>260200</v>
      </c>
      <c r="B56" s="240" t="s">
        <v>1265</v>
      </c>
      <c r="C56" s="246"/>
      <c r="D56" s="246"/>
      <c r="E56" s="246"/>
      <c r="F56" s="246"/>
      <c r="G56" s="246"/>
      <c r="H56" s="254">
        <f>SUM(C56:G56)</f>
        <v>0</v>
      </c>
      <c r="I56" s="240"/>
      <c r="J56" s="240"/>
      <c r="K56" s="240"/>
      <c r="L56" s="240"/>
      <c r="M56" s="240"/>
    </row>
    <row r="57" spans="1:13" ht="18" customHeight="1" thickBot="1">
      <c r="A57" s="276">
        <v>271000</v>
      </c>
      <c r="B57" s="240" t="s">
        <v>1270</v>
      </c>
      <c r="C57" s="248"/>
      <c r="D57" s="248"/>
      <c r="E57" s="248"/>
      <c r="F57" s="248"/>
      <c r="G57" s="248"/>
      <c r="H57" s="255">
        <f>SUM(C57:G57)</f>
        <v>0</v>
      </c>
      <c r="I57" s="240"/>
      <c r="J57" s="240"/>
      <c r="K57" s="240"/>
      <c r="L57" s="240"/>
      <c r="M57" s="240"/>
    </row>
    <row r="58" spans="1:13" customFormat="1" ht="18" customHeight="1" thickBot="1">
      <c r="A58" s="342"/>
      <c r="B58" s="9" t="s">
        <v>1581</v>
      </c>
      <c r="C58" s="255">
        <f t="shared" ref="C58:H58" si="7">SUM(C52:C57)</f>
        <v>0</v>
      </c>
      <c r="D58" s="255">
        <f t="shared" si="7"/>
        <v>0</v>
      </c>
      <c r="E58" s="255">
        <f t="shared" si="7"/>
        <v>0</v>
      </c>
      <c r="F58" s="255">
        <f t="shared" si="7"/>
        <v>0</v>
      </c>
      <c r="G58" s="255">
        <f t="shared" si="7"/>
        <v>0</v>
      </c>
      <c r="H58" s="255">
        <f t="shared" si="7"/>
        <v>0</v>
      </c>
      <c r="I58" s="6"/>
      <c r="J58" s="6"/>
      <c r="K58" s="6"/>
      <c r="L58" s="6"/>
      <c r="M58" s="6"/>
    </row>
    <row r="59" spans="1:13" customFormat="1" ht="33.75" customHeight="1" thickBot="1">
      <c r="A59" s="342"/>
      <c r="B59" s="541" t="s">
        <v>1582</v>
      </c>
      <c r="C59" s="257">
        <f t="shared" ref="C59:H59" si="8">+C45+C58+C50</f>
        <v>0</v>
      </c>
      <c r="D59" s="257">
        <f t="shared" si="8"/>
        <v>0</v>
      </c>
      <c r="E59" s="257">
        <f t="shared" si="8"/>
        <v>0</v>
      </c>
      <c r="F59" s="257">
        <f t="shared" si="8"/>
        <v>0</v>
      </c>
      <c r="G59" s="257">
        <f t="shared" si="8"/>
        <v>0</v>
      </c>
      <c r="H59" s="257">
        <f t="shared" si="8"/>
        <v>0</v>
      </c>
      <c r="I59" s="6"/>
      <c r="J59" s="6"/>
      <c r="K59" s="6"/>
      <c r="L59" s="6"/>
      <c r="M59" s="6"/>
    </row>
    <row r="60" spans="1:13" customFormat="1" ht="16.5" thickTop="1">
      <c r="A60" s="342"/>
      <c r="B60" s="6"/>
      <c r="C60" s="543" t="s">
        <v>2454</v>
      </c>
      <c r="D60" s="6"/>
      <c r="E60" s="6"/>
      <c r="F60" s="543" t="s">
        <v>2455</v>
      </c>
      <c r="G60" s="6"/>
      <c r="H60" s="6"/>
      <c r="I60" s="6"/>
      <c r="J60" s="6"/>
      <c r="K60" s="6"/>
      <c r="L60" s="6"/>
      <c r="M60" s="6"/>
    </row>
    <row r="61" spans="1:13" ht="15">
      <c r="A61" s="276"/>
      <c r="B61" s="240"/>
      <c r="C61" s="240"/>
      <c r="D61" s="240"/>
      <c r="E61" s="240"/>
      <c r="F61" s="240"/>
      <c r="G61" s="240"/>
      <c r="H61" s="240"/>
      <c r="I61" s="240"/>
      <c r="J61" s="240"/>
      <c r="K61" s="240"/>
      <c r="L61" s="240"/>
      <c r="M61" s="240"/>
    </row>
    <row r="62" spans="1:13" ht="15">
      <c r="A62" s="276"/>
      <c r="B62" s="240"/>
      <c r="C62" s="240"/>
      <c r="D62" s="240"/>
      <c r="E62" s="240"/>
      <c r="F62" s="240"/>
      <c r="G62" s="240"/>
      <c r="H62" s="240"/>
      <c r="I62" s="240"/>
      <c r="J62" s="240"/>
      <c r="K62" s="240"/>
      <c r="L62" s="240"/>
      <c r="M62" s="240"/>
    </row>
    <row r="63" spans="1:13" ht="15">
      <c r="A63" s="276"/>
      <c r="B63" s="240"/>
      <c r="C63" s="240"/>
      <c r="D63" s="240"/>
      <c r="E63" s="240"/>
      <c r="F63" s="240"/>
      <c r="G63" s="240"/>
      <c r="H63" s="240"/>
      <c r="I63" s="240"/>
      <c r="J63" s="240"/>
      <c r="K63" s="240"/>
      <c r="L63" s="240"/>
      <c r="M63" s="240"/>
    </row>
    <row r="64" spans="1:13" ht="15">
      <c r="A64" s="276"/>
      <c r="B64" s="240"/>
      <c r="C64" s="240"/>
      <c r="D64" s="240"/>
      <c r="E64" s="240"/>
      <c r="F64" s="240"/>
      <c r="G64" s="240"/>
      <c r="H64" s="240"/>
      <c r="I64" s="240"/>
      <c r="J64" s="240"/>
      <c r="K64" s="240"/>
      <c r="L64" s="240"/>
      <c r="M64" s="240"/>
    </row>
    <row r="65" spans="1:13" ht="15">
      <c r="A65" s="276"/>
      <c r="B65" s="240"/>
      <c r="C65" s="240"/>
      <c r="D65" s="240"/>
      <c r="E65" s="240"/>
      <c r="F65" s="240"/>
      <c r="G65" s="240"/>
      <c r="H65" s="240"/>
      <c r="I65" s="240"/>
      <c r="J65" s="240"/>
      <c r="K65" s="240"/>
      <c r="L65" s="240"/>
      <c r="M65" s="240"/>
    </row>
    <row r="66" spans="1:13" ht="15">
      <c r="A66" s="276"/>
      <c r="B66" s="240"/>
      <c r="C66" s="240"/>
      <c r="D66" s="240"/>
      <c r="E66" s="240"/>
      <c r="F66" s="240"/>
      <c r="G66" s="240"/>
      <c r="H66" s="240"/>
      <c r="I66" s="240"/>
      <c r="J66" s="240"/>
      <c r="K66" s="240"/>
      <c r="L66" s="240"/>
      <c r="M66" s="240"/>
    </row>
    <row r="67" spans="1:13" ht="15">
      <c r="A67" s="276"/>
      <c r="B67" s="240"/>
      <c r="C67" s="240"/>
      <c r="D67" s="240"/>
      <c r="E67" s="240"/>
      <c r="F67" s="240"/>
      <c r="G67" s="240"/>
      <c r="H67" s="240"/>
      <c r="I67" s="240"/>
      <c r="J67" s="240"/>
      <c r="K67" s="240"/>
      <c r="L67" s="240"/>
      <c r="M67" s="240"/>
    </row>
    <row r="68" spans="1:13" ht="15">
      <c r="A68" s="276"/>
      <c r="B68" s="240"/>
      <c r="C68" s="240"/>
      <c r="D68" s="240"/>
      <c r="E68" s="240"/>
      <c r="F68" s="240"/>
      <c r="G68" s="240"/>
      <c r="H68" s="240"/>
      <c r="I68" s="240"/>
      <c r="J68" s="240"/>
      <c r="K68" s="240"/>
      <c r="L68" s="240"/>
      <c r="M68" s="240"/>
    </row>
    <row r="69" spans="1:13" ht="15">
      <c r="A69" s="276"/>
      <c r="B69" s="240"/>
      <c r="C69" s="240"/>
      <c r="D69" s="240"/>
      <c r="E69" s="240"/>
      <c r="F69" s="240"/>
      <c r="G69" s="240"/>
      <c r="H69" s="240"/>
      <c r="I69" s="240"/>
      <c r="J69" s="240"/>
      <c r="K69" s="240"/>
      <c r="L69" s="240"/>
      <c r="M69" s="240"/>
    </row>
    <row r="70" spans="1:13" ht="15">
      <c r="A70" s="276"/>
      <c r="B70" s="240"/>
      <c r="C70" s="240"/>
      <c r="D70" s="240"/>
      <c r="E70" s="240"/>
      <c r="F70" s="240"/>
      <c r="G70" s="240"/>
      <c r="H70" s="240"/>
      <c r="I70" s="240"/>
      <c r="J70" s="240"/>
      <c r="K70" s="240"/>
      <c r="L70" s="240"/>
      <c r="M70" s="240"/>
    </row>
    <row r="71" spans="1:13" ht="15">
      <c r="A71" s="276"/>
      <c r="B71" s="240"/>
      <c r="C71" s="240"/>
      <c r="D71" s="240"/>
      <c r="E71" s="240"/>
      <c r="F71" s="240"/>
      <c r="G71" s="240"/>
      <c r="H71" s="240"/>
      <c r="I71" s="240"/>
      <c r="J71" s="240"/>
      <c r="K71" s="240"/>
      <c r="L71" s="240"/>
      <c r="M71" s="240"/>
    </row>
    <row r="72" spans="1:13" ht="15">
      <c r="A72" s="276"/>
      <c r="B72" s="240"/>
      <c r="C72" s="240"/>
      <c r="D72" s="240"/>
      <c r="E72" s="240"/>
      <c r="F72" s="240"/>
      <c r="G72" s="240"/>
      <c r="H72" s="240"/>
      <c r="I72" s="240"/>
      <c r="J72" s="240"/>
      <c r="K72" s="240"/>
      <c r="L72" s="240"/>
      <c r="M72" s="240"/>
    </row>
    <row r="73" spans="1:13" ht="15">
      <c r="A73" s="276"/>
      <c r="B73" s="240"/>
      <c r="C73" s="240"/>
      <c r="D73" s="240"/>
      <c r="E73" s="240"/>
      <c r="F73" s="240"/>
      <c r="G73" s="240"/>
      <c r="H73" s="240"/>
      <c r="I73" s="240"/>
      <c r="J73" s="240"/>
      <c r="K73" s="240"/>
      <c r="L73" s="240"/>
      <c r="M73" s="240"/>
    </row>
    <row r="74" spans="1:13" ht="15">
      <c r="A74" s="240"/>
      <c r="B74" s="240"/>
      <c r="C74" s="240"/>
      <c r="D74" s="240"/>
      <c r="E74" s="240"/>
      <c r="F74" s="240"/>
      <c r="G74" s="240"/>
      <c r="H74" s="240"/>
      <c r="I74" s="240"/>
      <c r="J74" s="240"/>
      <c r="K74" s="240"/>
      <c r="L74" s="240"/>
      <c r="M74" s="240"/>
    </row>
    <row r="75" spans="1:13" ht="15">
      <c r="A75" s="240"/>
      <c r="B75" s="240"/>
      <c r="C75" s="240"/>
      <c r="D75" s="240"/>
      <c r="E75" s="240"/>
      <c r="F75" s="240"/>
      <c r="G75" s="240"/>
      <c r="H75" s="240"/>
      <c r="I75" s="240"/>
      <c r="J75" s="240"/>
      <c r="K75" s="240"/>
      <c r="L75" s="240"/>
      <c r="M75" s="240"/>
    </row>
    <row r="76" spans="1:13" ht="15">
      <c r="A76" s="240"/>
      <c r="B76" s="240"/>
      <c r="C76" s="240"/>
      <c r="D76" s="240"/>
      <c r="E76" s="240"/>
      <c r="F76" s="240"/>
      <c r="G76" s="240"/>
      <c r="H76" s="240"/>
      <c r="I76" s="240"/>
      <c r="J76" s="240"/>
      <c r="K76" s="240"/>
      <c r="L76" s="240"/>
      <c r="M76" s="240"/>
    </row>
    <row r="77" spans="1:13" ht="15">
      <c r="A77" s="240"/>
      <c r="B77" s="240"/>
      <c r="C77" s="240"/>
      <c r="D77" s="240"/>
      <c r="E77" s="240"/>
      <c r="F77" s="240"/>
      <c r="G77" s="240"/>
      <c r="H77" s="240"/>
      <c r="I77" s="240"/>
      <c r="J77" s="240"/>
      <c r="K77" s="240"/>
      <c r="L77" s="240"/>
      <c r="M77" s="240"/>
    </row>
    <row r="78" spans="1:13" ht="15">
      <c r="A78" s="240"/>
      <c r="B78" s="240"/>
      <c r="C78" s="240"/>
      <c r="D78" s="240"/>
      <c r="E78" s="240"/>
      <c r="F78" s="240"/>
      <c r="G78" s="240"/>
      <c r="H78" s="240"/>
      <c r="I78" s="240"/>
      <c r="J78" s="240"/>
      <c r="K78" s="240"/>
      <c r="L78" s="240"/>
      <c r="M78" s="240"/>
    </row>
    <row r="79" spans="1:13" ht="15">
      <c r="A79" s="240"/>
      <c r="B79" s="240"/>
      <c r="C79" s="240"/>
      <c r="D79" s="240"/>
      <c r="E79" s="240"/>
      <c r="F79" s="240"/>
      <c r="G79" s="240"/>
      <c r="H79" s="240"/>
      <c r="I79" s="240"/>
      <c r="J79" s="240"/>
      <c r="K79" s="240"/>
      <c r="L79" s="240"/>
      <c r="M79" s="240"/>
    </row>
    <row r="80" spans="1:13" ht="15">
      <c r="A80" s="240"/>
      <c r="B80" s="240"/>
      <c r="C80" s="240"/>
      <c r="D80" s="240"/>
      <c r="E80" s="240"/>
      <c r="F80" s="240"/>
      <c r="G80" s="240"/>
      <c r="H80" s="240"/>
      <c r="I80" s="240"/>
      <c r="J80" s="240"/>
      <c r="K80" s="240"/>
      <c r="L80" s="240"/>
      <c r="M80" s="240"/>
    </row>
    <row r="81" spans="1:13" ht="15">
      <c r="A81" s="240"/>
      <c r="B81" s="240"/>
      <c r="C81" s="240"/>
      <c r="D81" s="240"/>
      <c r="E81" s="240"/>
      <c r="F81" s="240"/>
      <c r="G81" s="240"/>
      <c r="H81" s="240"/>
      <c r="I81" s="240"/>
      <c r="J81" s="240"/>
      <c r="K81" s="240"/>
      <c r="L81" s="240"/>
      <c r="M81" s="240"/>
    </row>
    <row r="82" spans="1:13" ht="15">
      <c r="A82" s="240"/>
      <c r="B82" s="240"/>
      <c r="C82" s="240"/>
      <c r="D82" s="240"/>
      <c r="E82" s="240"/>
      <c r="F82" s="240"/>
      <c r="G82" s="240"/>
      <c r="H82" s="240"/>
      <c r="I82" s="240"/>
      <c r="J82" s="240"/>
      <c r="K82" s="240"/>
      <c r="L82" s="240"/>
      <c r="M82" s="240"/>
    </row>
    <row r="83" spans="1:13" ht="15">
      <c r="A83" s="240"/>
      <c r="B83" s="240"/>
      <c r="C83" s="240"/>
      <c r="D83" s="240"/>
      <c r="E83" s="240"/>
      <c r="F83" s="240"/>
      <c r="G83" s="240"/>
      <c r="H83" s="240"/>
      <c r="I83" s="240"/>
      <c r="J83" s="240"/>
      <c r="K83" s="240"/>
      <c r="L83" s="240"/>
      <c r="M83" s="240"/>
    </row>
    <row r="84" spans="1:13" ht="15">
      <c r="A84" s="240"/>
      <c r="B84" s="240"/>
      <c r="C84" s="240"/>
      <c r="D84" s="240"/>
      <c r="E84" s="240"/>
      <c r="F84" s="240"/>
      <c r="G84" s="240"/>
      <c r="H84" s="240"/>
      <c r="I84" s="240"/>
      <c r="J84" s="240"/>
      <c r="K84" s="240"/>
      <c r="L84" s="240"/>
      <c r="M84" s="240"/>
    </row>
    <row r="85" spans="1:13" ht="15">
      <c r="A85" s="240"/>
      <c r="B85" s="240"/>
      <c r="C85" s="240"/>
      <c r="D85" s="240"/>
      <c r="E85" s="240"/>
      <c r="F85" s="240"/>
      <c r="G85" s="240"/>
      <c r="H85" s="240"/>
      <c r="I85" s="240"/>
      <c r="J85" s="240"/>
      <c r="K85" s="240"/>
      <c r="L85" s="240"/>
      <c r="M85" s="240"/>
    </row>
    <row r="86" spans="1:13" ht="15">
      <c r="A86" s="240"/>
      <c r="B86" s="240"/>
      <c r="C86" s="240"/>
      <c r="D86" s="240"/>
      <c r="E86" s="240"/>
      <c r="F86" s="240"/>
      <c r="G86" s="240"/>
      <c r="H86" s="240"/>
      <c r="I86" s="240"/>
      <c r="J86" s="240"/>
      <c r="K86" s="240"/>
      <c r="L86" s="240"/>
      <c r="M86" s="240"/>
    </row>
    <row r="87" spans="1:13" ht="15">
      <c r="A87" s="240"/>
      <c r="B87" s="240"/>
      <c r="C87" s="240"/>
      <c r="D87" s="240"/>
      <c r="E87" s="240"/>
      <c r="F87" s="240"/>
      <c r="G87" s="240"/>
      <c r="H87" s="240"/>
      <c r="I87" s="240"/>
      <c r="J87" s="240"/>
      <c r="K87" s="240"/>
      <c r="L87" s="240"/>
      <c r="M87" s="240"/>
    </row>
    <row r="88" spans="1:13" ht="15">
      <c r="A88" s="240"/>
      <c r="B88" s="240"/>
      <c r="C88" s="240"/>
      <c r="D88" s="240"/>
      <c r="E88" s="240"/>
      <c r="F88" s="240"/>
      <c r="G88" s="240"/>
      <c r="H88" s="240"/>
      <c r="I88" s="240"/>
      <c r="J88" s="240"/>
      <c r="K88" s="240"/>
      <c r="L88" s="240"/>
      <c r="M88" s="240"/>
    </row>
    <row r="89" spans="1:13" ht="15">
      <c r="A89" s="240"/>
      <c r="B89" s="240"/>
      <c r="C89" s="240"/>
      <c r="D89" s="240"/>
      <c r="E89" s="240"/>
      <c r="F89" s="240"/>
      <c r="G89" s="240"/>
      <c r="H89" s="240"/>
      <c r="I89" s="240"/>
      <c r="J89" s="240"/>
      <c r="K89" s="240"/>
      <c r="L89" s="240"/>
      <c r="M89" s="240"/>
    </row>
    <row r="90" spans="1:13" ht="15">
      <c r="A90" s="240"/>
      <c r="B90" s="240"/>
      <c r="C90" s="240"/>
      <c r="D90" s="240"/>
      <c r="E90" s="240"/>
      <c r="F90" s="240"/>
      <c r="G90" s="240"/>
      <c r="H90" s="240"/>
      <c r="I90" s="240"/>
      <c r="J90" s="240"/>
      <c r="K90" s="240"/>
      <c r="L90" s="240"/>
      <c r="M90" s="240"/>
    </row>
    <row r="91" spans="1:13" ht="15">
      <c r="A91" s="240"/>
      <c r="B91" s="240"/>
      <c r="C91" s="240"/>
      <c r="D91" s="240"/>
      <c r="E91" s="240"/>
      <c r="F91" s="240"/>
      <c r="G91" s="240"/>
      <c r="H91" s="240"/>
      <c r="I91" s="240"/>
      <c r="J91" s="240"/>
      <c r="K91" s="240"/>
      <c r="L91" s="240"/>
      <c r="M91" s="240"/>
    </row>
    <row r="92" spans="1:13" ht="15">
      <c r="A92" s="240"/>
      <c r="B92" s="240"/>
      <c r="C92" s="240"/>
      <c r="D92" s="240"/>
      <c r="E92" s="240"/>
      <c r="F92" s="240"/>
      <c r="G92" s="240"/>
      <c r="H92" s="240"/>
      <c r="I92" s="240"/>
      <c r="J92" s="240"/>
      <c r="K92" s="240"/>
      <c r="L92" s="240"/>
      <c r="M92" s="240"/>
    </row>
    <row r="93" spans="1:13" ht="15">
      <c r="A93" s="240"/>
      <c r="B93" s="240"/>
      <c r="C93" s="240"/>
      <c r="D93" s="240"/>
      <c r="E93" s="240"/>
      <c r="F93" s="240"/>
      <c r="G93" s="240"/>
      <c r="H93" s="240"/>
      <c r="I93" s="240"/>
      <c r="J93" s="240"/>
      <c r="K93" s="240"/>
      <c r="L93" s="240"/>
      <c r="M93" s="240"/>
    </row>
    <row r="94" spans="1:13" ht="15">
      <c r="A94" s="240"/>
      <c r="B94" s="240"/>
      <c r="C94" s="240"/>
      <c r="D94" s="240"/>
      <c r="E94" s="240"/>
      <c r="F94" s="240"/>
      <c r="G94" s="240"/>
      <c r="H94" s="240"/>
      <c r="I94" s="240"/>
      <c r="J94" s="240"/>
      <c r="K94" s="240"/>
      <c r="L94" s="240"/>
      <c r="M94" s="240"/>
    </row>
    <row r="95" spans="1:13" ht="15">
      <c r="A95" s="240"/>
      <c r="B95" s="240"/>
      <c r="C95" s="240"/>
      <c r="D95" s="240"/>
      <c r="E95" s="240"/>
      <c r="F95" s="240"/>
      <c r="G95" s="240"/>
      <c r="H95" s="240"/>
      <c r="I95" s="240"/>
      <c r="J95" s="240"/>
      <c r="K95" s="240"/>
      <c r="L95" s="240"/>
      <c r="M95" s="240"/>
    </row>
    <row r="96" spans="1:13" ht="15">
      <c r="A96" s="240"/>
      <c r="B96" s="240"/>
      <c r="C96" s="240"/>
      <c r="D96" s="240"/>
      <c r="E96" s="240"/>
      <c r="F96" s="240"/>
      <c r="G96" s="240"/>
      <c r="H96" s="240"/>
      <c r="I96" s="240"/>
      <c r="J96" s="240"/>
      <c r="K96" s="240"/>
      <c r="L96" s="240"/>
      <c r="M96" s="240"/>
    </row>
    <row r="97" spans="1:13" ht="15">
      <c r="A97" s="240"/>
      <c r="B97" s="240"/>
      <c r="C97" s="240"/>
      <c r="D97" s="240"/>
      <c r="E97" s="240"/>
      <c r="F97" s="240"/>
      <c r="G97" s="240"/>
      <c r="H97" s="240"/>
      <c r="I97" s="240"/>
      <c r="J97" s="240"/>
      <c r="K97" s="240"/>
      <c r="L97" s="240"/>
      <c r="M97" s="240"/>
    </row>
    <row r="98" spans="1:13" ht="15">
      <c r="A98" s="240"/>
      <c r="B98" s="240"/>
      <c r="C98" s="240"/>
      <c r="D98" s="240"/>
      <c r="E98" s="240"/>
      <c r="F98" s="240"/>
      <c r="G98" s="240"/>
      <c r="H98" s="240"/>
      <c r="I98" s="240"/>
      <c r="J98" s="240"/>
      <c r="K98" s="240"/>
      <c r="L98" s="240"/>
      <c r="M98" s="240"/>
    </row>
    <row r="99" spans="1:13" ht="15">
      <c r="A99" s="240"/>
      <c r="B99" s="240"/>
      <c r="C99" s="240"/>
      <c r="D99" s="240"/>
      <c r="E99" s="240"/>
      <c r="F99" s="240"/>
      <c r="G99" s="240"/>
      <c r="H99" s="240"/>
      <c r="I99" s="240"/>
      <c r="J99" s="240"/>
      <c r="K99" s="240"/>
      <c r="L99" s="240"/>
      <c r="M99" s="240"/>
    </row>
    <row r="100" spans="1:13" ht="15">
      <c r="A100" s="240"/>
      <c r="B100" s="240"/>
      <c r="C100" s="240"/>
      <c r="D100" s="240"/>
      <c r="E100" s="240"/>
      <c r="F100" s="240"/>
      <c r="G100" s="240"/>
      <c r="H100" s="240"/>
      <c r="I100" s="240"/>
      <c r="J100" s="240"/>
      <c r="K100" s="240"/>
      <c r="L100" s="240"/>
      <c r="M100" s="240"/>
    </row>
    <row r="101" spans="1:13" ht="15">
      <c r="A101" s="240"/>
      <c r="B101" s="240"/>
      <c r="C101" s="240"/>
      <c r="D101" s="240"/>
      <c r="E101" s="240"/>
      <c r="F101" s="240"/>
      <c r="G101" s="240"/>
      <c r="H101" s="240"/>
      <c r="I101" s="240"/>
      <c r="J101" s="240"/>
      <c r="K101" s="240"/>
      <c r="L101" s="240"/>
      <c r="M101" s="240"/>
    </row>
    <row r="102" spans="1:13" ht="15">
      <c r="A102" s="240"/>
      <c r="B102" s="240"/>
      <c r="C102" s="240"/>
      <c r="D102" s="240"/>
      <c r="E102" s="240"/>
      <c r="F102" s="240"/>
      <c r="G102" s="240"/>
      <c r="H102" s="240"/>
      <c r="I102" s="240"/>
      <c r="J102" s="240"/>
      <c r="K102" s="240"/>
      <c r="L102" s="240"/>
      <c r="M102" s="240"/>
    </row>
    <row r="103" spans="1:13" ht="15">
      <c r="A103" s="240"/>
      <c r="B103" s="240"/>
      <c r="C103" s="240"/>
      <c r="D103" s="240"/>
      <c r="E103" s="240"/>
      <c r="F103" s="240"/>
      <c r="G103" s="240"/>
      <c r="H103" s="240"/>
      <c r="I103" s="240"/>
      <c r="J103" s="240"/>
      <c r="K103" s="240"/>
      <c r="L103" s="240"/>
      <c r="M103" s="240"/>
    </row>
    <row r="104" spans="1:13" ht="15">
      <c r="A104" s="240"/>
      <c r="B104" s="240"/>
      <c r="C104" s="240"/>
      <c r="D104" s="240"/>
      <c r="E104" s="240"/>
      <c r="F104" s="240"/>
      <c r="G104" s="240"/>
      <c r="H104" s="240"/>
      <c r="I104" s="240"/>
      <c r="J104" s="240"/>
      <c r="K104" s="240"/>
      <c r="L104" s="240"/>
      <c r="M104" s="240"/>
    </row>
    <row r="105" spans="1:13" ht="15">
      <c r="A105" s="240"/>
      <c r="B105" s="240"/>
      <c r="C105" s="240"/>
      <c r="D105" s="240"/>
      <c r="E105" s="240"/>
      <c r="F105" s="240"/>
      <c r="G105" s="240"/>
      <c r="H105" s="240"/>
      <c r="I105" s="240"/>
      <c r="J105" s="240"/>
      <c r="K105" s="240"/>
      <c r="L105" s="240"/>
      <c r="M105" s="240"/>
    </row>
    <row r="106" spans="1:13" ht="15">
      <c r="A106" s="240"/>
      <c r="B106" s="240"/>
      <c r="C106" s="240"/>
      <c r="D106" s="240"/>
      <c r="E106" s="240"/>
      <c r="F106" s="240"/>
      <c r="G106" s="240"/>
      <c r="H106" s="240"/>
      <c r="I106" s="240"/>
      <c r="J106" s="240"/>
      <c r="K106" s="240"/>
      <c r="L106" s="240"/>
      <c r="M106" s="240"/>
    </row>
    <row r="107" spans="1:13" ht="15">
      <c r="A107" s="240"/>
      <c r="B107" s="240"/>
      <c r="C107" s="240"/>
      <c r="D107" s="240"/>
      <c r="E107" s="240"/>
      <c r="F107" s="240"/>
      <c r="G107" s="240"/>
      <c r="H107" s="240"/>
      <c r="I107" s="240"/>
      <c r="J107" s="240"/>
      <c r="K107" s="240"/>
      <c r="L107" s="240"/>
      <c r="M107" s="240"/>
    </row>
    <row r="108" spans="1:13" ht="15">
      <c r="A108" s="240"/>
      <c r="B108" s="240"/>
      <c r="C108" s="240"/>
      <c r="D108" s="240"/>
      <c r="E108" s="240"/>
      <c r="F108" s="240"/>
      <c r="G108" s="240"/>
      <c r="H108" s="240"/>
      <c r="I108" s="240"/>
      <c r="J108" s="240"/>
      <c r="K108" s="240"/>
      <c r="L108" s="240"/>
      <c r="M108" s="240"/>
    </row>
    <row r="109" spans="1:13" ht="15">
      <c r="A109" s="240"/>
      <c r="B109" s="240"/>
      <c r="C109" s="240"/>
      <c r="D109" s="240"/>
      <c r="E109" s="240"/>
      <c r="F109" s="240"/>
      <c r="G109" s="240"/>
      <c r="H109" s="240"/>
      <c r="I109" s="240"/>
      <c r="J109" s="240"/>
      <c r="K109" s="240"/>
      <c r="L109" s="240"/>
      <c r="M109" s="240"/>
    </row>
    <row r="110" spans="1:13" ht="15">
      <c r="A110" s="240"/>
      <c r="B110" s="240"/>
      <c r="C110" s="240"/>
      <c r="D110" s="240"/>
      <c r="E110" s="240"/>
      <c r="F110" s="240"/>
      <c r="G110" s="240"/>
      <c r="H110" s="240"/>
      <c r="I110" s="240"/>
      <c r="J110" s="240"/>
      <c r="K110" s="240"/>
      <c r="L110" s="240"/>
      <c r="M110" s="240"/>
    </row>
    <row r="111" spans="1:13" ht="15">
      <c r="A111" s="240"/>
      <c r="B111" s="240"/>
      <c r="C111" s="240"/>
      <c r="D111" s="240"/>
      <c r="E111" s="240"/>
      <c r="F111" s="240"/>
      <c r="G111" s="240"/>
      <c r="H111" s="240"/>
      <c r="I111" s="240"/>
      <c r="J111" s="240"/>
      <c r="K111" s="240"/>
      <c r="L111" s="240"/>
      <c r="M111" s="240"/>
    </row>
    <row r="112" spans="1:13" ht="15">
      <c r="A112" s="240"/>
      <c r="B112" s="240"/>
      <c r="C112" s="240"/>
      <c r="D112" s="240"/>
      <c r="E112" s="240"/>
      <c r="F112" s="240"/>
      <c r="G112" s="240"/>
      <c r="H112" s="240"/>
      <c r="I112" s="240"/>
      <c r="J112" s="240"/>
      <c r="K112" s="240"/>
      <c r="L112" s="240"/>
      <c r="M112" s="240"/>
    </row>
    <row r="113" spans="1:13" ht="15">
      <c r="A113" s="240"/>
      <c r="B113" s="240"/>
      <c r="C113" s="240"/>
      <c r="D113" s="240"/>
      <c r="E113" s="240"/>
      <c r="F113" s="240"/>
      <c r="G113" s="240"/>
      <c r="H113" s="240"/>
      <c r="I113" s="240"/>
      <c r="J113" s="240"/>
      <c r="K113" s="240"/>
      <c r="L113" s="240"/>
      <c r="M113" s="240"/>
    </row>
    <row r="114" spans="1:13" ht="15">
      <c r="A114" s="240"/>
      <c r="B114" s="240"/>
      <c r="C114" s="240"/>
      <c r="D114" s="240"/>
      <c r="E114" s="240"/>
      <c r="F114" s="240"/>
      <c r="G114" s="240"/>
      <c r="H114" s="240"/>
      <c r="I114" s="240"/>
      <c r="J114" s="240"/>
      <c r="K114" s="240"/>
      <c r="L114" s="240"/>
      <c r="M114" s="240"/>
    </row>
    <row r="115" spans="1:13" ht="15">
      <c r="A115" s="240"/>
      <c r="B115" s="240"/>
      <c r="C115" s="240"/>
      <c r="D115" s="240"/>
      <c r="E115" s="240"/>
      <c r="F115" s="240"/>
      <c r="G115" s="240"/>
      <c r="H115" s="240"/>
      <c r="I115" s="240"/>
      <c r="J115" s="240"/>
      <c r="K115" s="240"/>
      <c r="L115" s="240"/>
      <c r="M115" s="240"/>
    </row>
    <row r="116" spans="1:13" ht="15">
      <c r="A116" s="240"/>
      <c r="B116" s="240"/>
      <c r="C116" s="240"/>
      <c r="D116" s="240"/>
      <c r="E116" s="240"/>
      <c r="F116" s="240"/>
      <c r="G116" s="240"/>
      <c r="H116" s="240"/>
      <c r="I116" s="240"/>
      <c r="J116" s="240"/>
      <c r="K116" s="240"/>
      <c r="L116" s="240"/>
      <c r="M116" s="240"/>
    </row>
    <row r="117" spans="1:13" ht="15">
      <c r="A117" s="240"/>
      <c r="B117" s="240"/>
      <c r="C117" s="240"/>
      <c r="D117" s="240"/>
      <c r="E117" s="240"/>
      <c r="F117" s="240"/>
      <c r="G117" s="240"/>
      <c r="H117" s="240"/>
      <c r="I117" s="240"/>
      <c r="J117" s="240"/>
      <c r="K117" s="240"/>
      <c r="L117" s="240"/>
      <c r="M117" s="240"/>
    </row>
    <row r="118" spans="1:13" ht="15">
      <c r="A118" s="240"/>
      <c r="B118" s="240"/>
      <c r="C118" s="240"/>
      <c r="D118" s="240"/>
      <c r="E118" s="240"/>
      <c r="F118" s="240"/>
      <c r="G118" s="240"/>
      <c r="H118" s="240"/>
      <c r="I118" s="240"/>
      <c r="J118" s="240"/>
      <c r="K118" s="240"/>
      <c r="L118" s="240"/>
      <c r="M118" s="240"/>
    </row>
    <row r="119" spans="1:13" ht="15">
      <c r="A119" s="240"/>
      <c r="B119" s="240"/>
      <c r="C119" s="240"/>
      <c r="D119" s="240"/>
      <c r="E119" s="240"/>
      <c r="F119" s="240"/>
      <c r="G119" s="240"/>
      <c r="H119" s="240"/>
      <c r="I119" s="240"/>
      <c r="J119" s="240"/>
      <c r="K119" s="240"/>
      <c r="L119" s="240"/>
      <c r="M119" s="240"/>
    </row>
    <row r="120" spans="1:13" ht="15">
      <c r="A120" s="240"/>
      <c r="B120" s="240"/>
      <c r="C120" s="240"/>
      <c r="D120" s="240"/>
      <c r="E120" s="240"/>
      <c r="F120" s="240"/>
      <c r="G120" s="240"/>
      <c r="H120" s="240"/>
      <c r="I120" s="240"/>
      <c r="J120" s="240"/>
      <c r="K120" s="240"/>
      <c r="L120" s="240"/>
      <c r="M120" s="240"/>
    </row>
    <row r="121" spans="1:13" ht="15">
      <c r="A121" s="240"/>
      <c r="B121" s="240"/>
      <c r="C121" s="240"/>
      <c r="D121" s="240"/>
      <c r="E121" s="240"/>
      <c r="F121" s="240"/>
      <c r="G121" s="240"/>
      <c r="H121" s="240"/>
      <c r="I121" s="240"/>
      <c r="J121" s="240"/>
      <c r="K121" s="240"/>
      <c r="L121" s="240"/>
      <c r="M121" s="240"/>
    </row>
    <row r="122" spans="1:13" ht="15">
      <c r="A122" s="240"/>
      <c r="B122" s="240"/>
      <c r="C122" s="240"/>
      <c r="D122" s="240"/>
      <c r="E122" s="240"/>
      <c r="F122" s="240"/>
      <c r="G122" s="240"/>
      <c r="H122" s="240"/>
      <c r="I122" s="240"/>
      <c r="J122" s="240"/>
      <c r="K122" s="240"/>
      <c r="L122" s="240"/>
      <c r="M122" s="240"/>
    </row>
    <row r="123" spans="1:13" ht="15">
      <c r="A123" s="240"/>
      <c r="B123" s="240"/>
      <c r="C123" s="240"/>
      <c r="D123" s="240"/>
      <c r="E123" s="240"/>
      <c r="F123" s="240"/>
      <c r="G123" s="240"/>
      <c r="H123" s="240"/>
      <c r="I123" s="240"/>
      <c r="J123" s="240"/>
      <c r="K123" s="240"/>
      <c r="L123" s="240"/>
      <c r="M123" s="240"/>
    </row>
    <row r="124" spans="1:13" ht="15">
      <c r="A124" s="240"/>
      <c r="B124" s="240"/>
      <c r="C124" s="240"/>
      <c r="D124" s="240"/>
      <c r="E124" s="240"/>
      <c r="F124" s="240"/>
      <c r="G124" s="240"/>
      <c r="H124" s="240"/>
      <c r="I124" s="240"/>
      <c r="J124" s="240"/>
      <c r="K124" s="240"/>
      <c r="L124" s="240"/>
      <c r="M124" s="240"/>
    </row>
    <row r="125" spans="1:13" ht="15">
      <c r="A125" s="240"/>
      <c r="B125" s="240"/>
      <c r="C125" s="240"/>
      <c r="D125" s="240"/>
      <c r="E125" s="240"/>
      <c r="F125" s="240"/>
      <c r="G125" s="240"/>
      <c r="H125" s="240"/>
      <c r="I125" s="240"/>
      <c r="J125" s="240"/>
      <c r="K125" s="240"/>
      <c r="L125" s="240"/>
      <c r="M125" s="240"/>
    </row>
    <row r="126" spans="1:13" ht="15">
      <c r="A126" s="240"/>
      <c r="B126" s="240"/>
      <c r="C126" s="240"/>
      <c r="D126" s="240"/>
      <c r="E126" s="240"/>
      <c r="F126" s="240"/>
      <c r="G126" s="240"/>
      <c r="H126" s="240"/>
      <c r="I126" s="240"/>
      <c r="J126" s="240"/>
      <c r="K126" s="240"/>
      <c r="L126" s="240"/>
      <c r="M126" s="240"/>
    </row>
    <row r="127" spans="1:13" ht="15">
      <c r="A127" s="240"/>
      <c r="B127" s="240"/>
      <c r="C127" s="240"/>
      <c r="D127" s="240"/>
      <c r="E127" s="240"/>
      <c r="F127" s="240"/>
      <c r="G127" s="240"/>
      <c r="H127" s="240"/>
      <c r="I127" s="240"/>
      <c r="J127" s="240"/>
      <c r="K127" s="240"/>
      <c r="L127" s="240"/>
      <c r="M127" s="240"/>
    </row>
    <row r="128" spans="1:13" ht="15">
      <c r="A128" s="240"/>
      <c r="B128" s="240"/>
      <c r="C128" s="240"/>
      <c r="D128" s="240"/>
      <c r="E128" s="240"/>
      <c r="F128" s="240"/>
      <c r="G128" s="240"/>
      <c r="H128" s="240"/>
      <c r="I128" s="240"/>
      <c r="J128" s="240"/>
      <c r="K128" s="240"/>
      <c r="L128" s="240"/>
      <c r="M128" s="240"/>
    </row>
    <row r="129" spans="1:13" ht="15">
      <c r="A129" s="240"/>
      <c r="B129" s="240"/>
      <c r="C129" s="240"/>
      <c r="D129" s="240"/>
      <c r="E129" s="240"/>
      <c r="F129" s="240"/>
      <c r="G129" s="240"/>
      <c r="H129" s="240"/>
      <c r="I129" s="240"/>
      <c r="J129" s="240"/>
      <c r="K129" s="240"/>
      <c r="L129" s="240"/>
      <c r="M129" s="240"/>
    </row>
    <row r="130" spans="1:13" ht="15">
      <c r="A130" s="240"/>
      <c r="B130" s="240"/>
      <c r="C130" s="240"/>
      <c r="D130" s="240"/>
      <c r="E130" s="240"/>
      <c r="F130" s="240"/>
      <c r="G130" s="240"/>
      <c r="H130" s="240"/>
      <c r="I130" s="240"/>
      <c r="J130" s="240"/>
      <c r="K130" s="240"/>
      <c r="L130" s="240"/>
      <c r="M130" s="240"/>
    </row>
    <row r="131" spans="1:13" ht="15">
      <c r="A131" s="240"/>
      <c r="B131" s="240"/>
      <c r="C131" s="240"/>
      <c r="D131" s="240"/>
      <c r="E131" s="240"/>
      <c r="F131" s="240"/>
      <c r="G131" s="240"/>
      <c r="H131" s="240"/>
      <c r="I131" s="240"/>
      <c r="J131" s="240"/>
      <c r="K131" s="240"/>
      <c r="L131" s="240"/>
      <c r="M131" s="240"/>
    </row>
    <row r="132" spans="1:13" ht="15">
      <c r="A132" s="240"/>
      <c r="B132" s="240"/>
      <c r="C132" s="240"/>
      <c r="D132" s="240"/>
      <c r="E132" s="240"/>
      <c r="F132" s="240"/>
      <c r="G132" s="240"/>
      <c r="H132" s="240"/>
      <c r="I132" s="240"/>
      <c r="J132" s="240"/>
      <c r="K132" s="240"/>
      <c r="L132" s="240"/>
      <c r="M132" s="240"/>
    </row>
    <row r="133" spans="1:13" ht="15">
      <c r="A133" s="240"/>
      <c r="B133" s="240"/>
      <c r="C133" s="240"/>
      <c r="D133" s="240"/>
      <c r="E133" s="240"/>
      <c r="F133" s="240"/>
      <c r="G133" s="240"/>
      <c r="H133" s="240"/>
      <c r="I133" s="240"/>
      <c r="J133" s="240"/>
      <c r="K133" s="240"/>
      <c r="L133" s="240"/>
      <c r="M133" s="240"/>
    </row>
    <row r="134" spans="1:13" ht="15">
      <c r="A134" s="240"/>
      <c r="B134" s="240"/>
      <c r="C134" s="240"/>
      <c r="D134" s="240"/>
      <c r="E134" s="240"/>
      <c r="F134" s="240"/>
      <c r="G134" s="240"/>
      <c r="H134" s="240"/>
      <c r="I134" s="240"/>
      <c r="J134" s="240"/>
      <c r="K134" s="240"/>
      <c r="L134" s="240"/>
      <c r="M134" s="240"/>
    </row>
    <row r="135" spans="1:13" ht="15">
      <c r="A135" s="240"/>
      <c r="B135" s="240"/>
      <c r="C135" s="240"/>
      <c r="D135" s="240"/>
      <c r="E135" s="240"/>
      <c r="F135" s="240"/>
      <c r="G135" s="240"/>
      <c r="H135" s="240"/>
      <c r="I135" s="240"/>
      <c r="J135" s="240"/>
      <c r="K135" s="240"/>
      <c r="L135" s="240"/>
      <c r="M135" s="240"/>
    </row>
    <row r="136" spans="1:13" ht="15">
      <c r="A136" s="240"/>
      <c r="B136" s="240"/>
      <c r="C136" s="240"/>
      <c r="D136" s="240"/>
      <c r="E136" s="240"/>
      <c r="F136" s="240"/>
      <c r="G136" s="240"/>
      <c r="H136" s="240"/>
      <c r="I136" s="240"/>
      <c r="J136" s="240"/>
      <c r="K136" s="240"/>
      <c r="L136" s="240"/>
      <c r="M136" s="240"/>
    </row>
    <row r="137" spans="1:13" ht="15">
      <c r="A137" s="240"/>
      <c r="B137" s="240"/>
      <c r="C137" s="240"/>
      <c r="D137" s="240"/>
      <c r="E137" s="240"/>
      <c r="F137" s="240"/>
      <c r="G137" s="240"/>
      <c r="H137" s="240"/>
      <c r="I137" s="240"/>
      <c r="J137" s="240"/>
      <c r="K137" s="240"/>
      <c r="L137" s="240"/>
      <c r="M137" s="240"/>
    </row>
    <row r="138" spans="1:13" ht="15">
      <c r="A138" s="240"/>
      <c r="B138" s="240"/>
      <c r="C138" s="240"/>
      <c r="D138" s="240"/>
      <c r="E138" s="240"/>
      <c r="F138" s="240"/>
      <c r="G138" s="240"/>
      <c r="H138" s="240"/>
      <c r="I138" s="240"/>
      <c r="J138" s="240"/>
      <c r="K138" s="240"/>
      <c r="L138" s="240"/>
      <c r="M138" s="240"/>
    </row>
    <row r="139" spans="1:13" ht="15">
      <c r="A139" s="240"/>
      <c r="B139" s="240"/>
      <c r="C139" s="240"/>
      <c r="D139" s="240"/>
      <c r="E139" s="240"/>
      <c r="F139" s="240"/>
      <c r="G139" s="240"/>
      <c r="H139" s="240"/>
      <c r="I139" s="240"/>
      <c r="J139" s="240"/>
      <c r="K139" s="240"/>
      <c r="L139" s="240"/>
      <c r="M139" s="240"/>
    </row>
    <row r="140" spans="1:13" ht="15">
      <c r="A140" s="240"/>
      <c r="B140" s="240"/>
      <c r="C140" s="240"/>
      <c r="D140" s="240"/>
      <c r="E140" s="240"/>
      <c r="F140" s="240"/>
      <c r="G140" s="240"/>
      <c r="H140" s="240"/>
      <c r="I140" s="240"/>
      <c r="J140" s="240"/>
      <c r="K140" s="240"/>
      <c r="L140" s="240"/>
      <c r="M140" s="240"/>
    </row>
    <row r="141" spans="1:13" ht="15">
      <c r="A141" s="240"/>
      <c r="B141" s="240"/>
      <c r="C141" s="240"/>
      <c r="D141" s="240"/>
      <c r="E141" s="240"/>
      <c r="F141" s="240"/>
      <c r="G141" s="240"/>
      <c r="H141" s="240"/>
      <c r="I141" s="240"/>
      <c r="J141" s="240"/>
      <c r="K141" s="240"/>
      <c r="L141" s="240"/>
      <c r="M141" s="240"/>
    </row>
    <row r="142" spans="1:13" ht="15">
      <c r="A142" s="240"/>
      <c r="B142" s="240"/>
      <c r="C142" s="240"/>
      <c r="D142" s="240"/>
      <c r="E142" s="240"/>
      <c r="F142" s="240"/>
      <c r="G142" s="240"/>
      <c r="H142" s="240"/>
      <c r="I142" s="240"/>
      <c r="J142" s="240"/>
      <c r="K142" s="240"/>
      <c r="L142" s="240"/>
      <c r="M142" s="240"/>
    </row>
    <row r="143" spans="1:13" ht="15">
      <c r="A143" s="240"/>
      <c r="B143" s="240"/>
      <c r="C143" s="240"/>
      <c r="D143" s="240"/>
      <c r="E143" s="240"/>
      <c r="F143" s="240"/>
      <c r="G143" s="240"/>
      <c r="H143" s="240"/>
      <c r="I143" s="240"/>
      <c r="J143" s="240"/>
      <c r="K143" s="240"/>
      <c r="L143" s="240"/>
      <c r="M143" s="240"/>
    </row>
  </sheetData>
  <sheetProtection algorithmName="SHA-512" hashValue="n/RRGCUmlTHG3eKx1JYYdwM+xAoYMKyurVVUhXn7Wi4cMWgHrodTL+TPoag+73unf9H8SFOvpZxdDaEqAxMZnw==" saltValue="axvw84ETTg5ObEOD96bjBg==" spinCount="100000" sheet="1" scenarios="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2021
</oddHeader>
  </headerFooter>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17"/>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13.7109375" style="238" customWidth="1"/>
    <col min="2" max="2" width="45.7109375" style="238" customWidth="1"/>
    <col min="3" max="8" width="16.7109375" style="238" customWidth="1"/>
    <col min="9" max="16384" width="8.85546875" style="238"/>
  </cols>
  <sheetData>
    <row r="1" spans="1:8" ht="15.75">
      <c r="C1" s="258"/>
      <c r="D1" s="258"/>
      <c r="E1" s="258"/>
      <c r="F1" s="258"/>
      <c r="G1" s="258"/>
      <c r="H1" s="258"/>
    </row>
    <row r="2" spans="1:8" ht="15.75">
      <c r="C2" s="245"/>
      <c r="D2" s="245"/>
      <c r="E2" s="245"/>
      <c r="F2" s="245"/>
      <c r="G2" s="245"/>
      <c r="H2" s="245"/>
    </row>
    <row r="3" spans="1:8" ht="15.75">
      <c r="A3" s="253"/>
      <c r="B3" s="253"/>
      <c r="C3" s="332"/>
      <c r="D3" s="258"/>
      <c r="E3" s="332"/>
      <c r="F3" s="258"/>
      <c r="G3" s="258"/>
      <c r="H3" s="333"/>
    </row>
    <row r="4" spans="1:8" ht="15.75">
      <c r="A4" s="259"/>
      <c r="B4" s="259"/>
      <c r="C4" s="243" t="str">
        <f>'BS-PERMANENT FUNDS(75-76)'!C1</f>
        <v>FUND#</v>
      </c>
      <c r="D4" s="243" t="str">
        <f>'BS-PERMANENT FUNDS(75-76)'!D1</f>
        <v>FUND#</v>
      </c>
      <c r="E4" s="243" t="str">
        <f>'BS-PERMANENT FUNDS(75-76)'!E1</f>
        <v>FUND#</v>
      </c>
      <c r="F4" s="243" t="str">
        <f>'BS-PERMANENT FUNDS(75-76)'!F1</f>
        <v>FUND#</v>
      </c>
      <c r="G4" s="243" t="str">
        <f>'BS-PERMANENT FUNDS(75-76)'!G1</f>
        <v>FUND#</v>
      </c>
      <c r="H4" s="243"/>
    </row>
    <row r="5" spans="1:8" ht="15.75">
      <c r="A5" s="240"/>
      <c r="B5" s="240"/>
      <c r="C5" s="333" t="str">
        <f>'BS-PERMANENT FUNDS(75-76)'!C2</f>
        <v>NAME</v>
      </c>
      <c r="D5" s="333" t="str">
        <f>'BS-PERMANENT FUNDS(75-76)'!D2</f>
        <v>NAME</v>
      </c>
      <c r="E5" s="333" t="str">
        <f>'BS-PERMANENT FUNDS(75-76)'!E2</f>
        <v>NAME</v>
      </c>
      <c r="F5" s="333" t="str">
        <f>'BS-PERMANENT FUNDS(75-76)'!F2</f>
        <v>NAME</v>
      </c>
      <c r="G5" s="333" t="str">
        <f>'BS-PERMANENT FUNDS(75-76)'!G2</f>
        <v>NAME</v>
      </c>
      <c r="H5" s="243" t="s">
        <v>901</v>
      </c>
    </row>
    <row r="6" spans="1:8" ht="15.75">
      <c r="A6" s="243" t="s">
        <v>884</v>
      </c>
      <c r="B6" s="243"/>
      <c r="C6" s="243" t="str">
        <f>'BS-PERMANENT FUNDS(75-76)'!C3</f>
        <v>-</v>
      </c>
      <c r="D6" s="243" t="str">
        <f>'BS-PERMANENT FUNDS(75-76)'!D3</f>
        <v>-</v>
      </c>
      <c r="E6" s="243" t="str">
        <f>'BS-PERMANENT FUNDS(75-76)'!E3</f>
        <v>-</v>
      </c>
      <c r="F6" s="243" t="str">
        <f>'BS-PERMANENT FUNDS(75-76)'!F3</f>
        <v>-</v>
      </c>
      <c r="G6" s="243" t="str">
        <f>'BS-PERMANENT FUNDS(75-76)'!G3</f>
        <v>-</v>
      </c>
      <c r="H6" s="243" t="s">
        <v>1107</v>
      </c>
    </row>
    <row r="7" spans="1:8" ht="16.5" thickBot="1">
      <c r="A7" s="244" t="s">
        <v>885</v>
      </c>
      <c r="B7" s="244" t="s">
        <v>886</v>
      </c>
      <c r="C7" s="244"/>
      <c r="D7" s="346"/>
      <c r="E7" s="244"/>
      <c r="F7" s="346"/>
      <c r="G7" s="244"/>
      <c r="H7" s="244" t="s">
        <v>903</v>
      </c>
    </row>
    <row r="8" spans="1:8" customFormat="1" ht="17.100000000000001" customHeight="1">
      <c r="A8" s="342"/>
      <c r="B8" s="8" t="s">
        <v>187</v>
      </c>
      <c r="C8" s="558"/>
      <c r="D8" s="558"/>
      <c r="E8" s="331"/>
      <c r="F8" s="331"/>
      <c r="G8" s="331"/>
      <c r="H8" s="331"/>
    </row>
    <row r="9" spans="1:8" customFormat="1" ht="17.100000000000001" customHeight="1">
      <c r="A9" s="342"/>
      <c r="B9" s="8" t="s">
        <v>114</v>
      </c>
      <c r="C9" s="558"/>
      <c r="D9" s="558"/>
      <c r="E9" s="331"/>
      <c r="F9" s="331"/>
      <c r="G9" s="331"/>
      <c r="H9" s="331"/>
    </row>
    <row r="10" spans="1:8" ht="17.100000000000001" customHeight="1">
      <c r="A10" s="277" t="s">
        <v>166</v>
      </c>
      <c r="B10" s="240" t="s">
        <v>115</v>
      </c>
      <c r="C10" s="282"/>
      <c r="D10" s="282"/>
      <c r="E10" s="282"/>
      <c r="F10" s="282"/>
      <c r="G10" s="282"/>
      <c r="H10" s="285">
        <f>SUM(C10:G10)</f>
        <v>0</v>
      </c>
    </row>
    <row r="11" spans="1:8" ht="17.100000000000001" customHeight="1">
      <c r="A11" s="277">
        <v>314140</v>
      </c>
      <c r="B11" s="240" t="s">
        <v>116</v>
      </c>
      <c r="C11" s="282"/>
      <c r="D11" s="282"/>
      <c r="E11" s="282"/>
      <c r="F11" s="282"/>
      <c r="G11" s="282"/>
      <c r="H11" s="285">
        <f>SUM(C11:G11)</f>
        <v>0</v>
      </c>
    </row>
    <row r="12" spans="1:8" ht="30" customHeight="1">
      <c r="A12" s="343"/>
      <c r="B12" s="345" t="s">
        <v>423</v>
      </c>
      <c r="C12" s="285"/>
      <c r="D12" s="285"/>
      <c r="E12" s="285"/>
      <c r="F12" s="285"/>
      <c r="G12" s="285"/>
      <c r="H12" s="285"/>
    </row>
    <row r="13" spans="1:8" ht="17.100000000000001" customHeight="1">
      <c r="A13" s="277">
        <v>331000</v>
      </c>
      <c r="B13" s="240" t="s">
        <v>419</v>
      </c>
      <c r="C13" s="282"/>
      <c r="D13" s="282"/>
      <c r="E13" s="282"/>
      <c r="F13" s="282"/>
      <c r="G13" s="282"/>
      <c r="H13" s="285">
        <f t="shared" ref="H13:H18" si="0">SUM(C13:G13)</f>
        <v>0</v>
      </c>
    </row>
    <row r="14" spans="1:8" ht="17.100000000000001" customHeight="1">
      <c r="A14" s="277"/>
      <c r="B14" s="240"/>
      <c r="C14" s="282"/>
      <c r="D14" s="282"/>
      <c r="E14" s="282"/>
      <c r="F14" s="282"/>
      <c r="G14" s="282"/>
      <c r="H14" s="285">
        <f t="shared" si="0"/>
        <v>0</v>
      </c>
    </row>
    <row r="15" spans="1:8" ht="17.100000000000001" customHeight="1">
      <c r="A15" s="277">
        <v>332000</v>
      </c>
      <c r="B15" s="240" t="s">
        <v>420</v>
      </c>
      <c r="C15" s="282"/>
      <c r="D15" s="282"/>
      <c r="E15" s="282"/>
      <c r="F15" s="282"/>
      <c r="G15" s="282"/>
      <c r="H15" s="285">
        <f t="shared" si="0"/>
        <v>0</v>
      </c>
    </row>
    <row r="16" spans="1:8" ht="17.100000000000001" customHeight="1">
      <c r="A16" s="277">
        <v>334000</v>
      </c>
      <c r="B16" s="240" t="s">
        <v>421</v>
      </c>
      <c r="C16" s="282"/>
      <c r="D16" s="282"/>
      <c r="E16" s="282"/>
      <c r="F16" s="282"/>
      <c r="G16" s="282"/>
      <c r="H16" s="285">
        <f t="shared" si="0"/>
        <v>0</v>
      </c>
    </row>
    <row r="17" spans="1:8" ht="17.100000000000001" customHeight="1">
      <c r="A17" s="277"/>
      <c r="B17" s="240"/>
      <c r="C17" s="282"/>
      <c r="D17" s="282"/>
      <c r="E17" s="282"/>
      <c r="F17" s="282"/>
      <c r="G17" s="282"/>
      <c r="H17" s="285">
        <f t="shared" si="0"/>
        <v>0</v>
      </c>
    </row>
    <row r="18" spans="1:8" ht="17.100000000000001" customHeight="1">
      <c r="A18" s="277">
        <v>335000</v>
      </c>
      <c r="B18" s="240" t="s">
        <v>422</v>
      </c>
      <c r="C18" s="282"/>
      <c r="D18" s="282"/>
      <c r="E18" s="282"/>
      <c r="F18" s="282"/>
      <c r="G18" s="282"/>
      <c r="H18" s="285">
        <f t="shared" si="0"/>
        <v>0</v>
      </c>
    </row>
    <row r="19" spans="1:8" ht="17.100000000000001" customHeight="1">
      <c r="A19" s="343"/>
      <c r="B19" s="8" t="s">
        <v>191</v>
      </c>
      <c r="C19" s="285"/>
      <c r="D19" s="285"/>
      <c r="E19" s="285"/>
      <c r="F19" s="285"/>
      <c r="G19" s="285"/>
      <c r="H19" s="285"/>
    </row>
    <row r="20" spans="1:8" ht="17.100000000000001" customHeight="1">
      <c r="A20" s="277">
        <v>341010</v>
      </c>
      <c r="B20" s="240" t="s">
        <v>609</v>
      </c>
      <c r="C20" s="282"/>
      <c r="D20" s="282"/>
      <c r="E20" s="282"/>
      <c r="F20" s="282"/>
      <c r="G20" s="282"/>
      <c r="H20" s="285">
        <f>SUM(C20:G20)</f>
        <v>0</v>
      </c>
    </row>
    <row r="21" spans="1:8" ht="17.100000000000001" customHeight="1">
      <c r="A21" s="277">
        <v>341070</v>
      </c>
      <c r="B21" s="240" t="s">
        <v>608</v>
      </c>
      <c r="C21" s="282"/>
      <c r="D21" s="282"/>
      <c r="E21" s="282"/>
      <c r="F21" s="282"/>
      <c r="G21" s="282"/>
      <c r="H21" s="285">
        <f>SUM(C21:G21)</f>
        <v>0</v>
      </c>
    </row>
    <row r="22" spans="1:8" ht="17.100000000000001" customHeight="1">
      <c r="A22" s="277">
        <v>343000</v>
      </c>
      <c r="B22" s="240" t="s">
        <v>607</v>
      </c>
      <c r="C22" s="282"/>
      <c r="D22" s="282"/>
      <c r="E22" s="282"/>
      <c r="F22" s="282"/>
      <c r="G22" s="282"/>
      <c r="H22" s="285">
        <f>SUM(C22:G22)</f>
        <v>0</v>
      </c>
    </row>
    <row r="23" spans="1:8" ht="17.100000000000001" customHeight="1">
      <c r="A23" s="343">
        <v>360000</v>
      </c>
      <c r="B23" s="8" t="s">
        <v>193</v>
      </c>
      <c r="C23" s="285"/>
      <c r="D23" s="285"/>
      <c r="E23" s="285"/>
      <c r="F23" s="285"/>
      <c r="G23" s="285"/>
      <c r="H23" s="285"/>
    </row>
    <row r="24" spans="1:8" ht="17.100000000000001" customHeight="1">
      <c r="A24" s="277">
        <v>361000</v>
      </c>
      <c r="B24" s="240" t="s">
        <v>604</v>
      </c>
      <c r="C24" s="282"/>
      <c r="D24" s="282"/>
      <c r="E24" s="282"/>
      <c r="F24" s="282"/>
      <c r="G24" s="282"/>
      <c r="H24" s="285">
        <f>SUM(C24:G24)</f>
        <v>0</v>
      </c>
    </row>
    <row r="25" spans="1:8" ht="17.100000000000001" customHeight="1">
      <c r="A25" s="277">
        <v>362000</v>
      </c>
      <c r="B25" s="240" t="s">
        <v>605</v>
      </c>
      <c r="C25" s="282"/>
      <c r="D25" s="282"/>
      <c r="E25" s="282"/>
      <c r="F25" s="282"/>
      <c r="G25" s="282"/>
      <c r="H25" s="285">
        <f>SUM(C25:G25)</f>
        <v>0</v>
      </c>
    </row>
    <row r="26" spans="1:8" ht="17.100000000000001" customHeight="1">
      <c r="A26" s="277">
        <v>365000</v>
      </c>
      <c r="B26" s="240" t="s">
        <v>606</v>
      </c>
      <c r="C26" s="282"/>
      <c r="D26" s="282"/>
      <c r="E26" s="282"/>
      <c r="F26" s="282"/>
      <c r="G26" s="282"/>
      <c r="H26" s="285">
        <f>SUM(C26:G26)</f>
        <v>0</v>
      </c>
    </row>
    <row r="27" spans="1:8" ht="17.100000000000001" customHeight="1">
      <c r="A27" s="277">
        <v>370000</v>
      </c>
      <c r="B27" s="245" t="s">
        <v>194</v>
      </c>
      <c r="C27" s="282"/>
      <c r="D27" s="282"/>
      <c r="E27" s="282"/>
      <c r="F27" s="282"/>
      <c r="G27" s="282"/>
      <c r="H27" s="285">
        <f>SUM(C27:G27)</f>
        <v>0</v>
      </c>
    </row>
    <row r="28" spans="1:8" ht="17.100000000000001" customHeight="1" thickBot="1">
      <c r="A28" s="343"/>
      <c r="B28" s="6"/>
      <c r="C28" s="287"/>
      <c r="D28" s="287"/>
      <c r="E28" s="287"/>
      <c r="F28" s="287"/>
      <c r="G28" s="287"/>
      <c r="H28" s="287"/>
    </row>
    <row r="29" spans="1:8" ht="17.100000000000001" customHeight="1">
      <c r="A29" s="343"/>
      <c r="B29" s="9" t="s">
        <v>117</v>
      </c>
      <c r="C29" s="285">
        <f t="shared" ref="C29:H29" si="1">SUM(C8:C28)</f>
        <v>0</v>
      </c>
      <c r="D29" s="285">
        <f t="shared" si="1"/>
        <v>0</v>
      </c>
      <c r="E29" s="285">
        <f t="shared" si="1"/>
        <v>0</v>
      </c>
      <c r="F29" s="285">
        <f t="shared" si="1"/>
        <v>0</v>
      </c>
      <c r="G29" s="285">
        <f t="shared" si="1"/>
        <v>0</v>
      </c>
      <c r="H29" s="285">
        <f t="shared" si="1"/>
        <v>0</v>
      </c>
    </row>
    <row r="30" spans="1:8" ht="17.100000000000001" customHeight="1">
      <c r="A30" s="342"/>
      <c r="B30" s="6"/>
      <c r="C30" s="285"/>
      <c r="D30" s="285"/>
      <c r="E30" s="285"/>
      <c r="F30" s="285"/>
      <c r="G30" s="285"/>
      <c r="H30" s="285"/>
    </row>
    <row r="31" spans="1:8" ht="17.100000000000001" customHeight="1">
      <c r="A31" s="342"/>
      <c r="B31" s="8" t="s">
        <v>196</v>
      </c>
      <c r="C31" s="285"/>
      <c r="D31" s="285"/>
      <c r="E31" s="285"/>
      <c r="F31" s="285"/>
      <c r="G31" s="285"/>
      <c r="H31" s="285"/>
    </row>
    <row r="32" spans="1:8" ht="17.100000000000001" customHeight="1">
      <c r="A32" s="277">
        <v>510000</v>
      </c>
      <c r="B32" s="245" t="s">
        <v>193</v>
      </c>
      <c r="C32" s="282"/>
      <c r="D32" s="282"/>
      <c r="E32" s="282"/>
      <c r="F32" s="282"/>
      <c r="G32" s="282"/>
      <c r="H32" s="285">
        <f>SUM(C32:G32)</f>
        <v>0</v>
      </c>
    </row>
    <row r="33" spans="1:8" ht="17.100000000000001" customHeight="1" thickBot="1">
      <c r="A33" s="277" t="s">
        <v>698</v>
      </c>
      <c r="B33" s="245" t="s">
        <v>957</v>
      </c>
      <c r="C33" s="284"/>
      <c r="D33" s="284"/>
      <c r="E33" s="284"/>
      <c r="F33" s="284"/>
      <c r="G33" s="284"/>
      <c r="H33" s="287">
        <f>SUM(C33:G33)</f>
        <v>0</v>
      </c>
    </row>
    <row r="34" spans="1:8" ht="17.100000000000001" customHeight="1" thickBot="1">
      <c r="A34" s="343"/>
      <c r="B34" s="9" t="s">
        <v>1018</v>
      </c>
      <c r="C34" s="287">
        <f t="shared" ref="C34:H34" si="2">SUM(C31:C33)</f>
        <v>0</v>
      </c>
      <c r="D34" s="287">
        <f t="shared" si="2"/>
        <v>0</v>
      </c>
      <c r="E34" s="287">
        <f t="shared" si="2"/>
        <v>0</v>
      </c>
      <c r="F34" s="287">
        <f t="shared" si="2"/>
        <v>0</v>
      </c>
      <c r="G34" s="287">
        <f t="shared" si="2"/>
        <v>0</v>
      </c>
      <c r="H34" s="287">
        <f t="shared" si="2"/>
        <v>0</v>
      </c>
    </row>
    <row r="35" spans="1:8" ht="30" customHeight="1">
      <c r="A35" s="343"/>
      <c r="B35" s="345" t="s">
        <v>734</v>
      </c>
      <c r="C35" s="285">
        <f t="shared" ref="C35:H35" si="3">+C29-C34</f>
        <v>0</v>
      </c>
      <c r="D35" s="285">
        <f t="shared" si="3"/>
        <v>0</v>
      </c>
      <c r="E35" s="285">
        <f t="shared" si="3"/>
        <v>0</v>
      </c>
      <c r="F35" s="285">
        <f t="shared" si="3"/>
        <v>0</v>
      </c>
      <c r="G35" s="285">
        <f t="shared" si="3"/>
        <v>0</v>
      </c>
      <c r="H35" s="285">
        <f t="shared" si="3"/>
        <v>0</v>
      </c>
    </row>
    <row r="36" spans="1:8" ht="17.100000000000001" customHeight="1">
      <c r="A36" s="343"/>
      <c r="B36" s="8" t="s">
        <v>1020</v>
      </c>
      <c r="C36" s="285"/>
      <c r="D36" s="285"/>
      <c r="E36" s="285"/>
      <c r="F36" s="285"/>
      <c r="G36" s="285"/>
      <c r="H36" s="285"/>
    </row>
    <row r="37" spans="1:8" ht="17.100000000000001" customHeight="1">
      <c r="A37" s="277">
        <v>381000</v>
      </c>
      <c r="B37" s="240" t="s">
        <v>410</v>
      </c>
      <c r="C37" s="282"/>
      <c r="D37" s="282"/>
      <c r="E37" s="282"/>
      <c r="F37" s="282"/>
      <c r="G37" s="282"/>
      <c r="H37" s="285">
        <f t="shared" ref="H37:H46" si="4">SUM(C37:G37)</f>
        <v>0</v>
      </c>
    </row>
    <row r="38" spans="1:8" ht="17.100000000000001" customHeight="1">
      <c r="A38" s="277">
        <v>381000</v>
      </c>
      <c r="B38" s="240" t="s">
        <v>979</v>
      </c>
      <c r="C38" s="282"/>
      <c r="D38" s="282"/>
      <c r="E38" s="282"/>
      <c r="F38" s="282"/>
      <c r="G38" s="282"/>
      <c r="H38" s="285">
        <f t="shared" si="4"/>
        <v>0</v>
      </c>
    </row>
    <row r="39" spans="1:8" ht="17.100000000000001" customHeight="1">
      <c r="A39" s="277">
        <v>381070</v>
      </c>
      <c r="B39" s="240" t="s">
        <v>469</v>
      </c>
      <c r="C39" s="282"/>
      <c r="D39" s="282"/>
      <c r="E39" s="282"/>
      <c r="F39" s="282"/>
      <c r="G39" s="282"/>
      <c r="H39" s="285">
        <f t="shared" si="4"/>
        <v>0</v>
      </c>
    </row>
    <row r="40" spans="1:8" ht="17.100000000000001" customHeight="1">
      <c r="A40" s="277">
        <v>382010</v>
      </c>
      <c r="B40" s="240" t="s">
        <v>1021</v>
      </c>
      <c r="C40" s="282"/>
      <c r="D40" s="282"/>
      <c r="E40" s="282"/>
      <c r="F40" s="282"/>
      <c r="G40" s="282"/>
      <c r="H40" s="285">
        <f t="shared" si="4"/>
        <v>0</v>
      </c>
    </row>
    <row r="41" spans="1:8" ht="17.100000000000001" customHeight="1">
      <c r="A41" s="277">
        <v>383000</v>
      </c>
      <c r="B41" s="240" t="s">
        <v>1023</v>
      </c>
      <c r="C41" s="282"/>
      <c r="D41" s="282"/>
      <c r="E41" s="282"/>
      <c r="F41" s="282"/>
      <c r="G41" s="282"/>
      <c r="H41" s="285">
        <f t="shared" si="4"/>
        <v>0</v>
      </c>
    </row>
    <row r="42" spans="1:8" ht="17.100000000000001" customHeight="1">
      <c r="A42" s="277">
        <v>520000</v>
      </c>
      <c r="B42" s="240" t="s">
        <v>1455</v>
      </c>
      <c r="C42" s="282"/>
      <c r="D42" s="282"/>
      <c r="E42" s="282"/>
      <c r="F42" s="282"/>
      <c r="G42" s="282"/>
      <c r="H42" s="285">
        <f t="shared" si="4"/>
        <v>0</v>
      </c>
    </row>
    <row r="43" spans="1:8" ht="17.100000000000001" customHeight="1">
      <c r="A43" s="277">
        <v>384000</v>
      </c>
      <c r="B43" s="240" t="s">
        <v>1424</v>
      </c>
      <c r="C43" s="282"/>
      <c r="D43" s="282"/>
      <c r="E43" s="282"/>
      <c r="F43" s="282"/>
      <c r="G43" s="282"/>
      <c r="H43" s="285">
        <f t="shared" si="4"/>
        <v>0</v>
      </c>
    </row>
    <row r="44" spans="1:8" ht="17.100000000000001" customHeight="1">
      <c r="A44" s="277">
        <v>385000</v>
      </c>
      <c r="B44" s="240" t="s">
        <v>1421</v>
      </c>
      <c r="C44" s="282"/>
      <c r="D44" s="282"/>
      <c r="E44" s="282"/>
      <c r="F44" s="282"/>
      <c r="G44" s="282"/>
      <c r="H44" s="285">
        <f t="shared" si="4"/>
        <v>0</v>
      </c>
    </row>
    <row r="45" spans="1:8" ht="17.100000000000001" customHeight="1">
      <c r="A45" s="277">
        <v>524000</v>
      </c>
      <c r="B45" s="240" t="s">
        <v>1425</v>
      </c>
      <c r="C45" s="282"/>
      <c r="D45" s="282"/>
      <c r="E45" s="282"/>
      <c r="F45" s="282"/>
      <c r="G45" s="282"/>
      <c r="H45" s="285">
        <f t="shared" si="4"/>
        <v>0</v>
      </c>
    </row>
    <row r="46" spans="1:8" ht="17.100000000000001" customHeight="1" thickBot="1">
      <c r="A46" s="277">
        <v>525000</v>
      </c>
      <c r="B46" s="240" t="s">
        <v>1427</v>
      </c>
      <c r="C46" s="287"/>
      <c r="D46" s="287"/>
      <c r="E46" s="287"/>
      <c r="F46" s="287"/>
      <c r="G46" s="287"/>
      <c r="H46" s="287">
        <f t="shared" si="4"/>
        <v>0</v>
      </c>
    </row>
    <row r="47" spans="1:8" ht="17.100000000000001" customHeight="1" thickBot="1">
      <c r="A47" s="343"/>
      <c r="B47" s="9" t="s">
        <v>216</v>
      </c>
      <c r="C47" s="287">
        <f t="shared" ref="C47:H47" si="5">SUM(C36:C46)</f>
        <v>0</v>
      </c>
      <c r="D47" s="287">
        <f t="shared" si="5"/>
        <v>0</v>
      </c>
      <c r="E47" s="287">
        <f t="shared" si="5"/>
        <v>0</v>
      </c>
      <c r="F47" s="287">
        <f t="shared" si="5"/>
        <v>0</v>
      </c>
      <c r="G47" s="287">
        <f t="shared" si="5"/>
        <v>0</v>
      </c>
      <c r="H47" s="287">
        <f t="shared" si="5"/>
        <v>0</v>
      </c>
    </row>
    <row r="48" spans="1:8" ht="17.100000000000001" customHeight="1">
      <c r="A48" s="343"/>
      <c r="B48" s="9" t="s">
        <v>154</v>
      </c>
      <c r="C48" s="285">
        <f t="shared" ref="C48:H48" si="6">+C35+C47</f>
        <v>0</v>
      </c>
      <c r="D48" s="285">
        <f t="shared" si="6"/>
        <v>0</v>
      </c>
      <c r="E48" s="285">
        <f t="shared" si="6"/>
        <v>0</v>
      </c>
      <c r="F48" s="285">
        <f t="shared" si="6"/>
        <v>0</v>
      </c>
      <c r="G48" s="285">
        <f t="shared" si="6"/>
        <v>0</v>
      </c>
      <c r="H48" s="285">
        <f t="shared" si="6"/>
        <v>0</v>
      </c>
    </row>
    <row r="49" spans="1:8" ht="30" customHeight="1">
      <c r="A49" s="277"/>
      <c r="B49" s="295" t="str">
        <f>+'GENERAL FUND-OPERATING(48-53)'!B295</f>
        <v>Fund balances - July 1, 2020 as previously reported</v>
      </c>
      <c r="C49" s="282"/>
      <c r="D49" s="282"/>
      <c r="E49" s="282"/>
      <c r="F49" s="282"/>
      <c r="G49" s="282"/>
      <c r="H49" s="285">
        <f>SUM(C49:G49)</f>
        <v>0</v>
      </c>
    </row>
    <row r="50" spans="1:8" ht="18" customHeight="1" thickBot="1">
      <c r="A50" s="277"/>
      <c r="B50" s="245" t="s">
        <v>603</v>
      </c>
      <c r="C50" s="284"/>
      <c r="D50" s="284"/>
      <c r="E50" s="284"/>
      <c r="F50" s="284"/>
      <c r="G50" s="284"/>
      <c r="H50" s="287">
        <f>SUM(C50:G50)</f>
        <v>0</v>
      </c>
    </row>
    <row r="51" spans="1:8" ht="30" customHeight="1" thickBot="1">
      <c r="A51" s="240"/>
      <c r="B51" s="295" t="str">
        <f>+'GENERAL FUND-OPERATING(48-53)'!B297</f>
        <v>Fund balances - July 1, 2020 as restated</v>
      </c>
      <c r="C51" s="285">
        <f>+C49+C50</f>
        <v>0</v>
      </c>
      <c r="D51" s="285">
        <f>+D49+D50</f>
        <v>0</v>
      </c>
      <c r="E51" s="285">
        <f>+E49+E50</f>
        <v>0</v>
      </c>
      <c r="F51" s="285">
        <f>+F49+F50</f>
        <v>0</v>
      </c>
      <c r="G51" s="285">
        <f>+G49+G50</f>
        <v>0</v>
      </c>
      <c r="H51" s="287">
        <f>SUM(C51:G51)</f>
        <v>0</v>
      </c>
    </row>
    <row r="52" spans="1:8" ht="18" customHeight="1" thickBot="1">
      <c r="A52" s="240"/>
      <c r="B52" s="245" t="str">
        <f>+'GENERAL FUND-OPERATING(48-53)'!B298</f>
        <v>Fund balances - June 30, 2021</v>
      </c>
      <c r="C52" s="348">
        <f>+C48+C51</f>
        <v>0</v>
      </c>
      <c r="D52" s="348">
        <f>+D48+D51</f>
        <v>0</v>
      </c>
      <c r="E52" s="348">
        <f>+E48+E51</f>
        <v>0</v>
      </c>
      <c r="F52" s="348">
        <f>+F48+F51</f>
        <v>0</v>
      </c>
      <c r="G52" s="348">
        <f>+G48+G51</f>
        <v>0</v>
      </c>
      <c r="H52" s="348">
        <f>SUM(C52:G52)</f>
        <v>0</v>
      </c>
    </row>
    <row r="53" spans="1:8" ht="15.75" thickTop="1">
      <c r="A53" s="240"/>
      <c r="B53" s="240"/>
      <c r="C53" s="240"/>
      <c r="D53" s="240"/>
      <c r="E53" s="240"/>
      <c r="F53" s="240"/>
      <c r="G53" s="240"/>
      <c r="H53" s="240"/>
    </row>
    <row r="54" spans="1:8" ht="15.75">
      <c r="A54" s="240"/>
      <c r="B54" s="240"/>
      <c r="C54" s="336" t="s">
        <v>2456</v>
      </c>
      <c r="D54" s="240"/>
      <c r="E54" s="240"/>
      <c r="F54" s="336" t="s">
        <v>2457</v>
      </c>
      <c r="G54" s="240"/>
      <c r="H54" s="240"/>
    </row>
    <row r="55" spans="1:8" ht="15">
      <c r="A55" s="240"/>
      <c r="B55" s="240"/>
      <c r="C55" s="240"/>
      <c r="D55" s="240"/>
      <c r="E55" s="240"/>
      <c r="F55" s="240"/>
      <c r="G55" s="240"/>
      <c r="H55" s="240"/>
    </row>
    <row r="56" spans="1:8" ht="15">
      <c r="A56" s="240"/>
      <c r="B56" s="240"/>
      <c r="C56" s="240"/>
      <c r="D56" s="240"/>
      <c r="E56" s="240"/>
      <c r="F56" s="240"/>
      <c r="G56" s="240"/>
      <c r="H56" s="240"/>
    </row>
    <row r="57" spans="1:8" ht="15">
      <c r="A57" s="240"/>
      <c r="B57" s="240"/>
      <c r="C57" s="240"/>
      <c r="D57" s="240"/>
      <c r="E57" s="240"/>
      <c r="F57" s="240"/>
      <c r="G57" s="240"/>
      <c r="H57" s="240"/>
    </row>
    <row r="58" spans="1:8" ht="15">
      <c r="A58" s="240"/>
      <c r="B58" s="240"/>
      <c r="C58" s="240"/>
      <c r="D58" s="240"/>
      <c r="E58" s="240"/>
      <c r="F58" s="240"/>
      <c r="G58" s="240"/>
      <c r="H58" s="240"/>
    </row>
    <row r="59" spans="1:8" ht="15">
      <c r="A59" s="240"/>
      <c r="B59" s="240"/>
      <c r="C59" s="240"/>
      <c r="D59" s="240"/>
      <c r="E59" s="240"/>
      <c r="F59" s="240"/>
      <c r="G59" s="240"/>
      <c r="H59" s="240"/>
    </row>
    <row r="60" spans="1:8" ht="15">
      <c r="A60" s="240"/>
      <c r="B60" s="240"/>
      <c r="C60" s="240"/>
      <c r="D60" s="240"/>
      <c r="E60" s="240"/>
      <c r="F60" s="240"/>
      <c r="G60" s="240"/>
      <c r="H60" s="240"/>
    </row>
    <row r="61" spans="1:8" ht="15">
      <c r="A61" s="240"/>
      <c r="B61" s="240"/>
      <c r="C61" s="240"/>
      <c r="D61" s="240"/>
      <c r="E61" s="240"/>
      <c r="F61" s="240"/>
      <c r="G61" s="240"/>
      <c r="H61" s="240"/>
    </row>
    <row r="62" spans="1:8" ht="15">
      <c r="A62" s="240"/>
      <c r="B62" s="240"/>
      <c r="C62" s="240"/>
      <c r="D62" s="240"/>
      <c r="E62" s="240"/>
      <c r="F62" s="240"/>
      <c r="G62" s="240"/>
      <c r="H62" s="240"/>
    </row>
    <row r="63" spans="1:8" ht="15">
      <c r="A63" s="240"/>
      <c r="B63" s="240"/>
      <c r="C63" s="240"/>
      <c r="D63" s="240"/>
      <c r="E63" s="240"/>
      <c r="F63" s="240"/>
      <c r="G63" s="240"/>
      <c r="H63" s="240"/>
    </row>
    <row r="64" spans="1:8" ht="15">
      <c r="A64" s="240"/>
      <c r="B64" s="240"/>
      <c r="C64" s="240"/>
      <c r="D64" s="240"/>
      <c r="E64" s="240"/>
      <c r="F64" s="240"/>
      <c r="G64" s="240"/>
      <c r="H64" s="240"/>
    </row>
    <row r="65" spans="1:8" ht="15">
      <c r="A65" s="240"/>
      <c r="B65" s="240"/>
      <c r="C65" s="240"/>
      <c r="D65" s="240"/>
      <c r="E65" s="240"/>
      <c r="F65" s="240"/>
      <c r="G65" s="240"/>
      <c r="H65" s="240"/>
    </row>
    <row r="66" spans="1:8" ht="15">
      <c r="A66" s="240"/>
      <c r="B66" s="240"/>
      <c r="C66" s="240"/>
      <c r="D66" s="240"/>
      <c r="E66" s="240"/>
      <c r="F66" s="240"/>
      <c r="G66" s="240"/>
      <c r="H66" s="240"/>
    </row>
    <row r="67" spans="1:8" ht="15">
      <c r="A67" s="240"/>
      <c r="B67" s="240"/>
      <c r="C67" s="240"/>
      <c r="D67" s="240"/>
      <c r="E67" s="240"/>
      <c r="F67" s="240"/>
      <c r="G67" s="240"/>
      <c r="H67" s="240"/>
    </row>
    <row r="68" spans="1:8" ht="15">
      <c r="A68" s="240"/>
      <c r="B68" s="240"/>
      <c r="C68" s="240"/>
      <c r="D68" s="240"/>
      <c r="E68" s="240"/>
      <c r="F68" s="240"/>
      <c r="G68" s="240"/>
      <c r="H68" s="240"/>
    </row>
    <row r="69" spans="1:8" ht="15">
      <c r="A69" s="240"/>
      <c r="B69" s="240"/>
      <c r="C69" s="240"/>
      <c r="D69" s="240"/>
      <c r="E69" s="240"/>
      <c r="F69" s="240"/>
      <c r="G69" s="240"/>
      <c r="H69" s="240"/>
    </row>
    <row r="70" spans="1:8" ht="15">
      <c r="A70" s="240"/>
      <c r="B70" s="240"/>
      <c r="C70" s="240"/>
      <c r="D70" s="240"/>
      <c r="E70" s="240"/>
      <c r="F70" s="240"/>
      <c r="G70" s="240"/>
      <c r="H70" s="240"/>
    </row>
    <row r="71" spans="1:8" ht="15">
      <c r="A71" s="240"/>
      <c r="B71" s="240"/>
      <c r="C71" s="240"/>
      <c r="D71" s="240"/>
      <c r="E71" s="240"/>
      <c r="F71" s="240"/>
      <c r="G71" s="240"/>
      <c r="H71" s="240"/>
    </row>
    <row r="72" spans="1:8" ht="15">
      <c r="A72" s="240"/>
      <c r="B72" s="240"/>
      <c r="C72" s="240"/>
      <c r="D72" s="240"/>
      <c r="E72" s="240"/>
      <c r="F72" s="240"/>
      <c r="G72" s="240"/>
      <c r="H72" s="240"/>
    </row>
    <row r="73" spans="1:8" ht="15">
      <c r="A73" s="240"/>
      <c r="B73" s="240"/>
      <c r="C73" s="240"/>
      <c r="D73" s="240"/>
      <c r="E73" s="240"/>
      <c r="F73" s="240"/>
      <c r="G73" s="240"/>
      <c r="H73" s="240"/>
    </row>
    <row r="74" spans="1:8" ht="15">
      <c r="A74" s="240"/>
      <c r="B74" s="240"/>
      <c r="C74" s="240"/>
      <c r="D74" s="240"/>
      <c r="E74" s="240"/>
      <c r="F74" s="240"/>
      <c r="G74" s="240"/>
      <c r="H74" s="240"/>
    </row>
    <row r="75" spans="1:8" ht="15">
      <c r="A75" s="240"/>
      <c r="B75" s="240"/>
      <c r="C75" s="240"/>
      <c r="D75" s="240"/>
      <c r="E75" s="240"/>
      <c r="F75" s="240"/>
      <c r="G75" s="240"/>
      <c r="H75" s="240"/>
    </row>
    <row r="76" spans="1:8" ht="15">
      <c r="A76" s="240"/>
      <c r="B76" s="240"/>
      <c r="C76" s="240"/>
      <c r="D76" s="240"/>
      <c r="E76" s="240"/>
      <c r="F76" s="240"/>
      <c r="G76" s="240"/>
      <c r="H76" s="240"/>
    </row>
    <row r="77" spans="1:8" ht="15">
      <c r="A77" s="240"/>
      <c r="B77" s="240"/>
      <c r="C77" s="240"/>
      <c r="D77" s="240"/>
      <c r="E77" s="240"/>
      <c r="F77" s="240"/>
      <c r="G77" s="240"/>
      <c r="H77" s="240"/>
    </row>
    <row r="78" spans="1:8" ht="15">
      <c r="A78" s="240"/>
      <c r="B78" s="240"/>
      <c r="C78" s="240"/>
      <c r="D78" s="240"/>
      <c r="E78" s="240"/>
      <c r="F78" s="240"/>
      <c r="G78" s="240"/>
      <c r="H78" s="240"/>
    </row>
    <row r="79" spans="1:8" ht="15">
      <c r="A79" s="240"/>
      <c r="B79" s="240"/>
      <c r="C79" s="240"/>
      <c r="D79" s="240"/>
      <c r="E79" s="240"/>
      <c r="F79" s="240"/>
      <c r="G79" s="240"/>
      <c r="H79" s="240"/>
    </row>
    <row r="80" spans="1:8" ht="15">
      <c r="A80" s="240"/>
      <c r="B80" s="240"/>
      <c r="C80" s="240"/>
      <c r="D80" s="240"/>
      <c r="E80" s="240"/>
      <c r="F80" s="240"/>
      <c r="G80" s="240"/>
      <c r="H80" s="240"/>
    </row>
    <row r="81" spans="1:8" ht="15">
      <c r="A81" s="240"/>
      <c r="B81" s="240"/>
      <c r="C81" s="240"/>
      <c r="D81" s="240"/>
      <c r="E81" s="240"/>
      <c r="F81" s="240"/>
      <c r="G81" s="240"/>
      <c r="H81" s="240"/>
    </row>
    <row r="82" spans="1:8" ht="15">
      <c r="A82" s="240"/>
      <c r="B82" s="240"/>
      <c r="C82" s="240"/>
      <c r="D82" s="240"/>
      <c r="E82" s="240"/>
      <c r="F82" s="240"/>
      <c r="G82" s="240"/>
      <c r="H82" s="240"/>
    </row>
    <row r="83" spans="1:8" ht="15">
      <c r="A83" s="240"/>
      <c r="B83" s="240"/>
      <c r="C83" s="240"/>
      <c r="D83" s="240"/>
      <c r="E83" s="240"/>
      <c r="F83" s="240"/>
      <c r="G83" s="240"/>
      <c r="H83" s="240"/>
    </row>
    <row r="84" spans="1:8" ht="15">
      <c r="A84" s="240"/>
      <c r="B84" s="240"/>
      <c r="C84" s="240"/>
      <c r="D84" s="240"/>
      <c r="E84" s="240"/>
      <c r="F84" s="240"/>
      <c r="G84" s="240"/>
      <c r="H84" s="240"/>
    </row>
    <row r="85" spans="1:8" ht="15">
      <c r="A85" s="240"/>
      <c r="B85" s="240"/>
      <c r="C85" s="240"/>
      <c r="D85" s="240"/>
      <c r="E85" s="240"/>
      <c r="F85" s="240"/>
      <c r="G85" s="240"/>
      <c r="H85" s="240"/>
    </row>
    <row r="86" spans="1:8" ht="15">
      <c r="A86" s="240"/>
      <c r="B86" s="240"/>
      <c r="C86" s="240"/>
      <c r="D86" s="240"/>
      <c r="E86" s="240"/>
      <c r="F86" s="240"/>
      <c r="G86" s="240"/>
      <c r="H86" s="240"/>
    </row>
    <row r="87" spans="1:8" ht="15">
      <c r="A87" s="240"/>
      <c r="B87" s="240"/>
      <c r="C87" s="240"/>
      <c r="D87" s="240"/>
      <c r="E87" s="240"/>
      <c r="F87" s="240"/>
      <c r="G87" s="240"/>
      <c r="H87" s="240"/>
    </row>
    <row r="88" spans="1:8" ht="15">
      <c r="A88" s="240"/>
      <c r="B88" s="240"/>
      <c r="C88" s="240"/>
      <c r="D88" s="240"/>
      <c r="E88" s="240"/>
      <c r="F88" s="240"/>
      <c r="G88" s="240"/>
      <c r="H88" s="240"/>
    </row>
    <row r="89" spans="1:8" ht="15">
      <c r="A89" s="240"/>
      <c r="B89" s="240"/>
      <c r="C89" s="240"/>
      <c r="D89" s="240"/>
      <c r="E89" s="240"/>
      <c r="F89" s="240"/>
      <c r="G89" s="240"/>
      <c r="H89" s="240"/>
    </row>
    <row r="90" spans="1:8" ht="15">
      <c r="A90" s="240"/>
      <c r="B90" s="240"/>
      <c r="C90" s="240"/>
      <c r="D90" s="240"/>
      <c r="E90" s="240"/>
      <c r="F90" s="240"/>
      <c r="G90" s="240"/>
      <c r="H90" s="240"/>
    </row>
    <row r="91" spans="1:8" ht="15">
      <c r="A91" s="240"/>
      <c r="B91" s="240"/>
      <c r="C91" s="240"/>
      <c r="D91" s="240"/>
      <c r="E91" s="240"/>
      <c r="F91" s="240"/>
      <c r="G91" s="240"/>
      <c r="H91" s="240"/>
    </row>
    <row r="92" spans="1:8" ht="15">
      <c r="A92" s="240"/>
      <c r="B92" s="240"/>
      <c r="C92" s="240"/>
      <c r="D92" s="240"/>
      <c r="E92" s="240"/>
      <c r="F92" s="240"/>
      <c r="G92" s="240"/>
      <c r="H92" s="240"/>
    </row>
    <row r="93" spans="1:8" ht="15">
      <c r="A93" s="240"/>
      <c r="B93" s="240"/>
      <c r="C93" s="240"/>
      <c r="D93" s="240"/>
      <c r="E93" s="240"/>
      <c r="F93" s="240"/>
      <c r="G93" s="240"/>
      <c r="H93" s="240"/>
    </row>
    <row r="94" spans="1:8" ht="15">
      <c r="A94" s="240"/>
      <c r="B94" s="240"/>
      <c r="C94" s="240"/>
      <c r="D94" s="240"/>
      <c r="E94" s="240"/>
      <c r="F94" s="240"/>
      <c r="G94" s="240"/>
      <c r="H94" s="240"/>
    </row>
    <row r="95" spans="1:8" ht="15">
      <c r="A95" s="240"/>
      <c r="B95" s="240"/>
      <c r="C95" s="240"/>
      <c r="D95" s="240"/>
      <c r="E95" s="240"/>
      <c r="F95" s="240"/>
      <c r="G95" s="240"/>
      <c r="H95" s="240"/>
    </row>
    <row r="96" spans="1:8" ht="15">
      <c r="A96" s="240"/>
      <c r="B96" s="240"/>
      <c r="C96" s="240"/>
      <c r="D96" s="240"/>
      <c r="E96" s="240"/>
      <c r="F96" s="240"/>
      <c r="G96" s="240"/>
      <c r="H96" s="240"/>
    </row>
    <row r="97" spans="1:8" ht="15">
      <c r="A97" s="240"/>
      <c r="B97" s="240"/>
      <c r="C97" s="240"/>
      <c r="D97" s="240"/>
      <c r="E97" s="240"/>
      <c r="F97" s="240"/>
      <c r="G97" s="240"/>
      <c r="H97" s="240"/>
    </row>
    <row r="98" spans="1:8" ht="15">
      <c r="A98" s="240"/>
      <c r="B98" s="240"/>
      <c r="C98" s="240"/>
      <c r="D98" s="240"/>
      <c r="E98" s="240"/>
      <c r="F98" s="240"/>
      <c r="G98" s="240"/>
      <c r="H98" s="240"/>
    </row>
    <row r="99" spans="1:8" ht="15">
      <c r="A99" s="240"/>
      <c r="B99" s="240"/>
      <c r="C99" s="240"/>
      <c r="D99" s="240"/>
      <c r="E99" s="240"/>
      <c r="F99" s="240"/>
      <c r="G99" s="240"/>
      <c r="H99" s="240"/>
    </row>
    <row r="100" spans="1:8" ht="15">
      <c r="A100" s="240"/>
      <c r="B100" s="240"/>
      <c r="C100" s="240"/>
      <c r="D100" s="240"/>
      <c r="E100" s="240"/>
      <c r="F100" s="240"/>
      <c r="G100" s="240"/>
      <c r="H100" s="240"/>
    </row>
    <row r="101" spans="1:8" ht="15">
      <c r="A101" s="240"/>
      <c r="B101" s="240"/>
      <c r="C101" s="240"/>
      <c r="D101" s="240"/>
      <c r="E101" s="240"/>
      <c r="F101" s="240"/>
      <c r="G101" s="240"/>
      <c r="H101" s="240"/>
    </row>
    <row r="102" spans="1:8" ht="15">
      <c r="A102" s="240"/>
      <c r="B102" s="240"/>
      <c r="C102" s="240"/>
      <c r="D102" s="240"/>
      <c r="E102" s="240"/>
      <c r="F102" s="240"/>
      <c r="G102" s="240"/>
      <c r="H102" s="240"/>
    </row>
    <row r="103" spans="1:8" ht="15">
      <c r="A103" s="240"/>
      <c r="B103" s="240"/>
      <c r="C103" s="240"/>
      <c r="D103" s="240"/>
      <c r="E103" s="240"/>
      <c r="F103" s="240"/>
      <c r="G103" s="240"/>
      <c r="H103" s="240"/>
    </row>
    <row r="104" spans="1:8" ht="15">
      <c r="A104" s="240"/>
      <c r="B104" s="240"/>
      <c r="C104" s="240"/>
      <c r="D104" s="240"/>
      <c r="E104" s="240"/>
      <c r="F104" s="240"/>
      <c r="G104" s="240"/>
      <c r="H104" s="240"/>
    </row>
    <row r="105" spans="1:8" ht="15">
      <c r="A105" s="240"/>
      <c r="B105" s="240"/>
      <c r="C105" s="240"/>
      <c r="D105" s="240"/>
      <c r="E105" s="240"/>
      <c r="F105" s="240"/>
      <c r="G105" s="240"/>
      <c r="H105" s="240"/>
    </row>
    <row r="106" spans="1:8" ht="15">
      <c r="A106" s="240"/>
      <c r="B106" s="240"/>
      <c r="C106" s="240"/>
      <c r="D106" s="240"/>
      <c r="E106" s="240"/>
      <c r="F106" s="240"/>
      <c r="G106" s="240"/>
      <c r="H106" s="240"/>
    </row>
    <row r="107" spans="1:8" ht="15">
      <c r="A107" s="240"/>
      <c r="B107" s="240"/>
      <c r="C107" s="240"/>
      <c r="D107" s="240"/>
      <c r="E107" s="240"/>
      <c r="F107" s="240"/>
      <c r="G107" s="240"/>
      <c r="H107" s="240"/>
    </row>
    <row r="108" spans="1:8" ht="15">
      <c r="A108" s="240"/>
      <c r="B108" s="240"/>
      <c r="C108" s="240"/>
      <c r="D108" s="240"/>
      <c r="E108" s="240"/>
      <c r="F108" s="240"/>
      <c r="G108" s="240"/>
      <c r="H108" s="240"/>
    </row>
    <row r="109" spans="1:8" ht="15">
      <c r="A109" s="240"/>
      <c r="B109" s="240"/>
      <c r="C109" s="240"/>
      <c r="D109" s="240"/>
      <c r="E109" s="240"/>
      <c r="F109" s="240"/>
      <c r="G109" s="240"/>
      <c r="H109" s="240"/>
    </row>
    <row r="110" spans="1:8" ht="15">
      <c r="A110" s="240"/>
      <c r="B110" s="240"/>
      <c r="C110" s="240"/>
      <c r="D110" s="240"/>
      <c r="E110" s="240"/>
      <c r="F110" s="240"/>
      <c r="G110" s="240"/>
      <c r="H110" s="240"/>
    </row>
    <row r="111" spans="1:8" ht="15">
      <c r="A111" s="240"/>
      <c r="B111" s="240"/>
      <c r="C111" s="240"/>
      <c r="D111" s="240"/>
      <c r="E111" s="240"/>
      <c r="F111" s="240"/>
      <c r="G111" s="240"/>
      <c r="H111" s="240"/>
    </row>
    <row r="112" spans="1:8" ht="15">
      <c r="A112" s="240"/>
      <c r="B112" s="240"/>
      <c r="C112" s="240"/>
      <c r="D112" s="240"/>
      <c r="E112" s="240"/>
      <c r="F112" s="240"/>
      <c r="G112" s="240"/>
      <c r="H112" s="240"/>
    </row>
    <row r="113" spans="1:8" ht="15">
      <c r="A113" s="240"/>
      <c r="B113" s="240"/>
      <c r="C113" s="240"/>
      <c r="D113" s="240"/>
      <c r="E113" s="240"/>
      <c r="F113" s="240"/>
      <c r="G113" s="240"/>
      <c r="H113" s="240"/>
    </row>
    <row r="114" spans="1:8" ht="15">
      <c r="A114" s="240"/>
      <c r="B114" s="240"/>
      <c r="C114" s="240"/>
      <c r="D114" s="240"/>
      <c r="E114" s="240"/>
      <c r="F114" s="240"/>
      <c r="G114" s="240"/>
      <c r="H114" s="240"/>
    </row>
    <row r="115" spans="1:8" ht="15">
      <c r="A115" s="240"/>
      <c r="B115" s="240"/>
      <c r="C115" s="240"/>
      <c r="D115" s="240"/>
      <c r="E115" s="240"/>
      <c r="F115" s="240"/>
      <c r="G115" s="240"/>
      <c r="H115" s="240"/>
    </row>
    <row r="116" spans="1:8" ht="15">
      <c r="A116" s="240"/>
      <c r="B116" s="240"/>
      <c r="C116" s="240"/>
      <c r="D116" s="240"/>
      <c r="E116" s="240"/>
      <c r="F116" s="240"/>
      <c r="G116" s="240"/>
      <c r="H116" s="240"/>
    </row>
    <row r="117" spans="1:8" ht="15">
      <c r="A117" s="240"/>
      <c r="B117" s="240"/>
      <c r="C117" s="240"/>
      <c r="D117" s="240"/>
      <c r="E117" s="240"/>
      <c r="F117" s="240"/>
      <c r="G117" s="240"/>
      <c r="H117" s="240"/>
    </row>
  </sheetData>
  <sheetProtection algorithmName="SHA-512" hashValue="VIApfmCB/K31EtqOh5fKEtxrt0UhT1xAq1FTMGMZtYv0lfDKoxeoW2+kipkogki1ahNoxnKgLuPaLa0l2jGIPQ==" saltValue="c1CRgW6vj0ULiB1d5xi8OQ==" spinCount="100000" sheet="1" scenarios="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2021</oddHeader>
  </headerFooter>
  <colBreaks count="1" manualBreakCount="1">
    <brk id="5" max="50" man="1"/>
  </colBreaks>
  <legacy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81"/>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L72" sqref="L72"/>
    </sheetView>
  </sheetViews>
  <sheetFormatPr defaultColWidth="8.85546875" defaultRowHeight="12.75"/>
  <cols>
    <col min="1" max="1" width="4.7109375" style="238" customWidth="1"/>
    <col min="2" max="2" width="12.7109375" style="238" customWidth="1"/>
    <col min="3" max="3" width="55.7109375" style="238" customWidth="1"/>
    <col min="4" max="8" width="18.7109375" style="238" customWidth="1"/>
    <col min="9" max="16384" width="8.85546875" style="238"/>
  </cols>
  <sheetData>
    <row r="1" spans="1:8" ht="18">
      <c r="B1" s="253"/>
      <c r="C1" s="236" t="str">
        <f>+'TABLE OF CONTENTS'!A1</f>
        <v>LOCAL GOVERNMENT NAME:</v>
      </c>
      <c r="D1" s="253"/>
      <c r="E1" s="253"/>
      <c r="F1" s="253"/>
      <c r="G1" s="253"/>
      <c r="H1" s="253"/>
    </row>
    <row r="2" spans="1:8" ht="18">
      <c r="B2" s="253"/>
      <c r="C2" s="236" t="s">
        <v>1458</v>
      </c>
      <c r="D2" s="253"/>
      <c r="E2" s="253"/>
      <c r="F2" s="253"/>
      <c r="G2" s="253"/>
      <c r="H2" s="253"/>
    </row>
    <row r="3" spans="1:8" ht="18">
      <c r="B3" s="253"/>
      <c r="C3" s="236" t="s">
        <v>814</v>
      </c>
      <c r="D3" s="253"/>
      <c r="E3" s="253"/>
      <c r="F3" s="253"/>
      <c r="G3" s="253"/>
      <c r="H3" s="253"/>
    </row>
    <row r="4" spans="1:8" ht="18">
      <c r="B4" s="253"/>
      <c r="C4" s="239" t="str">
        <f>+'TABLE OF CONTENTS'!A4</f>
        <v>FISCAL YEAR ENDING JUNE 30, 2021</v>
      </c>
      <c r="D4" s="253"/>
      <c r="E4" s="253"/>
      <c r="F4" s="253"/>
      <c r="G4" s="253"/>
      <c r="H4" s="253"/>
    </row>
    <row r="5" spans="1:8" ht="18.75" thickBot="1">
      <c r="C5" s="239"/>
      <c r="D5" s="241"/>
      <c r="E5" s="289"/>
      <c r="F5" s="289"/>
      <c r="G5" s="289"/>
      <c r="H5" s="289"/>
    </row>
    <row r="7" spans="1:8" ht="16.5" thickBot="1">
      <c r="B7" s="240"/>
      <c r="C7" s="240"/>
      <c r="D7" s="241" t="s">
        <v>1154</v>
      </c>
      <c r="E7" s="242"/>
      <c r="F7" s="242"/>
      <c r="G7" s="241"/>
      <c r="H7" s="240"/>
    </row>
    <row r="8" spans="1:8" ht="15.75">
      <c r="B8" s="243" t="s">
        <v>156</v>
      </c>
      <c r="C8" s="243"/>
      <c r="D8" s="243" t="s">
        <v>1543</v>
      </c>
      <c r="E8" s="243" t="s">
        <v>1543</v>
      </c>
      <c r="F8" s="243" t="s">
        <v>1543</v>
      </c>
      <c r="G8" s="243" t="s">
        <v>1543</v>
      </c>
      <c r="H8" s="6"/>
    </row>
    <row r="9" spans="1:8" ht="16.5" thickBot="1">
      <c r="B9" s="244" t="s">
        <v>157</v>
      </c>
      <c r="C9" s="244" t="s">
        <v>158</v>
      </c>
      <c r="D9" s="244" t="s">
        <v>888</v>
      </c>
      <c r="E9" s="244" t="s">
        <v>888</v>
      </c>
      <c r="F9" s="244" t="s">
        <v>888</v>
      </c>
      <c r="G9" s="244" t="s">
        <v>888</v>
      </c>
      <c r="H9" s="538" t="s">
        <v>175</v>
      </c>
    </row>
    <row r="10" spans="1:8" ht="15.75">
      <c r="A10"/>
      <c r="B10" s="342"/>
      <c r="C10" s="8" t="s">
        <v>928</v>
      </c>
      <c r="D10" s="297"/>
      <c r="E10" s="297"/>
      <c r="F10" s="297"/>
      <c r="G10" s="297"/>
      <c r="H10" s="297"/>
    </row>
    <row r="11" spans="1:8" customFormat="1" ht="15.75">
      <c r="B11" s="342"/>
      <c r="C11" s="8" t="s">
        <v>179</v>
      </c>
      <c r="D11" s="297"/>
      <c r="E11" s="297"/>
      <c r="F11" s="297"/>
      <c r="G11" s="297"/>
      <c r="H11" s="297"/>
    </row>
    <row r="12" spans="1:8" ht="15">
      <c r="A12"/>
      <c r="B12" s="343">
        <v>101000</v>
      </c>
      <c r="C12" s="6" t="s">
        <v>929</v>
      </c>
      <c r="D12" s="246"/>
      <c r="E12" s="246"/>
      <c r="F12" s="246"/>
      <c r="G12" s="246"/>
      <c r="H12" s="254">
        <f t="shared" ref="H12:H20" si="0">SUM(D12:G12)</f>
        <v>0</v>
      </c>
    </row>
    <row r="13" spans="1:8" ht="15">
      <c r="A13"/>
      <c r="B13" s="343">
        <v>103000</v>
      </c>
      <c r="C13" s="6" t="s">
        <v>1056</v>
      </c>
      <c r="D13" s="246"/>
      <c r="E13" s="246"/>
      <c r="F13" s="246"/>
      <c r="G13" s="246"/>
      <c r="H13" s="254">
        <f t="shared" si="0"/>
        <v>0</v>
      </c>
    </row>
    <row r="14" spans="1:8" ht="15">
      <c r="A14"/>
      <c r="B14" s="343">
        <v>101100</v>
      </c>
      <c r="C14" s="6" t="s">
        <v>741</v>
      </c>
      <c r="D14" s="246"/>
      <c r="E14" s="246"/>
      <c r="F14" s="246"/>
      <c r="G14" s="246"/>
      <c r="H14" s="254">
        <f t="shared" si="0"/>
        <v>0</v>
      </c>
    </row>
    <row r="15" spans="1:8" ht="30">
      <c r="A15"/>
      <c r="B15" s="343">
        <v>110000</v>
      </c>
      <c r="C15" s="540" t="s">
        <v>1059</v>
      </c>
      <c r="D15" s="246"/>
      <c r="E15" s="246"/>
      <c r="F15" s="246"/>
      <c r="G15" s="246"/>
      <c r="H15" s="254">
        <f t="shared" si="0"/>
        <v>0</v>
      </c>
    </row>
    <row r="16" spans="1:8" ht="30">
      <c r="A16"/>
      <c r="B16" s="343">
        <v>120000</v>
      </c>
      <c r="C16" s="540" t="s">
        <v>572</v>
      </c>
      <c r="D16" s="246"/>
      <c r="E16" s="246"/>
      <c r="F16" s="246"/>
      <c r="G16" s="246"/>
      <c r="H16" s="254">
        <f t="shared" si="0"/>
        <v>0</v>
      </c>
    </row>
    <row r="17" spans="1:8" ht="15">
      <c r="A17"/>
      <c r="B17" s="343">
        <v>131000</v>
      </c>
      <c r="C17" s="6" t="s">
        <v>226</v>
      </c>
      <c r="D17" s="246"/>
      <c r="E17" s="246"/>
      <c r="F17" s="246"/>
      <c r="G17" s="246"/>
      <c r="H17" s="254">
        <f t="shared" si="0"/>
        <v>0</v>
      </c>
    </row>
    <row r="18" spans="1:8" ht="15">
      <c r="A18"/>
      <c r="B18" s="343">
        <v>132000</v>
      </c>
      <c r="C18" s="6" t="s">
        <v>227</v>
      </c>
      <c r="D18" s="246"/>
      <c r="E18" s="246"/>
      <c r="F18" s="246"/>
      <c r="G18" s="246"/>
      <c r="H18" s="254">
        <f t="shared" si="0"/>
        <v>0</v>
      </c>
    </row>
    <row r="19" spans="1:8" ht="15">
      <c r="A19"/>
      <c r="B19" s="343">
        <v>141000</v>
      </c>
      <c r="C19" s="6" t="s">
        <v>181</v>
      </c>
      <c r="D19" s="246"/>
      <c r="E19" s="246"/>
      <c r="F19" s="246"/>
      <c r="G19" s="246"/>
      <c r="H19" s="254">
        <f t="shared" si="0"/>
        <v>0</v>
      </c>
    </row>
    <row r="20" spans="1:8" ht="15.75" thickBot="1">
      <c r="A20"/>
      <c r="B20" s="343">
        <v>150000</v>
      </c>
      <c r="C20" s="6" t="s">
        <v>933</v>
      </c>
      <c r="D20" s="248"/>
      <c r="E20" s="248"/>
      <c r="F20" s="248"/>
      <c r="G20" s="248"/>
      <c r="H20" s="254">
        <f t="shared" si="0"/>
        <v>0</v>
      </c>
    </row>
    <row r="21" spans="1:8" customFormat="1" ht="16.5" thickBot="1">
      <c r="B21" s="343"/>
      <c r="C21" s="9" t="s">
        <v>714</v>
      </c>
      <c r="D21" s="256">
        <f>SUM(D11:D20)</f>
        <v>0</v>
      </c>
      <c r="E21" s="256">
        <f>SUM(E11:E20)</f>
        <v>0</v>
      </c>
      <c r="F21" s="256">
        <f>SUM(F11:F20)</f>
        <v>0</v>
      </c>
      <c r="G21" s="256">
        <f>SUM(G11:G20)</f>
        <v>0</v>
      </c>
      <c r="H21" s="256">
        <f>SUM(H11:H20)</f>
        <v>0</v>
      </c>
    </row>
    <row r="22" spans="1:8" customFormat="1" ht="15.75">
      <c r="B22" s="343"/>
      <c r="C22" s="8" t="s">
        <v>180</v>
      </c>
      <c r="D22" s="254"/>
      <c r="E22" s="254"/>
      <c r="F22" s="254"/>
      <c r="G22" s="254"/>
      <c r="H22" s="254"/>
    </row>
    <row r="23" spans="1:8" customFormat="1" ht="15">
      <c r="B23" s="343"/>
      <c r="C23" s="6" t="s">
        <v>934</v>
      </c>
      <c r="D23" s="254"/>
      <c r="E23" s="254"/>
      <c r="F23" s="254"/>
      <c r="G23" s="254"/>
      <c r="H23" s="254"/>
    </row>
    <row r="24" spans="1:8" ht="15">
      <c r="A24"/>
      <c r="B24" s="343">
        <v>102200</v>
      </c>
      <c r="C24" s="6" t="s">
        <v>1057</v>
      </c>
      <c r="D24" s="246"/>
      <c r="E24" s="246"/>
      <c r="F24" s="246"/>
      <c r="G24" s="246"/>
      <c r="H24" s="254">
        <f>SUM(D24:G24)</f>
        <v>0</v>
      </c>
    </row>
    <row r="25" spans="1:8" ht="15">
      <c r="A25"/>
      <c r="B25" s="343">
        <v>102300</v>
      </c>
      <c r="C25" s="6" t="s">
        <v>1058</v>
      </c>
      <c r="D25" s="246"/>
      <c r="E25" s="246"/>
      <c r="F25" s="246"/>
      <c r="G25" s="246"/>
      <c r="H25" s="254">
        <f>SUM(D25:G25)</f>
        <v>0</v>
      </c>
    </row>
    <row r="26" spans="1:8" ht="15">
      <c r="A26"/>
      <c r="B26" s="343">
        <v>133000</v>
      </c>
      <c r="C26" s="6" t="s">
        <v>1060</v>
      </c>
      <c r="D26" s="246"/>
      <c r="E26" s="246"/>
      <c r="F26" s="246"/>
      <c r="G26" s="246"/>
      <c r="H26" s="254">
        <f>SUM(D26:G26)</f>
        <v>0</v>
      </c>
    </row>
    <row r="27" spans="1:8" ht="15" customHeight="1">
      <c r="A27"/>
      <c r="B27" s="343">
        <v>170000</v>
      </c>
      <c r="C27" s="6" t="s">
        <v>159</v>
      </c>
      <c r="D27" s="246"/>
      <c r="E27" s="246"/>
      <c r="F27" s="246"/>
      <c r="G27" s="246"/>
      <c r="H27" s="254">
        <f>SUM(D27:G27)</f>
        <v>0</v>
      </c>
    </row>
    <row r="28" spans="1:8" customFormat="1" ht="15">
      <c r="B28" s="343">
        <v>180000</v>
      </c>
      <c r="C28" s="6" t="s">
        <v>567</v>
      </c>
      <c r="D28" s="254"/>
      <c r="E28" s="254"/>
      <c r="F28" s="254"/>
      <c r="G28" s="254"/>
      <c r="H28" s="254"/>
    </row>
    <row r="29" spans="1:8" ht="15">
      <c r="A29"/>
      <c r="B29" s="343"/>
      <c r="C29" s="6" t="s">
        <v>562</v>
      </c>
      <c r="D29" s="246"/>
      <c r="E29" s="246"/>
      <c r="F29" s="246"/>
      <c r="G29" s="246"/>
      <c r="H29" s="254">
        <f t="shared" ref="H29:H35" si="1">SUM(D29:G29)</f>
        <v>0</v>
      </c>
    </row>
    <row r="30" spans="1:8" ht="15">
      <c r="A30"/>
      <c r="B30" s="343"/>
      <c r="C30" s="6" t="s">
        <v>563</v>
      </c>
      <c r="D30" s="246"/>
      <c r="E30" s="246"/>
      <c r="F30" s="246"/>
      <c r="G30" s="246"/>
      <c r="H30" s="254">
        <f t="shared" si="1"/>
        <v>0</v>
      </c>
    </row>
    <row r="31" spans="1:8" ht="15">
      <c r="A31"/>
      <c r="B31" s="343"/>
      <c r="C31" s="6" t="s">
        <v>548</v>
      </c>
      <c r="D31" s="246"/>
      <c r="E31" s="246"/>
      <c r="F31" s="246"/>
      <c r="G31" s="246"/>
      <c r="H31" s="254">
        <f t="shared" si="1"/>
        <v>0</v>
      </c>
    </row>
    <row r="32" spans="1:8" ht="15">
      <c r="A32"/>
      <c r="B32" s="343"/>
      <c r="C32" s="6" t="s">
        <v>564</v>
      </c>
      <c r="D32" s="246"/>
      <c r="E32" s="246"/>
      <c r="F32" s="246"/>
      <c r="G32" s="246"/>
      <c r="H32" s="254">
        <f t="shared" si="1"/>
        <v>0</v>
      </c>
    </row>
    <row r="33" spans="1:9" ht="15">
      <c r="A33"/>
      <c r="B33" s="343"/>
      <c r="C33" s="6" t="s">
        <v>565</v>
      </c>
      <c r="D33" s="246"/>
      <c r="E33" s="246"/>
      <c r="F33" s="246"/>
      <c r="G33" s="246"/>
      <c r="H33" s="254">
        <f t="shared" si="1"/>
        <v>0</v>
      </c>
    </row>
    <row r="34" spans="1:9" ht="15">
      <c r="A34"/>
      <c r="B34" s="343"/>
      <c r="C34" s="6" t="s">
        <v>547</v>
      </c>
      <c r="D34" s="246"/>
      <c r="E34" s="246"/>
      <c r="F34" s="246"/>
      <c r="G34" s="246"/>
      <c r="H34" s="254">
        <f t="shared" si="1"/>
        <v>0</v>
      </c>
    </row>
    <row r="35" spans="1:9" ht="15">
      <c r="A35"/>
      <c r="B35" s="343"/>
      <c r="C35" s="6" t="s">
        <v>566</v>
      </c>
      <c r="D35" s="246"/>
      <c r="E35" s="246"/>
      <c r="F35" s="246"/>
      <c r="G35" s="246"/>
      <c r="H35" s="254">
        <f t="shared" si="1"/>
        <v>0</v>
      </c>
    </row>
    <row r="36" spans="1:9" customFormat="1" ht="15.75" thickBot="1">
      <c r="B36" s="343"/>
      <c r="C36" s="6" t="s">
        <v>182</v>
      </c>
      <c r="D36" s="255">
        <f>+D29+D30+D31+D32+D33+D34+D35</f>
        <v>0</v>
      </c>
      <c r="E36" s="255">
        <f>+E29+E30+E31+E32+E33+E34+E35</f>
        <v>0</v>
      </c>
      <c r="F36" s="255">
        <f>+F29+F30+F31+F32+F33+F34+F35</f>
        <v>0</v>
      </c>
      <c r="G36" s="255">
        <f>+G29+G30+G31+G32+G33+G34+G35</f>
        <v>0</v>
      </c>
      <c r="H36" s="254">
        <f>SUM(D36:G36)</f>
        <v>0</v>
      </c>
    </row>
    <row r="37" spans="1:9" customFormat="1" ht="16.5" thickBot="1">
      <c r="B37" s="343"/>
      <c r="C37" s="9" t="s">
        <v>713</v>
      </c>
      <c r="D37" s="256">
        <f>SUM(D24:D35)</f>
        <v>0</v>
      </c>
      <c r="E37" s="256">
        <f>SUM(E24:E35)</f>
        <v>0</v>
      </c>
      <c r="F37" s="256">
        <f>SUM(F24:F35)</f>
        <v>0</v>
      </c>
      <c r="G37" s="256">
        <f>SUM(G24:G35)</f>
        <v>0</v>
      </c>
      <c r="H37" s="256">
        <f>SUM(H24:H35)</f>
        <v>0</v>
      </c>
    </row>
    <row r="38" spans="1:9" customFormat="1" ht="16.5" thickBot="1">
      <c r="B38" s="343"/>
      <c r="C38" s="539" t="s">
        <v>937</v>
      </c>
      <c r="D38" s="257">
        <f>+D21+D37</f>
        <v>0</v>
      </c>
      <c r="E38" s="257">
        <f>+E21+E37</f>
        <v>0</v>
      </c>
      <c r="F38" s="257">
        <f>+F21+F37</f>
        <v>0</v>
      </c>
      <c r="G38" s="257">
        <f>+G21+G37</f>
        <v>0</v>
      </c>
      <c r="H38" s="257">
        <f>+H21+H37</f>
        <v>0</v>
      </c>
    </row>
    <row r="39" spans="1:9" customFormat="1" ht="16.5" thickTop="1">
      <c r="B39" s="343"/>
      <c r="C39" s="539"/>
      <c r="D39" s="254"/>
      <c r="E39" s="254"/>
      <c r="F39" s="254"/>
      <c r="G39" s="254"/>
      <c r="H39" s="254"/>
    </row>
    <row r="40" spans="1:9" customFormat="1" ht="15.75">
      <c r="B40" s="343"/>
      <c r="C40" s="539" t="s">
        <v>1536</v>
      </c>
      <c r="D40" s="254"/>
      <c r="E40" s="254"/>
      <c r="F40" s="254"/>
      <c r="G40" s="254"/>
      <c r="H40" s="254"/>
    </row>
    <row r="41" spans="1:9" ht="15">
      <c r="B41" s="276">
        <v>190000</v>
      </c>
      <c r="C41" s="240" t="s">
        <v>2923</v>
      </c>
      <c r="D41" s="246"/>
      <c r="E41" s="246"/>
      <c r="F41" s="246"/>
      <c r="G41" s="246"/>
      <c r="H41" s="254">
        <f>SUM(D41:G41)</f>
        <v>0</v>
      </c>
      <c r="I41" s="254"/>
    </row>
    <row r="42" spans="1:9" ht="15">
      <c r="B42" s="276" t="s">
        <v>1585</v>
      </c>
      <c r="C42" s="240" t="s">
        <v>2916</v>
      </c>
      <c r="D42" s="246"/>
      <c r="E42" s="246"/>
      <c r="F42" s="246"/>
      <c r="G42" s="246"/>
      <c r="H42" s="254">
        <f>SUM(D42:G42)</f>
        <v>0</v>
      </c>
      <c r="I42" s="254"/>
    </row>
    <row r="43" spans="1:9" ht="15.75" thickBot="1">
      <c r="B43" s="276" t="s">
        <v>1585</v>
      </c>
      <c r="C43" s="240" t="s">
        <v>1537</v>
      </c>
      <c r="D43" s="248"/>
      <c r="E43" s="248"/>
      <c r="F43" s="248"/>
      <c r="G43" s="248"/>
      <c r="H43" s="254">
        <f>SUM(D43:G43)</f>
        <v>0</v>
      </c>
    </row>
    <row r="44" spans="1:9" customFormat="1" ht="16.5" thickBot="1">
      <c r="B44" s="343"/>
      <c r="C44" s="9" t="s">
        <v>1538</v>
      </c>
      <c r="D44" s="257">
        <f>SUM(D41:D43)</f>
        <v>0</v>
      </c>
      <c r="E44" s="257">
        <f>SUM(E41:E43)</f>
        <v>0</v>
      </c>
      <c r="F44" s="257">
        <f>SUM(F41:F43)</f>
        <v>0</v>
      </c>
      <c r="G44" s="257">
        <f>SUM(G41:G43)</f>
        <v>0</v>
      </c>
      <c r="H44" s="257">
        <f>SUM(H41:H43)</f>
        <v>0</v>
      </c>
    </row>
    <row r="45" spans="1:9" customFormat="1" ht="15.75" thickTop="1">
      <c r="A45" s="559"/>
      <c r="B45" s="343"/>
      <c r="C45" s="6"/>
      <c r="D45" s="254"/>
      <c r="E45" s="254"/>
      <c r="F45" s="254"/>
      <c r="G45" s="254"/>
      <c r="H45" s="254"/>
    </row>
    <row r="46" spans="1:9" customFormat="1" ht="15.75">
      <c r="B46" s="343"/>
      <c r="C46" s="8" t="s">
        <v>938</v>
      </c>
      <c r="D46" s="254"/>
      <c r="E46" s="254"/>
      <c r="F46" s="254"/>
      <c r="G46" s="254"/>
      <c r="H46" s="254"/>
    </row>
    <row r="47" spans="1:9" customFormat="1" ht="15.75">
      <c r="B47" s="343"/>
      <c r="C47" s="8" t="s">
        <v>183</v>
      </c>
      <c r="D47" s="254"/>
      <c r="E47" s="254"/>
      <c r="F47" s="254"/>
      <c r="G47" s="254"/>
      <c r="H47" s="254"/>
    </row>
    <row r="48" spans="1:9" ht="15">
      <c r="A48"/>
      <c r="B48" s="343">
        <v>202100</v>
      </c>
      <c r="C48" s="6" t="s">
        <v>184</v>
      </c>
      <c r="D48" s="246"/>
      <c r="E48" s="246"/>
      <c r="F48" s="246"/>
      <c r="G48" s="246"/>
      <c r="H48" s="254">
        <f t="shared" ref="H48:H57" si="2">SUM(D48:G48)</f>
        <v>0</v>
      </c>
    </row>
    <row r="49" spans="1:8" ht="15">
      <c r="A49"/>
      <c r="B49" s="343">
        <v>203100</v>
      </c>
      <c r="C49" s="6" t="s">
        <v>259</v>
      </c>
      <c r="D49" s="246"/>
      <c r="E49" s="246"/>
      <c r="F49" s="246"/>
      <c r="G49" s="246"/>
      <c r="H49" s="254">
        <f t="shared" si="2"/>
        <v>0</v>
      </c>
    </row>
    <row r="50" spans="1:8" ht="15">
      <c r="A50"/>
      <c r="B50" s="343">
        <v>204000</v>
      </c>
      <c r="C50" s="6" t="s">
        <v>708</v>
      </c>
      <c r="D50" s="246"/>
      <c r="E50" s="246"/>
      <c r="F50" s="246"/>
      <c r="G50" s="246"/>
      <c r="H50" s="254">
        <f t="shared" si="2"/>
        <v>0</v>
      </c>
    </row>
    <row r="51" spans="1:8" ht="15">
      <c r="A51"/>
      <c r="B51" s="343">
        <v>205200</v>
      </c>
      <c r="C51" s="6" t="s">
        <v>258</v>
      </c>
      <c r="D51" s="246"/>
      <c r="E51" s="246"/>
      <c r="F51" s="246"/>
      <c r="G51" s="246"/>
      <c r="H51" s="254">
        <f t="shared" si="2"/>
        <v>0</v>
      </c>
    </row>
    <row r="52" spans="1:8" ht="15">
      <c r="A52"/>
      <c r="B52" s="343">
        <v>206100</v>
      </c>
      <c r="C52" s="6" t="s">
        <v>1037</v>
      </c>
      <c r="D52" s="246"/>
      <c r="E52" s="246"/>
      <c r="F52" s="246"/>
      <c r="G52" s="246"/>
      <c r="H52" s="254">
        <f t="shared" si="2"/>
        <v>0</v>
      </c>
    </row>
    <row r="53" spans="1:8" ht="15">
      <c r="A53"/>
      <c r="B53" s="343">
        <v>209100</v>
      </c>
      <c r="C53" s="6" t="s">
        <v>709</v>
      </c>
      <c r="D53" s="246"/>
      <c r="E53" s="246"/>
      <c r="F53" s="246"/>
      <c r="G53" s="246"/>
      <c r="H53" s="254">
        <f t="shared" si="2"/>
        <v>0</v>
      </c>
    </row>
    <row r="54" spans="1:8" ht="15">
      <c r="A54"/>
      <c r="B54" s="343">
        <v>211000</v>
      </c>
      <c r="C54" s="6" t="s">
        <v>1039</v>
      </c>
      <c r="D54" s="246"/>
      <c r="E54" s="246"/>
      <c r="F54" s="246"/>
      <c r="G54" s="246"/>
      <c r="H54" s="254">
        <f t="shared" si="2"/>
        <v>0</v>
      </c>
    </row>
    <row r="55" spans="1:8" ht="15">
      <c r="A55"/>
      <c r="B55" s="343">
        <v>212000</v>
      </c>
      <c r="C55" s="6" t="s">
        <v>1055</v>
      </c>
      <c r="D55" s="246"/>
      <c r="E55" s="246"/>
      <c r="F55" s="246"/>
      <c r="G55" s="246"/>
      <c r="H55" s="254">
        <f t="shared" si="2"/>
        <v>0</v>
      </c>
    </row>
    <row r="56" spans="1:8" ht="15">
      <c r="A56"/>
      <c r="B56" s="343">
        <v>214000</v>
      </c>
      <c r="C56" s="6" t="s">
        <v>705</v>
      </c>
      <c r="D56" s="246"/>
      <c r="E56" s="246"/>
      <c r="F56" s="246"/>
      <c r="G56" s="246"/>
      <c r="H56" s="254">
        <f t="shared" si="2"/>
        <v>0</v>
      </c>
    </row>
    <row r="57" spans="1:8" ht="15.75" thickBot="1">
      <c r="A57"/>
      <c r="B57" s="343">
        <v>216000</v>
      </c>
      <c r="C57" s="6" t="s">
        <v>1650</v>
      </c>
      <c r="D57" s="246"/>
      <c r="E57" s="246"/>
      <c r="F57" s="246"/>
      <c r="G57" s="246"/>
      <c r="H57" s="254">
        <f t="shared" si="2"/>
        <v>0</v>
      </c>
    </row>
    <row r="58" spans="1:8" customFormat="1" ht="16.5" thickBot="1">
      <c r="B58" s="343"/>
      <c r="C58" s="9" t="s">
        <v>711</v>
      </c>
      <c r="D58" s="256">
        <f>SUM(D48:D56)</f>
        <v>0</v>
      </c>
      <c r="E58" s="256">
        <f>SUM(E48:E56)</f>
        <v>0</v>
      </c>
      <c r="F58" s="256">
        <f>SUM(F48:F56)</f>
        <v>0</v>
      </c>
      <c r="G58" s="256">
        <f>SUM(G48:G56)</f>
        <v>0</v>
      </c>
      <c r="H58" s="256">
        <f>SUM(H48:H57)</f>
        <v>0</v>
      </c>
    </row>
    <row r="59" spans="1:8" customFormat="1" ht="15.75">
      <c r="B59" s="343"/>
      <c r="C59" s="8" t="s">
        <v>1038</v>
      </c>
      <c r="D59" s="254"/>
      <c r="E59" s="254"/>
      <c r="F59" s="254"/>
      <c r="G59" s="254"/>
      <c r="H59" s="254"/>
    </row>
    <row r="60" spans="1:8" ht="15">
      <c r="A60"/>
      <c r="B60" s="343">
        <v>231000</v>
      </c>
      <c r="C60" s="6" t="s">
        <v>706</v>
      </c>
      <c r="D60" s="246"/>
      <c r="E60" s="246"/>
      <c r="F60" s="246"/>
      <c r="G60" s="246"/>
      <c r="H60" s="254">
        <f t="shared" ref="H60:H67" si="3">SUM(D60:G60)</f>
        <v>0</v>
      </c>
    </row>
    <row r="61" spans="1:8" ht="15">
      <c r="A61"/>
      <c r="B61" s="343">
        <v>233000</v>
      </c>
      <c r="C61" s="6" t="s">
        <v>707</v>
      </c>
      <c r="D61" s="246"/>
      <c r="E61" s="246"/>
      <c r="F61" s="246"/>
      <c r="G61" s="246"/>
      <c r="H61" s="254">
        <f t="shared" si="3"/>
        <v>0</v>
      </c>
    </row>
    <row r="62" spans="1:8" ht="15">
      <c r="A62"/>
      <c r="B62" s="343">
        <v>234000</v>
      </c>
      <c r="C62" s="6" t="s">
        <v>259</v>
      </c>
      <c r="D62" s="246"/>
      <c r="E62" s="246"/>
      <c r="F62" s="246"/>
      <c r="G62" s="246"/>
      <c r="H62" s="254">
        <f t="shared" si="3"/>
        <v>0</v>
      </c>
    </row>
    <row r="63" spans="1:8" ht="15">
      <c r="A63"/>
      <c r="B63" s="343">
        <v>235000</v>
      </c>
      <c r="C63" s="6" t="s">
        <v>708</v>
      </c>
      <c r="D63" s="246"/>
      <c r="E63" s="246"/>
      <c r="F63" s="246"/>
      <c r="G63" s="246"/>
      <c r="H63" s="254">
        <f t="shared" si="3"/>
        <v>0</v>
      </c>
    </row>
    <row r="64" spans="1:8" ht="15">
      <c r="A64"/>
      <c r="B64" s="343">
        <v>236000</v>
      </c>
      <c r="C64" s="6" t="s">
        <v>710</v>
      </c>
      <c r="D64" s="246"/>
      <c r="E64" s="246"/>
      <c r="F64" s="246"/>
      <c r="G64" s="246"/>
      <c r="H64" s="254">
        <f t="shared" si="3"/>
        <v>0</v>
      </c>
    </row>
    <row r="65" spans="1:8" ht="15">
      <c r="A65"/>
      <c r="B65" s="343">
        <v>237000</v>
      </c>
      <c r="C65" s="6" t="s">
        <v>2368</v>
      </c>
      <c r="D65" s="246"/>
      <c r="E65" s="246"/>
      <c r="F65" s="246"/>
      <c r="G65" s="246"/>
      <c r="H65" s="254">
        <f t="shared" si="3"/>
        <v>0</v>
      </c>
    </row>
    <row r="66" spans="1:8" ht="15">
      <c r="A66"/>
      <c r="B66" s="343">
        <v>238000</v>
      </c>
      <c r="C66" s="6" t="s">
        <v>1208</v>
      </c>
      <c r="D66" s="246"/>
      <c r="E66" s="246"/>
      <c r="F66" s="246"/>
      <c r="G66" s="246"/>
      <c r="H66" s="254">
        <f t="shared" si="3"/>
        <v>0</v>
      </c>
    </row>
    <row r="67" spans="1:8" ht="15.75" thickBot="1">
      <c r="A67"/>
      <c r="B67" s="343">
        <v>239000</v>
      </c>
      <c r="C67" s="6" t="s">
        <v>709</v>
      </c>
      <c r="D67" s="248"/>
      <c r="E67" s="248"/>
      <c r="F67" s="248"/>
      <c r="G67" s="248"/>
      <c r="H67" s="254">
        <f t="shared" si="3"/>
        <v>0</v>
      </c>
    </row>
    <row r="68" spans="1:8" customFormat="1" ht="16.5" thickBot="1">
      <c r="B68" s="343"/>
      <c r="C68" s="9" t="s">
        <v>712</v>
      </c>
      <c r="D68" s="256">
        <f>SUM(D60:D67)</f>
        <v>0</v>
      </c>
      <c r="E68" s="256">
        <f>SUM(E60:E67)</f>
        <v>0</v>
      </c>
      <c r="F68" s="256">
        <f>SUM(F60:F67)</f>
        <v>0</v>
      </c>
      <c r="G68" s="256">
        <f>SUM(G60:G67)</f>
        <v>0</v>
      </c>
      <c r="H68" s="256">
        <f>SUM(H60:H67)</f>
        <v>0</v>
      </c>
    </row>
    <row r="69" spans="1:8" customFormat="1" ht="15">
      <c r="B69" s="343"/>
      <c r="C69" s="6"/>
      <c r="D69" s="254"/>
      <c r="E69" s="254"/>
      <c r="F69" s="254"/>
      <c r="G69" s="254"/>
      <c r="H69" s="254"/>
    </row>
    <row r="70" spans="1:8" customFormat="1" ht="16.5" thickBot="1">
      <c r="B70" s="343"/>
      <c r="C70" s="539" t="s">
        <v>942</v>
      </c>
      <c r="D70" s="255">
        <f>+D58+D68</f>
        <v>0</v>
      </c>
      <c r="E70" s="255">
        <f>+E58+E68</f>
        <v>0</v>
      </c>
      <c r="F70" s="255">
        <f>+F58+F68</f>
        <v>0</v>
      </c>
      <c r="G70" s="255">
        <f>+G58+G68</f>
        <v>0</v>
      </c>
      <c r="H70" s="255">
        <f>+H58+H68</f>
        <v>0</v>
      </c>
    </row>
    <row r="71" spans="1:8" customFormat="1" ht="15.75">
      <c r="B71" s="343"/>
      <c r="C71" s="539"/>
      <c r="D71" s="254"/>
      <c r="E71" s="254"/>
      <c r="F71" s="254"/>
      <c r="G71" s="254"/>
      <c r="H71" s="254"/>
    </row>
    <row r="72" spans="1:8" customFormat="1" ht="15.75">
      <c r="B72" s="343"/>
      <c r="C72" s="539" t="s">
        <v>1539</v>
      </c>
      <c r="D72" s="254"/>
      <c r="E72" s="254"/>
      <c r="F72" s="254"/>
      <c r="G72" s="254"/>
      <c r="H72" s="254"/>
    </row>
    <row r="73" spans="1:8" ht="15">
      <c r="B73" s="276">
        <v>220000</v>
      </c>
      <c r="C73" s="240" t="s">
        <v>2922</v>
      </c>
      <c r="D73" s="246"/>
      <c r="E73" s="246"/>
      <c r="F73" s="246"/>
      <c r="G73" s="246"/>
      <c r="H73" s="254">
        <f>SUM(D73:G73)</f>
        <v>0</v>
      </c>
    </row>
    <row r="74" spans="1:8" ht="15">
      <c r="B74" s="276" t="s">
        <v>1707</v>
      </c>
      <c r="C74" s="240" t="s">
        <v>2917</v>
      </c>
      <c r="D74" s="246"/>
      <c r="E74" s="246"/>
      <c r="F74" s="246"/>
      <c r="G74" s="246"/>
      <c r="H74" s="254">
        <f>SUM(D74:G74)</f>
        <v>0</v>
      </c>
    </row>
    <row r="75" spans="1:8" ht="15.75" thickBot="1">
      <c r="B75" s="276">
        <v>223000</v>
      </c>
      <c r="C75" s="240" t="s">
        <v>1541</v>
      </c>
      <c r="D75" s="248"/>
      <c r="E75" s="248"/>
      <c r="F75" s="248"/>
      <c r="G75" s="248"/>
      <c r="H75" s="255">
        <f>SUM(D75:G75)</f>
        <v>0</v>
      </c>
    </row>
    <row r="76" spans="1:8" customFormat="1" ht="16.5" thickBot="1">
      <c r="B76" s="343"/>
      <c r="C76" s="9" t="s">
        <v>1542</v>
      </c>
      <c r="D76" s="275">
        <f>SUM(D73:D75)</f>
        <v>0</v>
      </c>
      <c r="E76" s="275">
        <f>SUM(E73:E75)</f>
        <v>0</v>
      </c>
      <c r="F76" s="275">
        <f>SUM(F73:F75)</f>
        <v>0</v>
      </c>
      <c r="G76" s="275">
        <f>SUM(G73:G75)</f>
        <v>0</v>
      </c>
      <c r="H76" s="275">
        <f>SUM(H73:H75)</f>
        <v>0</v>
      </c>
    </row>
    <row r="77" spans="1:8" customFormat="1" ht="16.5" thickTop="1">
      <c r="B77" s="343"/>
      <c r="C77" s="539"/>
      <c r="D77" s="254"/>
      <c r="E77" s="254"/>
      <c r="F77" s="254"/>
      <c r="G77" s="254"/>
      <c r="H77" s="254"/>
    </row>
    <row r="78" spans="1:8" customFormat="1" ht="15.75">
      <c r="B78" s="343"/>
      <c r="C78" s="8" t="s">
        <v>1465</v>
      </c>
      <c r="D78" s="254"/>
      <c r="E78" s="254"/>
      <c r="F78" s="254"/>
      <c r="G78" s="254"/>
      <c r="H78" s="254"/>
    </row>
    <row r="79" spans="1:8" customFormat="1" ht="15">
      <c r="B79" s="343"/>
      <c r="C79" s="6" t="s">
        <v>1507</v>
      </c>
      <c r="D79" s="254">
        <f>D36-D50-D60-D63-D51</f>
        <v>0</v>
      </c>
      <c r="E79" s="254">
        <f>E36-E50-E60-E63-E51</f>
        <v>0</v>
      </c>
      <c r="F79" s="254">
        <f>F36-F50-F60-F63-F51</f>
        <v>0</v>
      </c>
      <c r="G79" s="254">
        <f>G36-G50-G60-G63-G51</f>
        <v>0</v>
      </c>
      <c r="H79" s="254">
        <f>SUM(D79:G79)</f>
        <v>0</v>
      </c>
    </row>
    <row r="80" spans="1:8" ht="15">
      <c r="B80" s="277"/>
      <c r="C80" s="240" t="s">
        <v>1152</v>
      </c>
      <c r="D80" s="254"/>
      <c r="E80" s="254"/>
      <c r="F80" s="254"/>
      <c r="G80" s="254"/>
      <c r="H80" s="254"/>
    </row>
    <row r="81" spans="1:8" ht="15">
      <c r="B81" s="277"/>
      <c r="C81" s="240"/>
      <c r="D81" s="246"/>
      <c r="E81" s="246"/>
      <c r="F81" s="246"/>
      <c r="G81" s="246"/>
      <c r="H81" s="254">
        <f>SUM(D81:G81)</f>
        <v>0</v>
      </c>
    </row>
    <row r="82" spans="1:8" ht="15">
      <c r="B82" s="277"/>
      <c r="C82" s="240"/>
      <c r="D82" s="246"/>
      <c r="E82" s="246"/>
      <c r="F82" s="246"/>
      <c r="G82" s="246"/>
      <c r="H82" s="254">
        <f>SUM(D82:G82)</f>
        <v>0</v>
      </c>
    </row>
    <row r="83" spans="1:8" ht="15">
      <c r="B83" s="277"/>
      <c r="C83" s="240"/>
      <c r="D83" s="246"/>
      <c r="E83" s="246"/>
      <c r="F83" s="246"/>
      <c r="G83" s="246"/>
      <c r="H83" s="254">
        <f>SUM(D83:G83)</f>
        <v>0</v>
      </c>
    </row>
    <row r="84" spans="1:8" ht="15">
      <c r="B84" s="277"/>
      <c r="C84" s="240"/>
      <c r="D84" s="246"/>
      <c r="E84" s="246"/>
      <c r="F84" s="246"/>
      <c r="G84" s="246"/>
      <c r="H84" s="254">
        <f>SUM(D84:G84)</f>
        <v>0</v>
      </c>
    </row>
    <row r="85" spans="1:8" customFormat="1" ht="15.75" thickBot="1">
      <c r="B85" s="343"/>
      <c r="C85" s="6" t="s">
        <v>1153</v>
      </c>
      <c r="D85" s="255">
        <f>D38+D44-D70-D76-D79-D81-D82-D83-D84</f>
        <v>0</v>
      </c>
      <c r="E85" s="255">
        <f>E38+E44-E70-E76-E79-E81-E82-E83-E84</f>
        <v>0</v>
      </c>
      <c r="F85" s="255">
        <f>F38+F44-F70-F76-F79-F81-F82-F83-F84</f>
        <v>0</v>
      </c>
      <c r="G85" s="255">
        <f>G38+G44-G70-G76-G79-G81-G82-G83-G84</f>
        <v>0</v>
      </c>
      <c r="H85" s="254">
        <f>SUM(D85:G85)</f>
        <v>0</v>
      </c>
    </row>
    <row r="86" spans="1:8" customFormat="1" ht="16.5" thickBot="1">
      <c r="B86" s="343"/>
      <c r="C86" s="560" t="s">
        <v>1459</v>
      </c>
      <c r="D86" s="257">
        <f>SUM(D78:D85)</f>
        <v>0</v>
      </c>
      <c r="E86" s="257">
        <f>SUM(E78:E85)</f>
        <v>0</v>
      </c>
      <c r="F86" s="257">
        <f>SUM(F78:F85)</f>
        <v>0</v>
      </c>
      <c r="G86" s="257">
        <f>SUM(G78:G85)</f>
        <v>0</v>
      </c>
      <c r="H86" s="257">
        <f>SUM(H78:H85)</f>
        <v>0</v>
      </c>
    </row>
    <row r="87" spans="1:8" ht="15.75" thickTop="1">
      <c r="B87" s="277"/>
      <c r="C87" s="240"/>
      <c r="D87" s="240"/>
      <c r="E87" s="240"/>
      <c r="F87" s="240"/>
      <c r="G87" s="240"/>
      <c r="H87" s="240"/>
    </row>
    <row r="88" spans="1:8" ht="15.75">
      <c r="A88" s="251" t="s">
        <v>2458</v>
      </c>
      <c r="B88" s="349"/>
      <c r="C88" s="259"/>
      <c r="D88" s="259"/>
      <c r="E88" s="259"/>
      <c r="F88" s="259"/>
      <c r="G88" s="259"/>
      <c r="H88" s="259"/>
    </row>
    <row r="89" spans="1:8" ht="15">
      <c r="B89" s="277"/>
      <c r="C89" s="240"/>
      <c r="D89" s="240"/>
      <c r="E89" s="240"/>
      <c r="F89" s="240"/>
      <c r="G89" s="240"/>
      <c r="H89" s="240"/>
    </row>
    <row r="90" spans="1:8" ht="15">
      <c r="B90" s="277"/>
      <c r="C90" s="240"/>
      <c r="D90" s="240"/>
      <c r="E90" s="240"/>
      <c r="F90" s="240"/>
      <c r="G90" s="254"/>
      <c r="H90" s="240"/>
    </row>
    <row r="91" spans="1:8" ht="15">
      <c r="B91" s="277"/>
      <c r="C91" s="240"/>
      <c r="D91" s="240"/>
      <c r="E91" s="240"/>
      <c r="F91" s="240"/>
      <c r="G91" s="240"/>
      <c r="H91" s="240"/>
    </row>
    <row r="92" spans="1:8" ht="15">
      <c r="B92" s="277"/>
      <c r="C92" s="240"/>
      <c r="D92" s="240"/>
      <c r="E92" s="240"/>
      <c r="F92" s="240"/>
      <c r="G92" s="240"/>
      <c r="H92" s="240"/>
    </row>
    <row r="93" spans="1:8" ht="15">
      <c r="B93" s="277"/>
      <c r="C93" s="240"/>
      <c r="D93" s="240"/>
      <c r="E93" s="240"/>
      <c r="F93" s="240"/>
      <c r="G93" s="240"/>
      <c r="H93" s="240"/>
    </row>
    <row r="94" spans="1:8" ht="15">
      <c r="B94" s="277"/>
      <c r="C94" s="240"/>
      <c r="D94" s="240"/>
      <c r="E94" s="240"/>
      <c r="F94" s="240"/>
      <c r="G94" s="240"/>
      <c r="H94" s="240"/>
    </row>
    <row r="95" spans="1:8" ht="15">
      <c r="B95" s="277"/>
      <c r="C95" s="240"/>
      <c r="D95" s="240"/>
      <c r="E95" s="240"/>
      <c r="F95" s="240"/>
      <c r="G95" s="240"/>
      <c r="H95" s="240"/>
    </row>
    <row r="96" spans="1:8" ht="15">
      <c r="B96" s="277"/>
      <c r="C96" s="240"/>
      <c r="D96" s="240"/>
      <c r="E96" s="240"/>
      <c r="F96" s="240"/>
      <c r="G96" s="240"/>
      <c r="H96" s="240"/>
    </row>
    <row r="97" spans="2:8" ht="15">
      <c r="B97" s="277"/>
      <c r="C97" s="240"/>
      <c r="D97" s="240"/>
      <c r="E97" s="240"/>
      <c r="F97" s="240"/>
      <c r="G97" s="240"/>
      <c r="H97" s="240"/>
    </row>
    <row r="98" spans="2:8" ht="15">
      <c r="B98" s="277"/>
      <c r="C98" s="240"/>
      <c r="D98" s="240"/>
      <c r="E98" s="240"/>
      <c r="F98" s="240"/>
      <c r="G98" s="240"/>
      <c r="H98" s="240"/>
    </row>
    <row r="99" spans="2:8" ht="15">
      <c r="B99" s="277"/>
      <c r="C99" s="240"/>
      <c r="D99" s="240"/>
      <c r="E99" s="240"/>
      <c r="F99" s="240"/>
      <c r="G99" s="240"/>
      <c r="H99" s="240"/>
    </row>
    <row r="100" spans="2:8" ht="15">
      <c r="B100" s="277"/>
      <c r="C100" s="240"/>
      <c r="D100" s="240"/>
      <c r="E100" s="240"/>
      <c r="F100" s="240"/>
      <c r="G100" s="240"/>
      <c r="H100" s="240"/>
    </row>
    <row r="101" spans="2:8" ht="15">
      <c r="B101" s="277"/>
      <c r="C101" s="240"/>
      <c r="D101" s="240"/>
      <c r="E101" s="240"/>
      <c r="F101" s="240"/>
      <c r="G101" s="240"/>
      <c r="H101" s="240"/>
    </row>
    <row r="102" spans="2:8" ht="15">
      <c r="B102" s="277"/>
      <c r="C102" s="240"/>
      <c r="D102" s="240"/>
      <c r="E102" s="240"/>
      <c r="F102" s="240"/>
      <c r="G102" s="240"/>
      <c r="H102" s="240"/>
    </row>
    <row r="103" spans="2:8" ht="15">
      <c r="B103" s="277"/>
      <c r="C103" s="240"/>
      <c r="D103" s="240"/>
      <c r="E103" s="240"/>
      <c r="F103" s="240"/>
      <c r="G103" s="240"/>
      <c r="H103" s="240"/>
    </row>
    <row r="104" spans="2:8" ht="15">
      <c r="B104" s="277"/>
      <c r="C104" s="240"/>
      <c r="D104" s="240"/>
      <c r="E104" s="240"/>
      <c r="F104" s="240"/>
      <c r="G104" s="240"/>
      <c r="H104" s="240"/>
    </row>
    <row r="105" spans="2:8" ht="15">
      <c r="B105" s="277"/>
      <c r="C105" s="240"/>
      <c r="D105" s="240"/>
      <c r="E105" s="240"/>
      <c r="F105" s="240"/>
      <c r="G105" s="240"/>
      <c r="H105" s="240"/>
    </row>
    <row r="106" spans="2:8" ht="15">
      <c r="B106" s="277"/>
      <c r="C106" s="240"/>
      <c r="D106" s="240"/>
      <c r="E106" s="240"/>
      <c r="F106" s="240"/>
      <c r="G106" s="240"/>
      <c r="H106" s="240"/>
    </row>
    <row r="107" spans="2:8" ht="15">
      <c r="B107" s="277"/>
      <c r="C107" s="240"/>
      <c r="D107" s="240"/>
      <c r="E107" s="240"/>
      <c r="F107" s="240"/>
      <c r="G107" s="240"/>
      <c r="H107" s="240"/>
    </row>
    <row r="108" spans="2:8" ht="15">
      <c r="B108" s="277"/>
      <c r="C108" s="240"/>
      <c r="D108" s="240"/>
      <c r="E108" s="240"/>
      <c r="F108" s="240"/>
      <c r="G108" s="240"/>
      <c r="H108" s="240"/>
    </row>
    <row r="109" spans="2:8" ht="15">
      <c r="B109" s="277"/>
      <c r="C109" s="240"/>
      <c r="D109" s="240"/>
      <c r="E109" s="240"/>
      <c r="F109" s="240"/>
      <c r="G109" s="240"/>
      <c r="H109" s="240"/>
    </row>
    <row r="110" spans="2:8" ht="15">
      <c r="B110" s="277"/>
      <c r="C110" s="240"/>
      <c r="D110" s="240"/>
      <c r="E110" s="240"/>
      <c r="F110" s="240"/>
      <c r="G110" s="240"/>
      <c r="H110" s="240"/>
    </row>
    <row r="111" spans="2:8" ht="15">
      <c r="B111" s="277"/>
      <c r="C111" s="240"/>
      <c r="D111" s="240"/>
      <c r="E111" s="240"/>
      <c r="F111" s="240"/>
      <c r="G111" s="240"/>
      <c r="H111" s="240"/>
    </row>
    <row r="112" spans="2:8" ht="15">
      <c r="B112" s="277"/>
      <c r="C112" s="240"/>
      <c r="D112" s="240"/>
      <c r="E112" s="240"/>
      <c r="F112" s="240"/>
      <c r="G112" s="240"/>
      <c r="H112" s="240"/>
    </row>
    <row r="113" spans="2:8" ht="15">
      <c r="B113" s="277"/>
      <c r="C113" s="240"/>
      <c r="D113" s="240"/>
      <c r="E113" s="240"/>
      <c r="F113" s="240"/>
      <c r="G113" s="240"/>
      <c r="H113" s="240"/>
    </row>
    <row r="114" spans="2:8" ht="15">
      <c r="B114" s="277"/>
      <c r="C114" s="240"/>
      <c r="D114" s="240"/>
      <c r="E114" s="240"/>
      <c r="F114" s="240"/>
      <c r="G114" s="240"/>
      <c r="H114" s="240"/>
    </row>
    <row r="115" spans="2:8" ht="15">
      <c r="B115" s="277"/>
      <c r="C115" s="240"/>
      <c r="D115" s="240"/>
      <c r="E115" s="240"/>
      <c r="F115" s="240"/>
      <c r="G115" s="240"/>
      <c r="H115" s="240"/>
    </row>
    <row r="116" spans="2:8" ht="15">
      <c r="B116" s="277"/>
      <c r="C116" s="240"/>
      <c r="D116" s="240"/>
      <c r="E116" s="240"/>
      <c r="F116" s="240"/>
      <c r="G116" s="240"/>
      <c r="H116" s="240"/>
    </row>
    <row r="117" spans="2:8" ht="15">
      <c r="B117" s="277"/>
      <c r="C117" s="240"/>
      <c r="D117" s="240"/>
      <c r="E117" s="240"/>
      <c r="F117" s="240"/>
      <c r="G117" s="240"/>
      <c r="H117" s="240"/>
    </row>
    <row r="118" spans="2:8" ht="15">
      <c r="B118" s="277"/>
      <c r="C118" s="240"/>
      <c r="D118" s="240"/>
      <c r="E118" s="240"/>
      <c r="F118" s="240"/>
      <c r="G118" s="240"/>
      <c r="H118" s="240"/>
    </row>
    <row r="119" spans="2:8" ht="15">
      <c r="B119" s="277"/>
      <c r="C119" s="240"/>
      <c r="D119" s="240"/>
      <c r="E119" s="240"/>
      <c r="F119" s="240"/>
      <c r="G119" s="240"/>
      <c r="H119" s="240"/>
    </row>
    <row r="120" spans="2:8" ht="15">
      <c r="B120" s="277"/>
      <c r="C120" s="240"/>
      <c r="D120" s="240"/>
      <c r="E120" s="240"/>
      <c r="F120" s="240"/>
      <c r="G120" s="240"/>
      <c r="H120" s="240"/>
    </row>
    <row r="121" spans="2:8" ht="15">
      <c r="B121" s="277"/>
      <c r="C121" s="240"/>
      <c r="D121" s="240"/>
      <c r="E121" s="240"/>
      <c r="F121" s="240"/>
      <c r="G121" s="240"/>
      <c r="H121" s="240"/>
    </row>
    <row r="122" spans="2:8" ht="15">
      <c r="B122" s="277"/>
      <c r="C122" s="240"/>
      <c r="D122" s="240"/>
      <c r="E122" s="240"/>
      <c r="F122" s="240"/>
      <c r="G122" s="240"/>
      <c r="H122" s="240"/>
    </row>
    <row r="123" spans="2:8" ht="15">
      <c r="B123" s="277"/>
      <c r="C123" s="240"/>
      <c r="D123" s="240"/>
      <c r="E123" s="240"/>
      <c r="F123" s="240"/>
      <c r="G123" s="240"/>
      <c r="H123" s="240"/>
    </row>
    <row r="124" spans="2:8" ht="15">
      <c r="B124" s="277"/>
      <c r="C124" s="240"/>
      <c r="D124" s="240"/>
      <c r="E124" s="240"/>
      <c r="F124" s="240"/>
      <c r="G124" s="240"/>
      <c r="H124" s="240"/>
    </row>
    <row r="125" spans="2:8" ht="15">
      <c r="B125" s="277"/>
      <c r="C125" s="240"/>
      <c r="D125" s="240"/>
      <c r="E125" s="240"/>
      <c r="F125" s="240"/>
      <c r="G125" s="240"/>
      <c r="H125" s="240"/>
    </row>
    <row r="126" spans="2:8" ht="15">
      <c r="B126" s="277"/>
      <c r="C126" s="240"/>
      <c r="D126" s="240"/>
      <c r="E126" s="240"/>
      <c r="F126" s="240"/>
      <c r="G126" s="240"/>
      <c r="H126" s="240"/>
    </row>
    <row r="127" spans="2:8" ht="15">
      <c r="B127" s="277"/>
      <c r="C127" s="240"/>
      <c r="D127" s="240"/>
      <c r="E127" s="240"/>
      <c r="F127" s="240"/>
      <c r="G127" s="240"/>
      <c r="H127" s="240"/>
    </row>
    <row r="128" spans="2:8" ht="15">
      <c r="B128" s="277"/>
      <c r="C128" s="240"/>
      <c r="D128" s="240"/>
      <c r="E128" s="240"/>
      <c r="F128" s="240"/>
      <c r="G128" s="240"/>
      <c r="H128" s="240"/>
    </row>
    <row r="129" spans="2:8" ht="15">
      <c r="B129" s="277"/>
      <c r="C129" s="240"/>
      <c r="D129" s="240"/>
      <c r="E129" s="240"/>
      <c r="F129" s="240"/>
      <c r="G129" s="240"/>
      <c r="H129" s="240"/>
    </row>
    <row r="130" spans="2:8" ht="15">
      <c r="B130" s="277"/>
      <c r="C130" s="240"/>
      <c r="D130" s="240"/>
      <c r="E130" s="240"/>
      <c r="F130" s="240"/>
      <c r="G130" s="240"/>
      <c r="H130" s="240"/>
    </row>
    <row r="131" spans="2:8" ht="15">
      <c r="B131" s="277"/>
      <c r="C131" s="240"/>
      <c r="D131" s="240"/>
      <c r="E131" s="240"/>
      <c r="F131" s="240"/>
      <c r="G131" s="240"/>
      <c r="H131" s="240"/>
    </row>
    <row r="132" spans="2:8" ht="15">
      <c r="B132" s="277"/>
      <c r="C132" s="240"/>
      <c r="D132" s="240"/>
      <c r="E132" s="240"/>
      <c r="F132" s="240"/>
      <c r="G132" s="240"/>
      <c r="H132" s="240"/>
    </row>
    <row r="133" spans="2:8" ht="15">
      <c r="B133" s="277"/>
      <c r="C133" s="240"/>
      <c r="D133" s="240"/>
      <c r="E133" s="240"/>
      <c r="F133" s="240"/>
      <c r="G133" s="240"/>
      <c r="H133" s="240"/>
    </row>
    <row r="134" spans="2:8" ht="15">
      <c r="B134" s="277"/>
      <c r="C134" s="240"/>
      <c r="D134" s="240"/>
      <c r="E134" s="240"/>
      <c r="F134" s="240"/>
      <c r="G134" s="240"/>
      <c r="H134" s="240"/>
    </row>
    <row r="135" spans="2:8" ht="15">
      <c r="B135" s="277"/>
      <c r="C135" s="240"/>
      <c r="D135" s="240"/>
      <c r="E135" s="240"/>
      <c r="F135" s="240"/>
      <c r="G135" s="240"/>
      <c r="H135" s="240"/>
    </row>
    <row r="136" spans="2:8" ht="15">
      <c r="B136" s="277"/>
      <c r="C136" s="240"/>
      <c r="D136" s="240"/>
      <c r="E136" s="240"/>
      <c r="F136" s="240"/>
      <c r="G136" s="240"/>
      <c r="H136" s="240"/>
    </row>
    <row r="137" spans="2:8" ht="15">
      <c r="B137" s="277"/>
      <c r="C137" s="240"/>
      <c r="D137" s="240"/>
      <c r="E137" s="240"/>
      <c r="F137" s="240"/>
      <c r="G137" s="240"/>
      <c r="H137" s="240"/>
    </row>
    <row r="138" spans="2:8" ht="15">
      <c r="B138" s="277"/>
      <c r="C138" s="240"/>
      <c r="D138" s="240"/>
      <c r="E138" s="240"/>
      <c r="F138" s="240"/>
      <c r="G138" s="240"/>
      <c r="H138" s="240"/>
    </row>
    <row r="139" spans="2:8" ht="15">
      <c r="B139" s="277"/>
      <c r="C139" s="240"/>
      <c r="D139" s="240"/>
      <c r="E139" s="240"/>
      <c r="F139" s="240"/>
      <c r="G139" s="240"/>
      <c r="H139" s="240"/>
    </row>
    <row r="140" spans="2:8" ht="15">
      <c r="B140" s="277"/>
      <c r="C140" s="240"/>
      <c r="D140" s="240"/>
      <c r="E140" s="240"/>
      <c r="F140" s="240"/>
      <c r="G140" s="240"/>
      <c r="H140" s="240"/>
    </row>
    <row r="141" spans="2:8" ht="15">
      <c r="B141" s="277"/>
      <c r="C141" s="240"/>
      <c r="D141" s="240"/>
      <c r="E141" s="240"/>
      <c r="F141" s="240"/>
      <c r="G141" s="240"/>
      <c r="H141" s="240"/>
    </row>
    <row r="142" spans="2:8" ht="15">
      <c r="B142" s="277"/>
      <c r="C142" s="240"/>
      <c r="D142" s="240"/>
      <c r="E142" s="240"/>
      <c r="F142" s="240"/>
      <c r="G142" s="240"/>
      <c r="H142" s="240"/>
    </row>
    <row r="143" spans="2:8" ht="15">
      <c r="B143" s="277"/>
      <c r="C143" s="240"/>
      <c r="D143" s="240"/>
      <c r="E143" s="240"/>
      <c r="F143" s="240"/>
      <c r="G143" s="240"/>
      <c r="H143" s="240"/>
    </row>
    <row r="144" spans="2:8" ht="15">
      <c r="B144" s="277"/>
      <c r="C144" s="240"/>
      <c r="D144" s="240"/>
      <c r="E144" s="240"/>
      <c r="F144" s="240"/>
      <c r="G144" s="240"/>
      <c r="H144" s="240"/>
    </row>
    <row r="145" spans="2:8" ht="15">
      <c r="B145" s="277"/>
      <c r="C145" s="240"/>
      <c r="D145" s="240"/>
      <c r="E145" s="240"/>
      <c r="F145" s="240"/>
      <c r="G145" s="240"/>
      <c r="H145" s="240"/>
    </row>
    <row r="146" spans="2:8" ht="15">
      <c r="B146" s="277"/>
      <c r="C146" s="240"/>
      <c r="D146" s="240"/>
      <c r="E146" s="240"/>
      <c r="F146" s="240"/>
      <c r="G146" s="240"/>
      <c r="H146" s="240"/>
    </row>
    <row r="147" spans="2:8" ht="15">
      <c r="B147" s="240"/>
      <c r="C147" s="240"/>
      <c r="D147" s="240"/>
      <c r="E147" s="240"/>
      <c r="F147" s="240"/>
      <c r="G147" s="240"/>
      <c r="H147" s="240"/>
    </row>
    <row r="148" spans="2:8" ht="15">
      <c r="B148" s="240"/>
      <c r="C148" s="240"/>
      <c r="D148" s="240"/>
      <c r="E148" s="240"/>
      <c r="F148" s="240"/>
      <c r="G148" s="240"/>
      <c r="H148" s="240"/>
    </row>
    <row r="149" spans="2:8" ht="15">
      <c r="B149" s="240"/>
      <c r="C149" s="240"/>
      <c r="D149" s="240"/>
      <c r="E149" s="240"/>
      <c r="F149" s="240"/>
      <c r="G149" s="240"/>
      <c r="H149" s="240"/>
    </row>
    <row r="150" spans="2:8" ht="15">
      <c r="B150" s="240"/>
      <c r="C150" s="240"/>
      <c r="D150" s="240"/>
      <c r="E150" s="240"/>
      <c r="F150" s="240"/>
      <c r="G150" s="240"/>
      <c r="H150" s="240"/>
    </row>
    <row r="151" spans="2:8" ht="15">
      <c r="B151" s="240"/>
      <c r="C151" s="240"/>
      <c r="D151" s="240"/>
      <c r="E151" s="240"/>
      <c r="F151" s="240"/>
      <c r="G151" s="240"/>
      <c r="H151" s="240"/>
    </row>
    <row r="152" spans="2:8" ht="15">
      <c r="B152" s="240"/>
      <c r="C152" s="240"/>
      <c r="D152" s="240"/>
      <c r="E152" s="240"/>
      <c r="F152" s="240"/>
      <c r="G152" s="240"/>
      <c r="H152" s="240"/>
    </row>
    <row r="153" spans="2:8" ht="15">
      <c r="B153" s="240"/>
      <c r="C153" s="240"/>
      <c r="D153" s="240"/>
      <c r="E153" s="240"/>
      <c r="F153" s="240"/>
      <c r="G153" s="240"/>
      <c r="H153" s="240"/>
    </row>
    <row r="154" spans="2:8" ht="15">
      <c r="B154" s="240"/>
      <c r="C154" s="240"/>
      <c r="D154" s="240"/>
      <c r="E154" s="240"/>
      <c r="F154" s="240"/>
      <c r="G154" s="240"/>
      <c r="H154" s="240"/>
    </row>
    <row r="155" spans="2:8" ht="15">
      <c r="B155" s="240"/>
      <c r="C155" s="240"/>
      <c r="D155" s="240"/>
      <c r="E155" s="240"/>
      <c r="F155" s="240"/>
      <c r="G155" s="240"/>
      <c r="H155" s="240"/>
    </row>
    <row r="156" spans="2:8" ht="15">
      <c r="B156" s="240"/>
      <c r="C156" s="240"/>
      <c r="D156" s="240"/>
      <c r="E156" s="240"/>
      <c r="F156" s="240"/>
      <c r="G156" s="240"/>
      <c r="H156" s="240"/>
    </row>
    <row r="157" spans="2:8" ht="15">
      <c r="B157" s="240"/>
      <c r="C157" s="240"/>
      <c r="D157" s="240"/>
      <c r="E157" s="240"/>
      <c r="F157" s="240"/>
      <c r="G157" s="240"/>
      <c r="H157" s="240"/>
    </row>
    <row r="158" spans="2:8" ht="15">
      <c r="B158" s="240"/>
      <c r="C158" s="240"/>
      <c r="D158" s="240"/>
      <c r="E158" s="240"/>
      <c r="F158" s="240"/>
      <c r="G158" s="240"/>
      <c r="H158" s="240"/>
    </row>
    <row r="159" spans="2:8" ht="15">
      <c r="B159" s="240"/>
      <c r="C159" s="240"/>
      <c r="D159" s="240"/>
      <c r="E159" s="240"/>
      <c r="F159" s="240"/>
      <c r="G159" s="240"/>
      <c r="H159" s="240"/>
    </row>
    <row r="160" spans="2:8" ht="15">
      <c r="B160" s="240"/>
      <c r="C160" s="240"/>
      <c r="D160" s="240"/>
      <c r="E160" s="240"/>
      <c r="F160" s="240"/>
      <c r="G160" s="240"/>
      <c r="H160" s="240"/>
    </row>
    <row r="161" spans="2:8" ht="15">
      <c r="B161" s="240"/>
      <c r="C161" s="240"/>
      <c r="D161" s="240"/>
      <c r="E161" s="240"/>
      <c r="F161" s="240"/>
      <c r="G161" s="240"/>
      <c r="H161" s="240"/>
    </row>
    <row r="162" spans="2:8" ht="15">
      <c r="B162" s="240"/>
      <c r="C162" s="240"/>
      <c r="D162" s="240"/>
      <c r="E162" s="240"/>
      <c r="F162" s="240"/>
      <c r="G162" s="240"/>
      <c r="H162" s="240"/>
    </row>
    <row r="163" spans="2:8" ht="15">
      <c r="B163" s="240"/>
      <c r="C163" s="240"/>
      <c r="D163" s="240"/>
      <c r="E163" s="240"/>
      <c r="F163" s="240"/>
      <c r="G163" s="240"/>
      <c r="H163" s="240"/>
    </row>
    <row r="164" spans="2:8" ht="15">
      <c r="B164" s="240"/>
      <c r="C164" s="240"/>
      <c r="D164" s="240"/>
      <c r="E164" s="240"/>
      <c r="F164" s="240"/>
      <c r="G164" s="240"/>
      <c r="H164" s="240"/>
    </row>
    <row r="165" spans="2:8" ht="15">
      <c r="B165" s="240"/>
      <c r="C165" s="240"/>
      <c r="D165" s="240"/>
      <c r="E165" s="240"/>
      <c r="F165" s="240"/>
      <c r="G165" s="240"/>
      <c r="H165" s="240"/>
    </row>
    <row r="166" spans="2:8" ht="15">
      <c r="B166" s="240"/>
      <c r="C166" s="240"/>
      <c r="D166" s="240"/>
      <c r="E166" s="240"/>
      <c r="F166" s="240"/>
      <c r="G166" s="240"/>
      <c r="H166" s="240"/>
    </row>
    <row r="167" spans="2:8" ht="15">
      <c r="B167" s="240"/>
      <c r="C167" s="240"/>
      <c r="D167" s="240"/>
      <c r="E167" s="240"/>
      <c r="F167" s="240"/>
      <c r="G167" s="240"/>
      <c r="H167" s="240"/>
    </row>
    <row r="168" spans="2:8" ht="15">
      <c r="B168" s="240"/>
      <c r="C168" s="240"/>
      <c r="D168" s="240"/>
      <c r="E168" s="240"/>
      <c r="F168" s="240"/>
      <c r="G168" s="240"/>
      <c r="H168" s="240"/>
    </row>
    <row r="169" spans="2:8" ht="15">
      <c r="B169" s="240"/>
      <c r="C169" s="240"/>
      <c r="D169" s="240"/>
      <c r="E169" s="240"/>
      <c r="F169" s="240"/>
      <c r="G169" s="240"/>
      <c r="H169" s="240"/>
    </row>
    <row r="170" spans="2:8" ht="15">
      <c r="B170" s="240"/>
      <c r="C170" s="240"/>
      <c r="D170" s="240"/>
      <c r="E170" s="240"/>
      <c r="F170" s="240"/>
      <c r="G170" s="240"/>
      <c r="H170" s="240"/>
    </row>
    <row r="171" spans="2:8" ht="15">
      <c r="B171" s="240"/>
      <c r="C171" s="240"/>
      <c r="D171" s="240"/>
      <c r="E171" s="240"/>
      <c r="F171" s="240"/>
      <c r="G171" s="240"/>
      <c r="H171" s="240"/>
    </row>
    <row r="172" spans="2:8" ht="15">
      <c r="B172" s="240"/>
      <c r="C172" s="240"/>
      <c r="D172" s="240"/>
      <c r="E172" s="240"/>
      <c r="F172" s="240"/>
      <c r="G172" s="240"/>
      <c r="H172" s="240"/>
    </row>
    <row r="173" spans="2:8" ht="15">
      <c r="B173" s="240"/>
      <c r="C173" s="240"/>
      <c r="D173" s="240"/>
      <c r="E173" s="240"/>
      <c r="F173" s="240"/>
      <c r="G173" s="240"/>
      <c r="H173" s="240"/>
    </row>
    <row r="174" spans="2:8" ht="15">
      <c r="B174" s="240"/>
      <c r="C174" s="240"/>
      <c r="D174" s="240"/>
      <c r="E174" s="240"/>
      <c r="F174" s="240"/>
      <c r="G174" s="240"/>
      <c r="H174" s="240"/>
    </row>
    <row r="175" spans="2:8" ht="15">
      <c r="B175" s="240"/>
      <c r="C175" s="240"/>
      <c r="D175" s="240"/>
      <c r="E175" s="240"/>
      <c r="F175" s="240"/>
      <c r="G175" s="240"/>
      <c r="H175" s="240"/>
    </row>
    <row r="176" spans="2:8" ht="15">
      <c r="B176" s="240"/>
      <c r="C176" s="240"/>
      <c r="D176" s="240"/>
      <c r="E176" s="240"/>
      <c r="F176" s="240"/>
      <c r="G176" s="240"/>
      <c r="H176" s="240"/>
    </row>
    <row r="177" spans="2:8" ht="15">
      <c r="B177" s="240"/>
      <c r="C177" s="240"/>
      <c r="D177" s="240"/>
      <c r="E177" s="240"/>
      <c r="F177" s="240"/>
      <c r="G177" s="240"/>
      <c r="H177" s="240"/>
    </row>
    <row r="178" spans="2:8" ht="15">
      <c r="B178" s="240"/>
      <c r="C178" s="240"/>
      <c r="D178" s="240"/>
      <c r="E178" s="240"/>
      <c r="F178" s="240"/>
      <c r="G178" s="240"/>
      <c r="H178" s="240"/>
    </row>
    <row r="179" spans="2:8" ht="15">
      <c r="B179" s="240"/>
      <c r="C179" s="240"/>
      <c r="D179" s="240"/>
      <c r="E179" s="240"/>
      <c r="F179" s="240"/>
      <c r="G179" s="240"/>
      <c r="H179" s="240"/>
    </row>
    <row r="180" spans="2:8" ht="15">
      <c r="B180" s="240"/>
      <c r="C180" s="240"/>
      <c r="D180" s="240"/>
      <c r="E180" s="240"/>
      <c r="F180" s="240"/>
      <c r="G180" s="240"/>
      <c r="H180" s="240"/>
    </row>
    <row r="181" spans="2:8" ht="15">
      <c r="B181" s="240"/>
      <c r="C181" s="240"/>
      <c r="D181" s="240"/>
      <c r="E181" s="240"/>
      <c r="F181" s="240"/>
      <c r="G181" s="240"/>
      <c r="H181" s="240"/>
    </row>
  </sheetData>
  <sheetProtection algorithmName="SHA-512" hashValue="cB7p1fFRSeL6sKcl3jEiOIAzc7hx1bCeHM0udC/ekP4YNWVxoCQNmBFxT5pmvkD694cju03pln4eldMSKW1WjA==" saltValue="jX+YnRUZgzvcTFx1INrK2A==" spinCount="100000" sheet="1" scenarios="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4"/>
  <sheetViews>
    <sheetView zoomScaleNormal="100" workbookViewId="0">
      <pane xSplit="3" ySplit="10" topLeftCell="D11" activePane="bottomRight" state="frozen"/>
      <selection pane="topRight" activeCell="D1" sqref="D1"/>
      <selection pane="bottomLeft" activeCell="A11" sqref="A11"/>
      <selection pane="bottomRight" activeCell="B1" sqref="B1"/>
    </sheetView>
  </sheetViews>
  <sheetFormatPr defaultColWidth="8.85546875" defaultRowHeight="12.75"/>
  <cols>
    <col min="1" max="1" width="4.7109375" style="238" customWidth="1"/>
    <col min="2" max="2" width="12.7109375" style="238" customWidth="1"/>
    <col min="3" max="3" width="55.7109375" style="238" customWidth="1"/>
    <col min="4" max="8" width="20.7109375" style="238" customWidth="1"/>
    <col min="9" max="16384" width="8.85546875" style="238"/>
  </cols>
  <sheetData>
    <row r="1" spans="1:8" ht="18">
      <c r="B1" s="253"/>
      <c r="C1" s="236" t="str">
        <f>+'TABLE OF CONTENTS'!A1</f>
        <v>LOCAL GOVERNMENT NAME:</v>
      </c>
      <c r="D1" s="253"/>
      <c r="E1" s="253"/>
      <c r="F1" s="253"/>
      <c r="G1" s="253"/>
      <c r="H1" s="253"/>
    </row>
    <row r="2" spans="1:8" ht="18">
      <c r="B2" s="253"/>
      <c r="C2" s="236" t="s">
        <v>1468</v>
      </c>
      <c r="D2" s="253"/>
      <c r="E2" s="253"/>
      <c r="F2" s="253"/>
      <c r="G2" s="253"/>
      <c r="H2" s="253"/>
    </row>
    <row r="3" spans="1:8" ht="18">
      <c r="B3" s="253"/>
      <c r="C3" s="236" t="s">
        <v>814</v>
      </c>
      <c r="D3" s="253"/>
      <c r="E3" s="253"/>
      <c r="F3" s="253"/>
      <c r="G3" s="253"/>
      <c r="H3" s="253"/>
    </row>
    <row r="4" spans="1:8" ht="18">
      <c r="B4" s="253"/>
      <c r="C4" s="239" t="str">
        <f>+'GW-STATEMENT OF ACTIVITIES(14)'!B3</f>
        <v>FISCAL YEAR ENDING JUNE 30, 2021</v>
      </c>
      <c r="D4" s="253"/>
      <c r="E4" s="253"/>
      <c r="F4" s="253"/>
      <c r="G4" s="253"/>
      <c r="H4" s="253"/>
    </row>
    <row r="5" spans="1:8" ht="18">
      <c r="C5" s="239"/>
    </row>
    <row r="6" spans="1:8" ht="18.75" thickBot="1">
      <c r="C6" s="239"/>
      <c r="D6" s="241"/>
      <c r="E6" s="289"/>
      <c r="F6" s="289"/>
      <c r="G6" s="289"/>
      <c r="H6" s="289"/>
    </row>
    <row r="8" spans="1:8" ht="16.5" thickBot="1">
      <c r="B8" s="240"/>
      <c r="C8" s="240"/>
      <c r="D8" s="241" t="str">
        <f>+'NET POSIT-NONMAJOR ENTERPR(79)'!D7</f>
        <v>NonMajor Enterprise Funds</v>
      </c>
      <c r="E8" s="242"/>
      <c r="F8" s="242"/>
      <c r="G8" s="241"/>
      <c r="H8" s="240"/>
    </row>
    <row r="9" spans="1:8" ht="15.75">
      <c r="B9" s="243" t="s">
        <v>156</v>
      </c>
      <c r="C9" s="243"/>
      <c r="D9" s="243" t="str">
        <f>'NET POSIT-NONMAJOR ENTERPR(79)'!D8</f>
        <v>FUND #</v>
      </c>
      <c r="E9" s="243" t="str">
        <f>'NET POSIT-NONMAJOR ENTERPR(79)'!E8</f>
        <v>FUND #</v>
      </c>
      <c r="F9" s="243" t="str">
        <f>'NET POSIT-NONMAJOR ENTERPR(79)'!F8</f>
        <v>FUND #</v>
      </c>
      <c r="G9" s="243" t="str">
        <f>'NET POSIT-NONMAJOR ENTERPR(79)'!G8</f>
        <v>FUND #</v>
      </c>
      <c r="H9" s="6"/>
    </row>
    <row r="10" spans="1:8" ht="16.5" thickBot="1">
      <c r="B10" s="244" t="s">
        <v>157</v>
      </c>
      <c r="C10" s="244" t="s">
        <v>158</v>
      </c>
      <c r="D10" s="244" t="str">
        <f>'NET POSIT-NONMAJOR ENTERPR(79)'!D9</f>
        <v>NAME</v>
      </c>
      <c r="E10" s="244" t="str">
        <f>'NET POSIT-NONMAJOR ENTERPR(79)'!E9</f>
        <v>NAME</v>
      </c>
      <c r="F10" s="244" t="str">
        <f>'NET POSIT-NONMAJOR ENTERPR(79)'!F9</f>
        <v>NAME</v>
      </c>
      <c r="G10" s="244" t="str">
        <f>'NET POSIT-NONMAJOR ENTERPR(79)'!G9</f>
        <v>NAME</v>
      </c>
      <c r="H10" s="538" t="s">
        <v>175</v>
      </c>
    </row>
    <row r="11" spans="1:8" ht="20.100000000000001" customHeight="1">
      <c r="A11"/>
      <c r="B11" s="343"/>
      <c r="C11" s="8" t="s">
        <v>716</v>
      </c>
      <c r="D11" s="265"/>
      <c r="E11" s="265"/>
      <c r="F11" s="265"/>
      <c r="G11" s="265"/>
      <c r="H11" s="297"/>
    </row>
    <row r="12" spans="1:8" ht="20.100000000000001" customHeight="1">
      <c r="A12"/>
      <c r="B12" s="343">
        <v>340000</v>
      </c>
      <c r="C12" s="6" t="s">
        <v>717</v>
      </c>
      <c r="D12" s="246"/>
      <c r="E12" s="246"/>
      <c r="F12" s="246"/>
      <c r="G12" s="246"/>
      <c r="H12" s="254">
        <f>SUM(D12:G12)</f>
        <v>0</v>
      </c>
    </row>
    <row r="13" spans="1:8" ht="20.100000000000001" customHeight="1">
      <c r="A13"/>
      <c r="B13" s="343">
        <v>360000</v>
      </c>
      <c r="C13" s="6" t="s">
        <v>718</v>
      </c>
      <c r="D13" s="246"/>
      <c r="E13" s="246"/>
      <c r="F13" s="246"/>
      <c r="G13" s="246"/>
      <c r="H13" s="254">
        <f>SUM(D13:G13)</f>
        <v>0</v>
      </c>
    </row>
    <row r="14" spans="1:8" ht="20.100000000000001" customHeight="1">
      <c r="A14"/>
      <c r="B14" s="343">
        <v>363000</v>
      </c>
      <c r="C14" s="6" t="s">
        <v>719</v>
      </c>
      <c r="D14" s="246"/>
      <c r="E14" s="246"/>
      <c r="F14" s="246"/>
      <c r="G14" s="246"/>
      <c r="H14" s="254">
        <f>SUM(D14:G14)</f>
        <v>0</v>
      </c>
    </row>
    <row r="15" spans="1:8" customFormat="1" ht="20.100000000000001" customHeight="1" thickBot="1">
      <c r="B15" s="343"/>
      <c r="C15" s="6"/>
      <c r="D15" s="255"/>
      <c r="E15" s="255"/>
      <c r="F15" s="255"/>
      <c r="G15" s="255"/>
      <c r="H15" s="255">
        <f>SUM(D15:G15)</f>
        <v>0</v>
      </c>
    </row>
    <row r="16" spans="1:8" customFormat="1" ht="20.100000000000001" customHeight="1" thickBot="1">
      <c r="B16" s="343"/>
      <c r="C16" s="9" t="s">
        <v>720</v>
      </c>
      <c r="D16" s="255">
        <f>SUM(D12:D15)</f>
        <v>0</v>
      </c>
      <c r="E16" s="255">
        <f>SUM(E12:E15)</f>
        <v>0</v>
      </c>
      <c r="F16" s="255">
        <f>SUM(F12:F15)</f>
        <v>0</v>
      </c>
      <c r="G16" s="255">
        <f>SUM(G12:G15)</f>
        <v>0</v>
      </c>
      <c r="H16" s="255">
        <f>SUM(H12:H15)</f>
        <v>0</v>
      </c>
    </row>
    <row r="17" spans="1:8" customFormat="1" ht="20.100000000000001" customHeight="1">
      <c r="B17" s="343"/>
      <c r="C17" s="6"/>
      <c r="D17" s="254"/>
      <c r="E17" s="254"/>
      <c r="F17" s="254"/>
      <c r="G17" s="254"/>
      <c r="H17" s="254"/>
    </row>
    <row r="18" spans="1:8" customFormat="1" ht="20.100000000000001" customHeight="1">
      <c r="B18" s="343"/>
      <c r="C18" s="8" t="s">
        <v>721</v>
      </c>
      <c r="D18" s="254"/>
      <c r="E18" s="254"/>
      <c r="F18" s="254"/>
      <c r="G18" s="254"/>
      <c r="H18" s="254"/>
    </row>
    <row r="19" spans="1:8" ht="20.100000000000001" customHeight="1">
      <c r="A19"/>
      <c r="B19" s="343">
        <v>100</v>
      </c>
      <c r="C19" s="6" t="s">
        <v>722</v>
      </c>
      <c r="D19" s="246"/>
      <c r="E19" s="246"/>
      <c r="F19" s="246"/>
      <c r="G19" s="246"/>
      <c r="H19" s="254">
        <f t="shared" ref="H19:H26" si="0">SUM(D19:G19)</f>
        <v>0</v>
      </c>
    </row>
    <row r="20" spans="1:8" ht="20.100000000000001" customHeight="1">
      <c r="A20"/>
      <c r="B20" s="343">
        <v>200</v>
      </c>
      <c r="C20" s="6" t="s">
        <v>723</v>
      </c>
      <c r="D20" s="246"/>
      <c r="E20" s="246"/>
      <c r="F20" s="246"/>
      <c r="G20" s="246"/>
      <c r="H20" s="254">
        <f t="shared" si="0"/>
        <v>0</v>
      </c>
    </row>
    <row r="21" spans="1:8" ht="20.100000000000001" customHeight="1">
      <c r="A21"/>
      <c r="B21" s="343">
        <v>300</v>
      </c>
      <c r="C21" s="6" t="s">
        <v>724</v>
      </c>
      <c r="D21" s="246"/>
      <c r="E21" s="246"/>
      <c r="F21" s="246"/>
      <c r="G21" s="246"/>
      <c r="H21" s="254">
        <f t="shared" si="0"/>
        <v>0</v>
      </c>
    </row>
    <row r="22" spans="1:8" ht="20.100000000000001" customHeight="1">
      <c r="A22"/>
      <c r="B22" s="343">
        <v>400</v>
      </c>
      <c r="C22" s="6" t="s">
        <v>725</v>
      </c>
      <c r="D22" s="246"/>
      <c r="E22" s="246"/>
      <c r="F22" s="246"/>
      <c r="G22" s="246"/>
      <c r="H22" s="254">
        <f t="shared" si="0"/>
        <v>0</v>
      </c>
    </row>
    <row r="23" spans="1:8" ht="20.100000000000001" customHeight="1">
      <c r="A23"/>
      <c r="B23" s="343">
        <v>500</v>
      </c>
      <c r="C23" s="6" t="s">
        <v>726</v>
      </c>
      <c r="D23" s="246"/>
      <c r="E23" s="246"/>
      <c r="F23" s="246"/>
      <c r="G23" s="246"/>
      <c r="H23" s="254">
        <f t="shared" si="0"/>
        <v>0</v>
      </c>
    </row>
    <row r="24" spans="1:8" ht="20.100000000000001" customHeight="1">
      <c r="A24"/>
      <c r="B24" s="343">
        <v>810</v>
      </c>
      <c r="C24" s="6" t="s">
        <v>727</v>
      </c>
      <c r="D24" s="246"/>
      <c r="E24" s="246"/>
      <c r="F24" s="246"/>
      <c r="G24" s="246"/>
      <c r="H24" s="254">
        <f t="shared" si="0"/>
        <v>0</v>
      </c>
    </row>
    <row r="25" spans="1:8" ht="20.100000000000001" customHeight="1">
      <c r="A25"/>
      <c r="B25" s="343">
        <v>830</v>
      </c>
      <c r="C25" s="6" t="s">
        <v>728</v>
      </c>
      <c r="D25" s="246"/>
      <c r="E25" s="246"/>
      <c r="F25" s="246"/>
      <c r="G25" s="246"/>
      <c r="H25" s="254">
        <f t="shared" si="0"/>
        <v>0</v>
      </c>
    </row>
    <row r="26" spans="1:8" customFormat="1" ht="26.1" customHeight="1" thickBot="1">
      <c r="A26" s="561"/>
      <c r="B26" s="343"/>
      <c r="C26" s="6"/>
      <c r="D26" s="255"/>
      <c r="E26" s="255"/>
      <c r="F26" s="255"/>
      <c r="G26" s="255"/>
      <c r="H26" s="255">
        <f t="shared" si="0"/>
        <v>0</v>
      </c>
    </row>
    <row r="27" spans="1:8" customFormat="1" ht="20.100000000000001" customHeight="1" thickBot="1">
      <c r="B27" s="343"/>
      <c r="C27" s="9" t="s">
        <v>325</v>
      </c>
      <c r="D27" s="255">
        <f>SUM(D18:D26)</f>
        <v>0</v>
      </c>
      <c r="E27" s="255">
        <f>SUM(E18:E26)</f>
        <v>0</v>
      </c>
      <c r="F27" s="255">
        <f>SUM(F18:F26)</f>
        <v>0</v>
      </c>
      <c r="G27" s="255">
        <f>SUM(G18:G26)</f>
        <v>0</v>
      </c>
      <c r="H27" s="255">
        <f>SUM(H18:H26)</f>
        <v>0</v>
      </c>
    </row>
    <row r="28" spans="1:8" customFormat="1" ht="20.100000000000001" customHeight="1" thickBot="1">
      <c r="B28" s="343"/>
      <c r="C28" s="6" t="s">
        <v>1082</v>
      </c>
      <c r="D28" s="255">
        <f>+D16-D27</f>
        <v>0</v>
      </c>
      <c r="E28" s="255">
        <f>+E16-E27</f>
        <v>0</v>
      </c>
      <c r="F28" s="255">
        <f>+F16-F27</f>
        <v>0</v>
      </c>
      <c r="G28" s="255">
        <f>+G16-G27</f>
        <v>0</v>
      </c>
      <c r="H28" s="255">
        <f>+H16-H27</f>
        <v>0</v>
      </c>
    </row>
    <row r="29" spans="1:8" customFormat="1" ht="20.100000000000001" customHeight="1">
      <c r="B29" s="343"/>
      <c r="C29" s="8" t="s">
        <v>729</v>
      </c>
      <c r="D29" s="254"/>
      <c r="E29" s="254"/>
      <c r="F29" s="254"/>
      <c r="G29" s="254"/>
      <c r="H29" s="254"/>
    </row>
    <row r="30" spans="1:8" ht="20.100000000000001" customHeight="1">
      <c r="A30"/>
      <c r="B30" s="343">
        <v>310000</v>
      </c>
      <c r="C30" s="6" t="s">
        <v>730</v>
      </c>
      <c r="D30" s="246"/>
      <c r="E30" s="246"/>
      <c r="F30" s="246"/>
      <c r="G30" s="246"/>
      <c r="H30" s="254">
        <f t="shared" ref="H30:H39" si="1">SUM(D30:G30)</f>
        <v>0</v>
      </c>
    </row>
    <row r="31" spans="1:8" ht="20.100000000000001" customHeight="1">
      <c r="A31"/>
      <c r="B31" s="343">
        <v>320000</v>
      </c>
      <c r="C31" s="6" t="s">
        <v>731</v>
      </c>
      <c r="D31" s="246"/>
      <c r="E31" s="246"/>
      <c r="F31" s="246"/>
      <c r="G31" s="246"/>
      <c r="H31" s="254">
        <f t="shared" si="1"/>
        <v>0</v>
      </c>
    </row>
    <row r="32" spans="1:8" ht="20.100000000000001" customHeight="1">
      <c r="A32"/>
      <c r="B32" s="343">
        <v>330000</v>
      </c>
      <c r="C32" s="6" t="s">
        <v>1085</v>
      </c>
      <c r="D32" s="246"/>
      <c r="E32" s="246"/>
      <c r="F32" s="246"/>
      <c r="G32" s="246"/>
      <c r="H32" s="254">
        <f t="shared" si="1"/>
        <v>0</v>
      </c>
    </row>
    <row r="33" spans="1:8" ht="20.100000000000001" customHeight="1">
      <c r="A33"/>
      <c r="B33" s="343">
        <v>371000</v>
      </c>
      <c r="C33" s="6" t="s">
        <v>1086</v>
      </c>
      <c r="D33" s="246"/>
      <c r="E33" s="246"/>
      <c r="F33" s="246"/>
      <c r="G33" s="246"/>
      <c r="H33" s="254">
        <f t="shared" si="1"/>
        <v>0</v>
      </c>
    </row>
    <row r="34" spans="1:8" ht="20.100000000000001" customHeight="1">
      <c r="A34"/>
      <c r="B34" s="343">
        <v>382030</v>
      </c>
      <c r="C34" s="6" t="s">
        <v>1436</v>
      </c>
      <c r="D34" s="246"/>
      <c r="E34" s="246"/>
      <c r="F34" s="246"/>
      <c r="G34" s="246"/>
      <c r="H34" s="254">
        <f t="shared" si="1"/>
        <v>0</v>
      </c>
    </row>
    <row r="35" spans="1:8" ht="20.100000000000001" customHeight="1">
      <c r="A35"/>
      <c r="B35" s="343">
        <v>490000</v>
      </c>
      <c r="C35" s="6" t="s">
        <v>1456</v>
      </c>
      <c r="D35" s="246"/>
      <c r="E35" s="246"/>
      <c r="F35" s="246"/>
      <c r="G35" s="246"/>
      <c r="H35" s="254">
        <f t="shared" si="1"/>
        <v>0</v>
      </c>
    </row>
    <row r="36" spans="1:8" ht="20.100000000000001" customHeight="1">
      <c r="A36"/>
      <c r="B36" s="343">
        <v>384000</v>
      </c>
      <c r="C36" s="6" t="s">
        <v>1428</v>
      </c>
      <c r="D36" s="246"/>
      <c r="E36" s="246"/>
      <c r="F36" s="246"/>
      <c r="G36" s="246"/>
      <c r="H36" s="254">
        <f t="shared" si="1"/>
        <v>0</v>
      </c>
    </row>
    <row r="37" spans="1:8" ht="20.100000000000001" customHeight="1">
      <c r="A37"/>
      <c r="B37" s="343">
        <v>385000</v>
      </c>
      <c r="C37" s="6" t="s">
        <v>1429</v>
      </c>
      <c r="D37" s="246"/>
      <c r="E37" s="246"/>
      <c r="F37" s="246"/>
      <c r="G37" s="246"/>
      <c r="H37" s="254">
        <f t="shared" si="1"/>
        <v>0</v>
      </c>
    </row>
    <row r="38" spans="1:8" ht="20.100000000000001" customHeight="1">
      <c r="A38"/>
      <c r="B38" s="343">
        <v>524000</v>
      </c>
      <c r="C38" s="6" t="s">
        <v>1430</v>
      </c>
      <c r="D38" s="246"/>
      <c r="E38" s="246"/>
      <c r="F38" s="246"/>
      <c r="G38" s="246"/>
      <c r="H38" s="254">
        <f t="shared" si="1"/>
        <v>0</v>
      </c>
    </row>
    <row r="39" spans="1:8" ht="20.100000000000001" customHeight="1" thickBot="1">
      <c r="A39"/>
      <c r="B39" s="343">
        <v>525000</v>
      </c>
      <c r="C39" s="6" t="s">
        <v>1431</v>
      </c>
      <c r="D39" s="255"/>
      <c r="E39" s="255"/>
      <c r="F39" s="255"/>
      <c r="G39" s="255"/>
      <c r="H39" s="255">
        <f t="shared" si="1"/>
        <v>0</v>
      </c>
    </row>
    <row r="40" spans="1:8" customFormat="1" ht="20.25" customHeight="1" thickBot="1">
      <c r="B40" s="343"/>
      <c r="C40" s="9" t="s">
        <v>978</v>
      </c>
      <c r="D40" s="255">
        <f>SUM(D29:D39)</f>
        <v>0</v>
      </c>
      <c r="E40" s="255">
        <f>SUM(E29:E39)</f>
        <v>0</v>
      </c>
      <c r="F40" s="255">
        <f>SUM(F29:F39)</f>
        <v>0</v>
      </c>
      <c r="G40" s="255">
        <f>SUM(G29:G39)</f>
        <v>0</v>
      </c>
      <c r="H40" s="255">
        <f>SUM(H29:H39)</f>
        <v>0</v>
      </c>
    </row>
    <row r="41" spans="1:8" customFormat="1" ht="20.100000000000001" customHeight="1">
      <c r="B41" s="343"/>
      <c r="C41" s="6" t="s">
        <v>11</v>
      </c>
      <c r="D41" s="280">
        <f>+D28+D40</f>
        <v>0</v>
      </c>
      <c r="E41" s="280">
        <f>+E28+E40</f>
        <v>0</v>
      </c>
      <c r="F41" s="280">
        <f>+F28+F40</f>
        <v>0</v>
      </c>
      <c r="G41" s="280">
        <f>+G28+G40</f>
        <v>0</v>
      </c>
      <c r="H41" s="280">
        <f>+H28+H40</f>
        <v>0</v>
      </c>
    </row>
    <row r="42" spans="1:8" ht="20.100000000000001" customHeight="1">
      <c r="A42"/>
      <c r="B42" s="343"/>
      <c r="C42" s="6" t="s">
        <v>737</v>
      </c>
      <c r="D42" s="246"/>
      <c r="E42" s="246"/>
      <c r="F42" s="246"/>
      <c r="G42" s="246"/>
      <c r="H42" s="254">
        <f>SUM(D42:G42)</f>
        <v>0</v>
      </c>
    </row>
    <row r="43" spans="1:8" ht="20.100000000000001" customHeight="1" thickBot="1">
      <c r="A43"/>
      <c r="B43" s="343"/>
      <c r="C43" s="6" t="s">
        <v>407</v>
      </c>
      <c r="D43" s="248"/>
      <c r="E43" s="248"/>
      <c r="F43" s="248"/>
      <c r="G43" s="248"/>
      <c r="H43" s="255">
        <f>SUM(D43:G43)</f>
        <v>0</v>
      </c>
    </row>
    <row r="44" spans="1:8" customFormat="1" ht="20.100000000000001" customHeight="1">
      <c r="B44" s="343"/>
      <c r="C44" s="6" t="s">
        <v>1469</v>
      </c>
      <c r="D44" s="254">
        <f>+D41+D42+D43</f>
        <v>0</v>
      </c>
      <c r="E44" s="254">
        <f>+E41+E42+E43</f>
        <v>0</v>
      </c>
      <c r="F44" s="254">
        <f>+F41+F42+F43</f>
        <v>0</v>
      </c>
      <c r="G44" s="254">
        <f>+G41+G42+G43</f>
        <v>0</v>
      </c>
      <c r="H44" s="254">
        <f>+H41+H42+H43</f>
        <v>0</v>
      </c>
    </row>
    <row r="45" spans="1:8" ht="20.100000000000001" customHeight="1">
      <c r="B45" s="277"/>
      <c r="C45" s="240" t="str">
        <f>+'CHANGE NET POSITION-PROP.(19)'!B45</f>
        <v>Total net position - July 1, 2020 as previously reported</v>
      </c>
      <c r="D45" s="246"/>
      <c r="E45" s="246"/>
      <c r="F45" s="246"/>
      <c r="G45" s="246"/>
      <c r="H45" s="254">
        <f>SUM(D45:G45)</f>
        <v>0</v>
      </c>
    </row>
    <row r="46" spans="1:8" ht="20.100000000000001" customHeight="1" thickBot="1">
      <c r="B46" s="277"/>
      <c r="C46" s="240" t="s">
        <v>603</v>
      </c>
      <c r="D46" s="248"/>
      <c r="E46" s="248"/>
      <c r="F46" s="248"/>
      <c r="G46" s="248"/>
      <c r="H46" s="255">
        <f>SUM(D46:G46)</f>
        <v>0</v>
      </c>
    </row>
    <row r="47" spans="1:8" ht="20.100000000000001" customHeight="1" thickBot="1">
      <c r="B47" s="277"/>
      <c r="C47" s="240" t="str">
        <f>+'CHANGE NET POSITION-PROP.(19)'!B47</f>
        <v>Total net position - July 1, 2020 as restated</v>
      </c>
      <c r="D47" s="254">
        <f>+D45+D46</f>
        <v>0</v>
      </c>
      <c r="E47" s="254">
        <f>+E45+E46</f>
        <v>0</v>
      </c>
      <c r="F47" s="254">
        <f>+F45+F46</f>
        <v>0</v>
      </c>
      <c r="G47" s="254">
        <f>+G45+G46</f>
        <v>0</v>
      </c>
      <c r="H47" s="254">
        <f>+H45+H46</f>
        <v>0</v>
      </c>
    </row>
    <row r="48" spans="1:8" ht="20.100000000000001" customHeight="1" thickBot="1">
      <c r="B48" s="277"/>
      <c r="C48" s="240" t="str">
        <f>+'CHANGE NET POSITION-PROP.(19)'!B48</f>
        <v>Total net position - June 30, 2021</v>
      </c>
      <c r="D48" s="257">
        <f>+D44+D47</f>
        <v>0</v>
      </c>
      <c r="E48" s="257">
        <f>+E44+E47</f>
        <v>0</v>
      </c>
      <c r="F48" s="257">
        <f>+F44+F47</f>
        <v>0</v>
      </c>
      <c r="G48" s="257">
        <f>+G44+G47</f>
        <v>0</v>
      </c>
      <c r="H48" s="257">
        <f>+H44+H47</f>
        <v>0</v>
      </c>
    </row>
    <row r="49" spans="1:8" ht="15.75" thickTop="1">
      <c r="B49" s="277"/>
      <c r="C49" s="240"/>
      <c r="D49" s="240"/>
      <c r="E49" s="240"/>
      <c r="F49" s="240"/>
      <c r="G49" s="240"/>
      <c r="H49" s="240"/>
    </row>
    <row r="50" spans="1:8" ht="15.75">
      <c r="A50" s="251" t="s">
        <v>2459</v>
      </c>
      <c r="B50" s="349"/>
      <c r="C50" s="259"/>
      <c r="D50" s="259"/>
      <c r="E50" s="259"/>
      <c r="F50" s="259"/>
      <c r="G50" s="259"/>
      <c r="H50" s="259"/>
    </row>
    <row r="51" spans="1:8" ht="15">
      <c r="B51" s="277"/>
      <c r="C51" s="240"/>
      <c r="D51" s="240"/>
      <c r="E51" s="240"/>
      <c r="F51" s="240"/>
      <c r="G51" s="240"/>
      <c r="H51" s="240"/>
    </row>
    <row r="52" spans="1:8" ht="15">
      <c r="B52" s="277"/>
      <c r="C52" s="240"/>
      <c r="D52" s="240"/>
      <c r="E52" s="240"/>
      <c r="F52" s="240"/>
      <c r="G52" s="240"/>
      <c r="H52" s="240"/>
    </row>
    <row r="53" spans="1:8" ht="15">
      <c r="B53" s="277"/>
      <c r="C53" s="240"/>
      <c r="D53" s="240"/>
      <c r="E53" s="240"/>
      <c r="F53" s="240"/>
      <c r="G53" s="240"/>
      <c r="H53" s="240"/>
    </row>
    <row r="54" spans="1:8" ht="15">
      <c r="B54" s="277"/>
      <c r="C54" s="240"/>
      <c r="D54" s="240"/>
      <c r="E54" s="240"/>
      <c r="F54" s="240"/>
      <c r="G54" s="240"/>
      <c r="H54" s="240"/>
    </row>
    <row r="55" spans="1:8" ht="15">
      <c r="B55" s="277"/>
      <c r="C55" s="240"/>
      <c r="D55" s="240"/>
      <c r="E55" s="240"/>
      <c r="F55" s="240"/>
      <c r="G55" s="240"/>
      <c r="H55" s="240"/>
    </row>
    <row r="56" spans="1:8" ht="15">
      <c r="B56" s="277"/>
      <c r="C56" s="240"/>
      <c r="D56" s="240"/>
      <c r="E56" s="240"/>
      <c r="F56" s="240"/>
      <c r="G56" s="240"/>
      <c r="H56" s="240"/>
    </row>
    <row r="57" spans="1:8" ht="15">
      <c r="B57" s="277"/>
      <c r="C57" s="240"/>
      <c r="D57" s="240"/>
      <c r="E57" s="240"/>
      <c r="F57" s="240"/>
      <c r="G57" s="240"/>
      <c r="H57" s="240"/>
    </row>
    <row r="58" spans="1:8" ht="15">
      <c r="B58" s="277"/>
      <c r="C58" s="240"/>
      <c r="D58" s="240"/>
      <c r="E58" s="240"/>
      <c r="F58" s="240"/>
      <c r="G58" s="240"/>
      <c r="H58" s="240"/>
    </row>
    <row r="59" spans="1:8" ht="15">
      <c r="B59" s="277"/>
      <c r="C59" s="240"/>
      <c r="D59" s="240"/>
      <c r="E59" s="240"/>
      <c r="F59" s="240"/>
      <c r="G59" s="240"/>
      <c r="H59" s="240"/>
    </row>
    <row r="60" spans="1:8" ht="15">
      <c r="B60" s="277"/>
      <c r="C60" s="240"/>
      <c r="D60" s="240"/>
      <c r="E60" s="240"/>
      <c r="F60" s="240"/>
      <c r="G60" s="240"/>
      <c r="H60" s="240"/>
    </row>
    <row r="61" spans="1:8" ht="15">
      <c r="B61" s="277"/>
      <c r="C61" s="240"/>
      <c r="D61" s="240"/>
      <c r="E61" s="240"/>
      <c r="F61" s="240"/>
      <c r="G61" s="240"/>
      <c r="H61" s="240"/>
    </row>
    <row r="62" spans="1:8" ht="15">
      <c r="B62" s="277"/>
      <c r="C62" s="240"/>
      <c r="D62" s="240"/>
      <c r="E62" s="240"/>
      <c r="F62" s="240"/>
      <c r="G62" s="240"/>
      <c r="H62" s="240"/>
    </row>
    <row r="63" spans="1:8" ht="15">
      <c r="B63" s="277"/>
      <c r="C63" s="240"/>
      <c r="D63" s="240"/>
      <c r="E63" s="240"/>
      <c r="F63" s="240"/>
      <c r="G63" s="240"/>
      <c r="H63" s="240"/>
    </row>
    <row r="64" spans="1:8" ht="15">
      <c r="B64" s="277"/>
      <c r="C64" s="240"/>
      <c r="D64" s="240"/>
      <c r="E64" s="240"/>
      <c r="F64" s="240"/>
      <c r="G64" s="240"/>
      <c r="H64" s="240"/>
    </row>
    <row r="65" spans="2:8" ht="15">
      <c r="B65" s="277"/>
      <c r="C65" s="240"/>
      <c r="D65" s="240"/>
      <c r="E65" s="240"/>
      <c r="F65" s="240"/>
      <c r="G65" s="240"/>
      <c r="H65" s="240"/>
    </row>
    <row r="66" spans="2:8" ht="15">
      <c r="B66" s="277"/>
      <c r="C66" s="240"/>
      <c r="D66" s="240"/>
      <c r="E66" s="240"/>
      <c r="F66" s="240"/>
      <c r="G66" s="240"/>
      <c r="H66" s="240"/>
    </row>
    <row r="67" spans="2:8" ht="15">
      <c r="B67" s="277"/>
      <c r="C67" s="240"/>
      <c r="D67" s="240"/>
      <c r="E67" s="240"/>
      <c r="F67" s="240"/>
      <c r="G67" s="240"/>
      <c r="H67" s="240"/>
    </row>
    <row r="68" spans="2:8" ht="15">
      <c r="B68" s="277"/>
      <c r="C68" s="240"/>
      <c r="D68" s="240"/>
      <c r="E68" s="240"/>
      <c r="F68" s="240"/>
      <c r="G68" s="240"/>
      <c r="H68" s="240"/>
    </row>
    <row r="69" spans="2:8" ht="15">
      <c r="B69" s="277"/>
      <c r="C69" s="240"/>
      <c r="D69" s="240"/>
      <c r="E69" s="240"/>
      <c r="F69" s="240"/>
      <c r="G69" s="240"/>
      <c r="H69" s="240"/>
    </row>
    <row r="70" spans="2:8" ht="15">
      <c r="B70" s="277"/>
      <c r="C70" s="240"/>
      <c r="D70" s="240"/>
      <c r="E70" s="240"/>
      <c r="F70" s="240"/>
      <c r="G70" s="240"/>
      <c r="H70" s="240"/>
    </row>
    <row r="71" spans="2:8" ht="15">
      <c r="B71" s="277"/>
      <c r="C71" s="240"/>
      <c r="D71" s="240"/>
      <c r="E71" s="240"/>
      <c r="F71" s="240"/>
      <c r="G71" s="240"/>
      <c r="H71" s="240"/>
    </row>
    <row r="72" spans="2:8" ht="15">
      <c r="B72" s="277"/>
      <c r="C72" s="240"/>
      <c r="D72" s="240"/>
      <c r="E72" s="240"/>
      <c r="F72" s="240"/>
      <c r="G72" s="240"/>
      <c r="H72" s="240"/>
    </row>
    <row r="73" spans="2:8" ht="15">
      <c r="B73" s="277"/>
      <c r="C73" s="240"/>
      <c r="D73" s="240"/>
      <c r="E73" s="240"/>
      <c r="F73" s="240"/>
      <c r="G73" s="240"/>
      <c r="H73" s="240"/>
    </row>
    <row r="74" spans="2:8" ht="15">
      <c r="B74" s="277"/>
      <c r="C74" s="240"/>
      <c r="D74" s="240"/>
      <c r="E74" s="240"/>
      <c r="F74" s="240"/>
      <c r="G74" s="240"/>
      <c r="H74" s="240"/>
    </row>
    <row r="75" spans="2:8" ht="15">
      <c r="B75" s="277"/>
      <c r="C75" s="240"/>
      <c r="D75" s="240"/>
      <c r="E75" s="240"/>
      <c r="F75" s="240"/>
      <c r="G75" s="240"/>
      <c r="H75" s="240"/>
    </row>
    <row r="76" spans="2:8" ht="15">
      <c r="B76" s="240"/>
      <c r="C76" s="240"/>
      <c r="D76" s="240"/>
      <c r="E76" s="240"/>
      <c r="F76" s="240"/>
      <c r="G76" s="240"/>
      <c r="H76" s="240"/>
    </row>
    <row r="77" spans="2:8" ht="15">
      <c r="B77" s="240"/>
      <c r="C77" s="240"/>
      <c r="D77" s="240"/>
      <c r="E77" s="240"/>
      <c r="F77" s="240"/>
      <c r="G77" s="240"/>
      <c r="H77" s="240"/>
    </row>
    <row r="78" spans="2:8" ht="15">
      <c r="B78" s="240"/>
      <c r="C78" s="240"/>
      <c r="D78" s="240"/>
      <c r="E78" s="240"/>
      <c r="F78" s="240"/>
      <c r="G78" s="240"/>
      <c r="H78" s="240"/>
    </row>
    <row r="79" spans="2:8" ht="15">
      <c r="B79" s="240"/>
      <c r="C79" s="240"/>
      <c r="D79" s="240"/>
      <c r="E79" s="240"/>
      <c r="F79" s="240"/>
      <c r="G79" s="240"/>
      <c r="H79" s="240"/>
    </row>
    <row r="80" spans="2:8" ht="15">
      <c r="B80" s="240"/>
      <c r="C80" s="240"/>
      <c r="D80" s="240"/>
      <c r="E80" s="240"/>
      <c r="F80" s="240"/>
      <c r="G80" s="240"/>
      <c r="H80" s="240"/>
    </row>
    <row r="81" spans="2:8" ht="15">
      <c r="B81" s="240"/>
      <c r="C81" s="240"/>
      <c r="D81" s="240"/>
      <c r="E81" s="240"/>
      <c r="F81" s="240"/>
      <c r="G81" s="240"/>
      <c r="H81" s="240"/>
    </row>
    <row r="82" spans="2:8" ht="15">
      <c r="B82" s="240"/>
      <c r="C82" s="240"/>
      <c r="D82" s="240"/>
      <c r="E82" s="240"/>
      <c r="F82" s="240"/>
      <c r="G82" s="240"/>
      <c r="H82" s="240"/>
    </row>
    <row r="83" spans="2:8" ht="15">
      <c r="B83" s="240"/>
      <c r="C83" s="240"/>
      <c r="D83" s="240"/>
      <c r="E83" s="240"/>
      <c r="F83" s="240"/>
      <c r="G83" s="240"/>
      <c r="H83" s="240"/>
    </row>
    <row r="84" spans="2:8" ht="15">
      <c r="B84" s="240"/>
      <c r="C84" s="240"/>
      <c r="D84" s="240"/>
      <c r="E84" s="240"/>
      <c r="F84" s="240"/>
      <c r="G84" s="240"/>
      <c r="H84" s="240"/>
    </row>
  </sheetData>
  <sheetProtection algorithmName="SHA-512" hashValue="u7ty0/Ppx89AOX85IOqL1mmCTDBJUuo8PuIR2CI9PaaEdovpOjF6T8BSnuIHdg/oq6ECGIpY4bwSHIbmYXEgOg==" saltValue="P99jPj4feup35jD2TIDRJg==" spinCount="100000" sheet="1" scenarios="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K12" sqref="K12"/>
    </sheetView>
  </sheetViews>
  <sheetFormatPr defaultColWidth="8.85546875" defaultRowHeight="12.75"/>
  <cols>
    <col min="1" max="1" width="55.7109375" style="238" customWidth="1"/>
    <col min="2" max="6" width="24.7109375" style="238" customWidth="1"/>
    <col min="7" max="16384" width="8.85546875" style="238"/>
  </cols>
  <sheetData>
    <row r="1" spans="1:6" ht="18">
      <c r="A1" s="236" t="str">
        <f>+'GW-STATEMENT NET POSITION(13)'!A1</f>
        <v>LOCAL GOVERNMENT NAME:</v>
      </c>
      <c r="B1" s="253"/>
      <c r="C1" s="253"/>
      <c r="D1" s="253"/>
      <c r="E1" s="253"/>
      <c r="F1" s="253"/>
    </row>
    <row r="2" spans="1:6" ht="18">
      <c r="A2" s="236" t="s">
        <v>5</v>
      </c>
      <c r="B2" s="253"/>
      <c r="C2" s="253"/>
      <c r="D2" s="253"/>
      <c r="E2" s="253"/>
      <c r="F2" s="253"/>
    </row>
    <row r="3" spans="1:6" ht="18">
      <c r="A3" s="236" t="s">
        <v>814</v>
      </c>
      <c r="B3" s="253"/>
      <c r="C3" s="253"/>
      <c r="D3" s="253"/>
      <c r="E3" s="253"/>
      <c r="F3" s="253"/>
    </row>
    <row r="4" spans="1:6" ht="18">
      <c r="A4" s="239" t="str">
        <f>+'GW-STATEMENT OF ACTIVITIES(14)'!B3</f>
        <v>FISCAL YEAR ENDING JUNE 30, 2021</v>
      </c>
      <c r="B4" s="253"/>
      <c r="C4" s="253"/>
      <c r="D4" s="253"/>
      <c r="E4" s="253"/>
      <c r="F4" s="253"/>
    </row>
    <row r="5" spans="1:6" ht="18">
      <c r="A5" s="239"/>
    </row>
    <row r="6" spans="1:6" ht="16.5" thickBot="1">
      <c r="A6" s="240"/>
      <c r="B6" s="244"/>
      <c r="C6" s="244"/>
      <c r="D6" s="244"/>
      <c r="E6" s="244"/>
      <c r="F6" s="242"/>
    </row>
    <row r="7" spans="1:6" ht="15.75">
      <c r="A7" s="243"/>
      <c r="B7" s="243" t="str">
        <f>'CHG. IN NP-NONMAJOR ENTERPR(80)'!D9</f>
        <v>FUND #</v>
      </c>
      <c r="C7" s="243" t="str">
        <f>'CHG. IN NP-NONMAJOR ENTERPR(80)'!E9</f>
        <v>FUND #</v>
      </c>
      <c r="D7" s="243" t="str">
        <f>'CHG. IN NP-NONMAJOR ENTERPR(80)'!F9</f>
        <v>FUND #</v>
      </c>
      <c r="E7" s="243" t="str">
        <f>'CHG. IN NP-NONMAJOR ENTERPR(80)'!G9</f>
        <v>FUND #</v>
      </c>
      <c r="F7" s="6"/>
    </row>
    <row r="8" spans="1:6" ht="16.5" thickBot="1">
      <c r="A8" s="244" t="s">
        <v>158</v>
      </c>
      <c r="B8" s="244" t="str">
        <f>'CHG. IN NP-NONMAJOR ENTERPR(80)'!D10</f>
        <v>NAME</v>
      </c>
      <c r="C8" s="244" t="str">
        <f>'CHG. IN NP-NONMAJOR ENTERPR(80)'!E10</f>
        <v>NAME</v>
      </c>
      <c r="D8" s="244" t="str">
        <f>'CHG. IN NP-NONMAJOR ENTERPR(80)'!F10</f>
        <v>NAME</v>
      </c>
      <c r="E8" s="244" t="str">
        <f>'CHG. IN NP-NONMAJOR ENTERPR(80)'!G10</f>
        <v>NAME</v>
      </c>
      <c r="F8" s="538" t="s">
        <v>113</v>
      </c>
    </row>
    <row r="9" spans="1:6" ht="20.100000000000001" customHeight="1">
      <c r="A9" s="245" t="s">
        <v>36</v>
      </c>
      <c r="B9" s="265"/>
      <c r="C9" s="265"/>
      <c r="D9" s="265"/>
      <c r="E9" s="265"/>
      <c r="F9" s="297"/>
    </row>
    <row r="10" spans="1:6" ht="20.100000000000001" customHeight="1">
      <c r="A10" s="240" t="s">
        <v>31</v>
      </c>
      <c r="B10" s="246">
        <f>'CHG. IN NP-NONMAJOR ENTERPR(80)'!D16</f>
        <v>0</v>
      </c>
      <c r="C10" s="246">
        <f>'CHG. IN NP-NONMAJOR ENTERPR(80)'!E16</f>
        <v>0</v>
      </c>
      <c r="D10" s="246">
        <f>'CHG. IN NP-NONMAJOR ENTERPR(80)'!F16</f>
        <v>0</v>
      </c>
      <c r="E10" s="246">
        <f>'CHG. IN NP-NONMAJOR ENTERPR(80)'!G16</f>
        <v>0</v>
      </c>
      <c r="F10" s="254">
        <f>+B10+C10+D10+E10</f>
        <v>0</v>
      </c>
    </row>
    <row r="11" spans="1:6" ht="20.100000000000001" customHeight="1">
      <c r="A11" s="240" t="s">
        <v>32</v>
      </c>
      <c r="B11" s="246">
        <f>-'CHG. IN NP-NONMAJOR ENTERPR(80)'!D20-'CHG. IN NP-NONMAJOR ENTERPR(80)'!D21-'CHG. IN NP-NONMAJOR ENTERPR(80)'!D22-'CHG. IN NP-NONMAJOR ENTERPR(80)'!D23-'CHG. IN NP-NONMAJOR ENTERPR(80)'!D24</f>
        <v>0</v>
      </c>
      <c r="C11" s="246">
        <f>-'CHG. IN NP-NONMAJOR ENTERPR(80)'!E20-'CHG. IN NP-NONMAJOR ENTERPR(80)'!E21-'CHG. IN NP-NONMAJOR ENTERPR(80)'!E22-'CHG. IN NP-NONMAJOR ENTERPR(80)'!E23-'CHG. IN NP-NONMAJOR ENTERPR(80)'!E24</f>
        <v>0</v>
      </c>
      <c r="D11" s="246">
        <f>-'CHG. IN NP-NONMAJOR ENTERPR(80)'!F20-'CHG. IN NP-NONMAJOR ENTERPR(80)'!F21-'CHG. IN NP-NONMAJOR ENTERPR(80)'!F22-'CHG. IN NP-NONMAJOR ENTERPR(80)'!F23-'CHG. IN NP-NONMAJOR ENTERPR(80)'!F24</f>
        <v>0</v>
      </c>
      <c r="E11" s="246">
        <f>-'CHG. IN NP-NONMAJOR ENTERPR(80)'!G20-'CHG. IN NP-NONMAJOR ENTERPR(80)'!G21-'CHG. IN NP-NONMAJOR ENTERPR(80)'!G22-'CHG. IN NP-NONMAJOR ENTERPR(80)'!G23-'CHG. IN NP-NONMAJOR ENTERPR(80)'!G24</f>
        <v>0</v>
      </c>
      <c r="F11" s="254">
        <f>+B11+C11+D11+E11</f>
        <v>0</v>
      </c>
    </row>
    <row r="12" spans="1:6" ht="20.100000000000001" customHeight="1">
      <c r="A12" s="240" t="s">
        <v>33</v>
      </c>
      <c r="B12" s="246">
        <f>-'CHG. IN NP-NONMAJOR ENTERPR(80)'!D19</f>
        <v>0</v>
      </c>
      <c r="C12" s="246">
        <f>-'CHG. IN NP-NONMAJOR ENTERPR(80)'!E19</f>
        <v>0</v>
      </c>
      <c r="D12" s="246">
        <f>-'CHG. IN NP-NONMAJOR ENTERPR(80)'!F19</f>
        <v>0</v>
      </c>
      <c r="E12" s="246">
        <f>-'CHG. IN NP-NONMAJOR ENTERPR(80)'!G19</f>
        <v>0</v>
      </c>
      <c r="F12" s="254">
        <f>+B12+C12+D12+E12</f>
        <v>0</v>
      </c>
    </row>
    <row r="13" spans="1:6" ht="20.100000000000001" customHeight="1">
      <c r="A13" s="240" t="s">
        <v>34</v>
      </c>
      <c r="B13" s="246"/>
      <c r="C13" s="246"/>
      <c r="D13" s="246"/>
      <c r="E13" s="246"/>
      <c r="F13" s="254">
        <f>+B13+C13+D13+E13</f>
        <v>0</v>
      </c>
    </row>
    <row r="14" spans="1:6" ht="20.100000000000001" customHeight="1" thickBot="1">
      <c r="A14" s="288" t="s">
        <v>35</v>
      </c>
      <c r="B14" s="248"/>
      <c r="C14" s="248"/>
      <c r="D14" s="248"/>
      <c r="E14" s="248"/>
      <c r="F14" s="255">
        <f>+B14+C14+D14</f>
        <v>0</v>
      </c>
    </row>
    <row r="15" spans="1:6" customFormat="1" ht="20.100000000000001" customHeight="1" thickBot="1">
      <c r="A15" s="6" t="s">
        <v>745</v>
      </c>
      <c r="B15" s="255">
        <f>SUM(B9:B14)</f>
        <v>0</v>
      </c>
      <c r="C15" s="255">
        <f>SUM(C9:C14)</f>
        <v>0</v>
      </c>
      <c r="D15" s="255">
        <f>SUM(D9:D14)</f>
        <v>0</v>
      </c>
      <c r="E15" s="255">
        <f>SUM(E10:E14)</f>
        <v>0</v>
      </c>
      <c r="F15" s="255">
        <f>SUM(F9:F14)</f>
        <v>0</v>
      </c>
    </row>
    <row r="16" spans="1:6" customFormat="1" ht="30" customHeight="1">
      <c r="A16" s="438" t="s">
        <v>37</v>
      </c>
      <c r="B16" s="254"/>
      <c r="C16" s="254"/>
      <c r="D16" s="254"/>
      <c r="E16" s="254"/>
      <c r="F16" s="254"/>
    </row>
    <row r="17" spans="1:6" ht="20.100000000000001" customHeight="1">
      <c r="A17" s="240" t="s">
        <v>38</v>
      </c>
      <c r="B17" s="246">
        <f>'CHG. IN NP-NONMAJOR ENTERPR(80)'!D43</f>
        <v>0</v>
      </c>
      <c r="C17" s="246">
        <f>'CHG. IN NP-NONMAJOR ENTERPR(80)'!E43</f>
        <v>0</v>
      </c>
      <c r="D17" s="246">
        <f>'CHG. IN NP-NONMAJOR ENTERPR(80)'!F43</f>
        <v>0</v>
      </c>
      <c r="E17" s="246">
        <f>'CHG. IN NP-NONMAJOR ENTERPR(80)'!G43</f>
        <v>0</v>
      </c>
      <c r="F17" s="254">
        <f>+B17+C17+D17+E17</f>
        <v>0</v>
      </c>
    </row>
    <row r="18" spans="1:6" ht="20.100000000000001" customHeight="1">
      <c r="A18" s="240" t="s">
        <v>39</v>
      </c>
      <c r="B18" s="246"/>
      <c r="C18" s="246"/>
      <c r="D18" s="246"/>
      <c r="E18" s="246"/>
      <c r="F18" s="254">
        <f>+B18+C18+D18+E18</f>
        <v>0</v>
      </c>
    </row>
    <row r="19" spans="1:6" ht="20.100000000000001" customHeight="1" thickBot="1">
      <c r="A19" s="240" t="s">
        <v>404</v>
      </c>
      <c r="B19" s="248">
        <f>'CHG. IN NP-NONMAJOR ENTERPR(80)'!D32</f>
        <v>0</v>
      </c>
      <c r="C19" s="248">
        <f>'CHG. IN NP-NONMAJOR ENTERPR(80)'!E32</f>
        <v>0</v>
      </c>
      <c r="D19" s="248">
        <f>'CHG. IN NP-NONMAJOR ENTERPR(80)'!F32</f>
        <v>0</v>
      </c>
      <c r="E19" s="248">
        <f>'CHG. IN NP-NONMAJOR ENTERPR(80)'!G32</f>
        <v>0</v>
      </c>
      <c r="F19" s="255">
        <f>+B19+C19+D19+E19</f>
        <v>0</v>
      </c>
    </row>
    <row r="20" spans="1:6" customFormat="1" ht="30" customHeight="1" thickBot="1">
      <c r="A20" s="562" t="s">
        <v>40</v>
      </c>
      <c r="B20" s="255">
        <f>SUM(B16:B19)</f>
        <v>0</v>
      </c>
      <c r="C20" s="255">
        <f>SUM(C16:C19)</f>
        <v>0</v>
      </c>
      <c r="D20" s="255">
        <f>SUM(D16:D19)</f>
        <v>0</v>
      </c>
      <c r="E20" s="255">
        <f>SUM(E16:E19)</f>
        <v>0</v>
      </c>
      <c r="F20" s="255">
        <f>SUM(F16:F19)</f>
        <v>0</v>
      </c>
    </row>
    <row r="21" spans="1:6" customFormat="1" ht="30" customHeight="1">
      <c r="A21" s="438" t="s">
        <v>742</v>
      </c>
      <c r="B21" s="254"/>
      <c r="C21" s="254"/>
      <c r="D21" s="254"/>
      <c r="E21" s="254"/>
      <c r="F21" s="254"/>
    </row>
    <row r="22" spans="1:6" ht="20.100000000000001" customHeight="1">
      <c r="A22" s="240" t="s">
        <v>41</v>
      </c>
      <c r="B22" s="246"/>
      <c r="C22" s="246"/>
      <c r="D22" s="246"/>
      <c r="E22" s="246"/>
      <c r="F22" s="254">
        <f t="shared" ref="F22:F28" si="0">+B22+C22+D22+E22</f>
        <v>0</v>
      </c>
    </row>
    <row r="23" spans="1:6" ht="20.100000000000001" customHeight="1">
      <c r="A23" s="240" t="s">
        <v>42</v>
      </c>
      <c r="B23" s="246">
        <f>'CHG. IN NP-NONMAJOR ENTERPR(80)'!D42</f>
        <v>0</v>
      </c>
      <c r="C23" s="246">
        <f>'CHG. IN NP-NONMAJOR ENTERPR(80)'!E42</f>
        <v>0</v>
      </c>
      <c r="D23" s="246">
        <f>'CHG. IN NP-NONMAJOR ENTERPR(80)'!F42</f>
        <v>0</v>
      </c>
      <c r="E23" s="246">
        <f>'CHG. IN NP-NONMAJOR ENTERPR(80)'!G42</f>
        <v>0</v>
      </c>
      <c r="F23" s="254">
        <f t="shared" si="0"/>
        <v>0</v>
      </c>
    </row>
    <row r="24" spans="1:6" ht="20.100000000000001" customHeight="1">
      <c r="A24" s="240" t="s">
        <v>43</v>
      </c>
      <c r="B24" s="246"/>
      <c r="C24" s="246"/>
      <c r="D24" s="246"/>
      <c r="E24" s="246"/>
      <c r="F24" s="254">
        <f t="shared" si="0"/>
        <v>0</v>
      </c>
    </row>
    <row r="25" spans="1:6" ht="20.100000000000001" customHeight="1">
      <c r="A25" s="288" t="s">
        <v>44</v>
      </c>
      <c r="B25" s="246"/>
      <c r="C25" s="246"/>
      <c r="D25" s="246"/>
      <c r="E25" s="246"/>
      <c r="F25" s="254">
        <f t="shared" si="0"/>
        <v>0</v>
      </c>
    </row>
    <row r="26" spans="1:6" ht="20.100000000000001" customHeight="1">
      <c r="A26" s="240" t="s">
        <v>1205</v>
      </c>
      <c r="B26" s="246">
        <f>'CHG. IN NP-NONMAJOR ENTERPR(80)'!D35</f>
        <v>0</v>
      </c>
      <c r="C26" s="246">
        <f>'CHG. IN NP-NONMAJOR ENTERPR(80)'!E35</f>
        <v>0</v>
      </c>
      <c r="D26" s="246">
        <f>'CHG. IN NP-NONMAJOR ENTERPR(80)'!F35</f>
        <v>0</v>
      </c>
      <c r="E26" s="246">
        <f>'CHG. IN NP-NONMAJOR ENTERPR(80)'!G35</f>
        <v>0</v>
      </c>
      <c r="F26" s="254">
        <f t="shared" si="0"/>
        <v>0</v>
      </c>
    </row>
    <row r="27" spans="1:6" ht="20.100000000000001" customHeight="1">
      <c r="A27" s="240" t="s">
        <v>45</v>
      </c>
      <c r="B27" s="246"/>
      <c r="C27" s="246"/>
      <c r="D27" s="246"/>
      <c r="E27" s="246"/>
      <c r="F27" s="254">
        <f t="shared" si="0"/>
        <v>0</v>
      </c>
    </row>
    <row r="28" spans="1:6" ht="20.100000000000001" customHeight="1" thickBot="1">
      <c r="A28" s="240" t="s">
        <v>46</v>
      </c>
      <c r="B28" s="248"/>
      <c r="C28" s="248"/>
      <c r="D28" s="248"/>
      <c r="E28" s="248"/>
      <c r="F28" s="255">
        <f t="shared" si="0"/>
        <v>0</v>
      </c>
    </row>
    <row r="29" spans="1:6" customFormat="1" ht="30" customHeight="1" thickBot="1">
      <c r="A29" s="562" t="s">
        <v>40</v>
      </c>
      <c r="B29" s="255">
        <f>SUM(B21:B28)</f>
        <v>0</v>
      </c>
      <c r="C29" s="255">
        <f>SUM(C21:C28)</f>
        <v>0</v>
      </c>
      <c r="D29" s="255">
        <f>SUM(D21:D28)</f>
        <v>0</v>
      </c>
      <c r="E29" s="255">
        <f>SUM(E21:E28)</f>
        <v>0</v>
      </c>
      <c r="F29" s="255">
        <f>SUM(F21:F28)</f>
        <v>0</v>
      </c>
    </row>
    <row r="30" spans="1:6" customFormat="1" ht="20.100000000000001" customHeight="1">
      <c r="A30" s="8" t="s">
        <v>47</v>
      </c>
      <c r="B30" s="254"/>
      <c r="C30" s="254"/>
      <c r="D30" s="254"/>
      <c r="E30" s="254"/>
      <c r="F30" s="254"/>
    </row>
    <row r="31" spans="1:6" ht="20.100000000000001" customHeight="1">
      <c r="A31" s="240" t="s">
        <v>48</v>
      </c>
      <c r="B31" s="246"/>
      <c r="C31" s="246"/>
      <c r="D31" s="246"/>
      <c r="E31" s="246"/>
      <c r="F31" s="254">
        <f>+B31+C31+D31+E31</f>
        <v>0</v>
      </c>
    </row>
    <row r="32" spans="1:6" ht="20.100000000000001" customHeight="1">
      <c r="A32" s="240" t="s">
        <v>754</v>
      </c>
      <c r="B32" s="246"/>
      <c r="C32" s="246"/>
      <c r="D32" s="246"/>
      <c r="E32" s="246"/>
      <c r="F32" s="254">
        <f>+B32+C32+D32+E32</f>
        <v>0</v>
      </c>
    </row>
    <row r="33" spans="1:6" ht="20.100000000000001" customHeight="1" thickBot="1">
      <c r="A33" s="240" t="s">
        <v>755</v>
      </c>
      <c r="B33" s="248">
        <f>'CHG. IN NP-NONMAJOR ENTERPR(80)'!D33</f>
        <v>0</v>
      </c>
      <c r="C33" s="248">
        <f>'CHG. IN NP-NONMAJOR ENTERPR(80)'!E33</f>
        <v>0</v>
      </c>
      <c r="D33" s="248">
        <f>'CHG. IN NP-NONMAJOR ENTERPR(80)'!F33</f>
        <v>0</v>
      </c>
      <c r="E33" s="248">
        <f>'CHG. IN NP-NONMAJOR ENTERPR(80)'!G33</f>
        <v>0</v>
      </c>
      <c r="F33" s="255">
        <f>+B33+C33+D33+E33</f>
        <v>0</v>
      </c>
    </row>
    <row r="34" spans="1:6" customFormat="1" ht="20.100000000000001" customHeight="1" thickBot="1">
      <c r="A34" s="342" t="s">
        <v>756</v>
      </c>
      <c r="B34" s="255">
        <f>SUM(B30:B33)</f>
        <v>0</v>
      </c>
      <c r="C34" s="255">
        <f>SUM(C30:C33)</f>
        <v>0</v>
      </c>
      <c r="D34" s="255">
        <f>SUM(D30:D33)</f>
        <v>0</v>
      </c>
      <c r="E34" s="255">
        <f>SUM(E30:E33)</f>
        <v>0</v>
      </c>
      <c r="F34" s="255">
        <f>SUM(F30:F33)</f>
        <v>0</v>
      </c>
    </row>
    <row r="35" spans="1:6" customFormat="1" ht="20.100000000000001" customHeight="1">
      <c r="A35" s="342" t="s">
        <v>744</v>
      </c>
      <c r="B35" s="254">
        <f>+B15+B20+B29+B34</f>
        <v>0</v>
      </c>
      <c r="C35" s="254">
        <f>+C15+C20+C29+C34</f>
        <v>0</v>
      </c>
      <c r="D35" s="254">
        <f>+D15+D20+D29+D34</f>
        <v>0</v>
      </c>
      <c r="E35" s="254">
        <f>+E15+E20+E29+E34</f>
        <v>0</v>
      </c>
      <c r="F35" s="254">
        <f>+F15+F20+F29+F34</f>
        <v>0</v>
      </c>
    </row>
    <row r="36" spans="1:6" ht="20.100000000000001" customHeight="1" thickBot="1">
      <c r="A36" s="240" t="str">
        <f>+'ST. OF CASH FLOWS-PROP.(20)'!A38</f>
        <v>Cash and cash equivalents - July 1, 2020</v>
      </c>
      <c r="B36" s="248"/>
      <c r="C36" s="248"/>
      <c r="D36" s="248"/>
      <c r="E36" s="246"/>
      <c r="F36" s="254">
        <f>+B36+C36+D36+E36</f>
        <v>0</v>
      </c>
    </row>
    <row r="37" spans="1:6" ht="20.100000000000001" customHeight="1" thickBot="1">
      <c r="A37" s="240" t="str">
        <f>+'ST. OF CASH FLOWS-PROP.(20)'!A39</f>
        <v>Cash and cash equivalents - June 30, 2021</v>
      </c>
      <c r="B37" s="257">
        <f>+B35+B36</f>
        <v>0</v>
      </c>
      <c r="C37" s="257">
        <f>+C35+C36</f>
        <v>0</v>
      </c>
      <c r="D37" s="257">
        <f>+D35+D36</f>
        <v>0</v>
      </c>
      <c r="E37" s="257">
        <f>+E35+E36</f>
        <v>0</v>
      </c>
      <c r="F37" s="257">
        <f>+F35+F36</f>
        <v>0</v>
      </c>
    </row>
    <row r="38" spans="1:6" ht="20.100000000000001" customHeight="1" thickTop="1">
      <c r="A38" s="240"/>
      <c r="B38" s="246"/>
      <c r="C38" s="246"/>
      <c r="D38" s="246"/>
      <c r="E38" s="246"/>
      <c r="F38" s="254"/>
    </row>
    <row r="39" spans="1:6" ht="30" customHeight="1">
      <c r="A39" s="283" t="s">
        <v>521</v>
      </c>
      <c r="B39" s="246"/>
      <c r="C39" s="246"/>
      <c r="D39" s="246"/>
      <c r="E39" s="246"/>
      <c r="F39" s="254"/>
    </row>
    <row r="40" spans="1:6" ht="20.100000000000001" customHeight="1">
      <c r="A40" s="240" t="s">
        <v>522</v>
      </c>
      <c r="B40" s="246">
        <f>'CHG. IN NP-NONMAJOR ENTERPR(80)'!D28</f>
        <v>0</v>
      </c>
      <c r="C40" s="246">
        <f>'CHG. IN NP-NONMAJOR ENTERPR(80)'!E28</f>
        <v>0</v>
      </c>
      <c r="D40" s="246">
        <f>'CHG. IN NP-NONMAJOR ENTERPR(80)'!F28</f>
        <v>0</v>
      </c>
      <c r="E40" s="246">
        <f>'CHG. IN NP-NONMAJOR ENTERPR(80)'!G28</f>
        <v>0</v>
      </c>
      <c r="F40" s="254">
        <f>+B40+C40+D40+E40</f>
        <v>0</v>
      </c>
    </row>
    <row r="41" spans="1:6" ht="30" customHeight="1">
      <c r="A41" s="247" t="s">
        <v>523</v>
      </c>
      <c r="B41" s="246"/>
      <c r="C41" s="246"/>
      <c r="D41" s="246"/>
      <c r="E41" s="246"/>
      <c r="F41" s="254"/>
    </row>
    <row r="42" spans="1:6" ht="20.100000000000001" customHeight="1">
      <c r="A42" s="240" t="s">
        <v>524</v>
      </c>
      <c r="B42" s="246">
        <f>'CHG. IN NP-NONMAJOR ENTERPR(80)'!D25</f>
        <v>0</v>
      </c>
      <c r="C42" s="246">
        <f>'CHG. IN NP-NONMAJOR ENTERPR(80)'!E25</f>
        <v>0</v>
      </c>
      <c r="D42" s="246">
        <f>'CHG. IN NP-NONMAJOR ENTERPR(80)'!F25</f>
        <v>0</v>
      </c>
      <c r="E42" s="246">
        <f>'CHG. IN NP-NONMAJOR ENTERPR(80)'!G25</f>
        <v>0</v>
      </c>
      <c r="F42" s="254">
        <f t="shared" ref="F42:F52" si="1">+B42+C42+D42+E42</f>
        <v>0</v>
      </c>
    </row>
    <row r="43" spans="1:6" ht="20.100000000000001" customHeight="1">
      <c r="A43" s="240" t="s">
        <v>0</v>
      </c>
      <c r="B43" s="246"/>
      <c r="C43" s="246"/>
      <c r="D43" s="246"/>
      <c r="E43" s="246"/>
      <c r="F43" s="254">
        <f t="shared" si="1"/>
        <v>0</v>
      </c>
    </row>
    <row r="44" spans="1:6" ht="20.100000000000001" customHeight="1">
      <c r="A44" s="240" t="s">
        <v>1</v>
      </c>
      <c r="B44" s="246"/>
      <c r="C44" s="246"/>
      <c r="D44" s="246"/>
      <c r="E44" s="246"/>
      <c r="F44" s="254">
        <f t="shared" si="1"/>
        <v>0</v>
      </c>
    </row>
    <row r="45" spans="1:6" ht="20.100000000000001" customHeight="1">
      <c r="A45" s="240" t="s">
        <v>2</v>
      </c>
      <c r="B45" s="246"/>
      <c r="C45" s="246"/>
      <c r="D45" s="246"/>
      <c r="E45" s="246"/>
      <c r="F45" s="254">
        <f t="shared" si="1"/>
        <v>0</v>
      </c>
    </row>
    <row r="46" spans="1:6" ht="20.100000000000001" customHeight="1">
      <c r="A46" s="240" t="s">
        <v>527</v>
      </c>
      <c r="B46" s="246"/>
      <c r="C46" s="246"/>
      <c r="D46" s="246"/>
      <c r="E46" s="246"/>
      <c r="F46" s="254">
        <f t="shared" si="1"/>
        <v>0</v>
      </c>
    </row>
    <row r="47" spans="1:6" ht="20.100000000000001" customHeight="1">
      <c r="A47" s="240" t="s">
        <v>528</v>
      </c>
      <c r="B47" s="246"/>
      <c r="C47" s="246"/>
      <c r="D47" s="246"/>
      <c r="E47" s="246"/>
      <c r="F47" s="254">
        <f t="shared" si="1"/>
        <v>0</v>
      </c>
    </row>
    <row r="48" spans="1:6" ht="20.100000000000001" customHeight="1">
      <c r="A48" s="240" t="s">
        <v>529</v>
      </c>
      <c r="B48" s="246"/>
      <c r="C48" s="246"/>
      <c r="D48" s="246"/>
      <c r="E48" s="246"/>
      <c r="F48" s="254">
        <f t="shared" si="1"/>
        <v>0</v>
      </c>
    </row>
    <row r="49" spans="1:6" ht="20.100000000000001" customHeight="1">
      <c r="A49" s="240" t="s">
        <v>530</v>
      </c>
      <c r="B49" s="246"/>
      <c r="C49" s="246"/>
      <c r="D49" s="246"/>
      <c r="E49" s="246"/>
      <c r="F49" s="254">
        <f t="shared" si="1"/>
        <v>0</v>
      </c>
    </row>
    <row r="50" spans="1:6" ht="20.100000000000001" customHeight="1">
      <c r="A50" s="240" t="s">
        <v>531</v>
      </c>
      <c r="B50" s="246"/>
      <c r="C50" s="246"/>
      <c r="D50" s="246"/>
      <c r="E50" s="246"/>
      <c r="F50" s="254">
        <f t="shared" si="1"/>
        <v>0</v>
      </c>
    </row>
    <row r="51" spans="1:6" ht="20.100000000000001" customHeight="1">
      <c r="A51" s="240" t="s">
        <v>532</v>
      </c>
      <c r="B51" s="246"/>
      <c r="C51" s="246"/>
      <c r="D51" s="246"/>
      <c r="E51" s="246"/>
      <c r="F51" s="254">
        <f t="shared" si="1"/>
        <v>0</v>
      </c>
    </row>
    <row r="52" spans="1:6" ht="20.100000000000001" customHeight="1">
      <c r="A52" s="240" t="s">
        <v>533</v>
      </c>
      <c r="B52" s="246"/>
      <c r="C52" s="246"/>
      <c r="D52" s="246"/>
      <c r="E52" s="246"/>
      <c r="F52" s="254">
        <f t="shared" si="1"/>
        <v>0</v>
      </c>
    </row>
    <row r="53" spans="1:6" ht="20.100000000000001" customHeight="1" thickBot="1">
      <c r="A53" s="240" t="s">
        <v>557</v>
      </c>
      <c r="B53" s="248"/>
      <c r="C53" s="248"/>
      <c r="D53" s="248"/>
      <c r="E53" s="246"/>
      <c r="F53" s="254">
        <f>+B53+C53+D53+E53</f>
        <v>0</v>
      </c>
    </row>
    <row r="54" spans="1:6" customFormat="1" ht="20.100000000000001" customHeight="1" thickBot="1">
      <c r="A54" s="6" t="s">
        <v>558</v>
      </c>
      <c r="B54" s="256">
        <f>SUM(B42:B53)</f>
        <v>0</v>
      </c>
      <c r="C54" s="256">
        <f>SUM(C42:C53)</f>
        <v>0</v>
      </c>
      <c r="D54" s="256">
        <f>SUM(D42:D53)</f>
        <v>0</v>
      </c>
      <c r="E54" s="256">
        <f>SUM(E42:E53)</f>
        <v>0</v>
      </c>
      <c r="F54" s="256">
        <f>SUM(F42:F53)</f>
        <v>0</v>
      </c>
    </row>
    <row r="55" spans="1:6" customFormat="1" ht="20.100000000000001" customHeight="1" thickBot="1">
      <c r="A55" s="6" t="s">
        <v>743</v>
      </c>
      <c r="B55" s="257">
        <f>+B40+B54</f>
        <v>0</v>
      </c>
      <c r="C55" s="257">
        <f>+C40+C54</f>
        <v>0</v>
      </c>
      <c r="D55" s="257">
        <f>+D40+D54</f>
        <v>0</v>
      </c>
      <c r="E55" s="257">
        <f>+E40+E54</f>
        <v>0</v>
      </c>
      <c r="F55" s="257">
        <f>+F40+F54</f>
        <v>0</v>
      </c>
    </row>
    <row r="56" spans="1:6" ht="20.100000000000001" customHeight="1" thickTop="1">
      <c r="A56" s="240"/>
      <c r="B56" s="265"/>
      <c r="C56" s="265"/>
      <c r="D56" s="265"/>
      <c r="E56" s="265"/>
      <c r="F56" s="297"/>
    </row>
    <row r="57" spans="1:6" ht="20.100000000000001" customHeight="1">
      <c r="A57" s="245" t="s">
        <v>746</v>
      </c>
      <c r="B57" s="265"/>
      <c r="C57" s="265"/>
      <c r="D57" s="265"/>
      <c r="E57" s="265"/>
      <c r="F57" s="297"/>
    </row>
    <row r="58" spans="1:6" ht="20.100000000000001" customHeight="1">
      <c r="A58" s="240" t="s">
        <v>747</v>
      </c>
      <c r="B58" s="265"/>
      <c r="C58" s="265"/>
      <c r="D58" s="265"/>
      <c r="E58" s="265"/>
      <c r="F58" s="254">
        <f>+B58+C58+D58+E58</f>
        <v>0</v>
      </c>
    </row>
    <row r="59" spans="1:6" ht="20.100000000000001" customHeight="1">
      <c r="A59" s="240" t="s">
        <v>748</v>
      </c>
      <c r="B59" s="265"/>
      <c r="C59" s="265"/>
      <c r="D59" s="265"/>
      <c r="E59" s="265"/>
      <c r="F59" s="254">
        <f>+B59+C59+D59+E59</f>
        <v>0</v>
      </c>
    </row>
    <row r="60" spans="1:6" ht="20.100000000000001" customHeight="1">
      <c r="A60" s="240" t="s">
        <v>749</v>
      </c>
      <c r="B60" s="265"/>
      <c r="C60" s="265"/>
      <c r="D60" s="265"/>
      <c r="E60" s="265"/>
      <c r="F60" s="254">
        <f>+B60+C60+D60+E60</f>
        <v>0</v>
      </c>
    </row>
    <row r="61" spans="1:6" ht="20.100000000000001" customHeight="1">
      <c r="A61" s="240" t="s">
        <v>750</v>
      </c>
      <c r="B61" s="265"/>
      <c r="C61" s="265"/>
      <c r="D61" s="265"/>
      <c r="E61" s="265"/>
      <c r="F61" s="254">
        <f>+B61+C61+D61+E61</f>
        <v>0</v>
      </c>
    </row>
    <row r="62" spans="1:6" ht="20.100000000000001" customHeight="1">
      <c r="A62" s="240" t="s">
        <v>751</v>
      </c>
      <c r="B62" s="265"/>
      <c r="C62" s="265"/>
      <c r="D62" s="265"/>
      <c r="E62" s="265"/>
      <c r="F62" s="254">
        <f>+B62+C62+D62+E62</f>
        <v>0</v>
      </c>
    </row>
    <row r="63" spans="1:6" ht="20.100000000000001" customHeight="1">
      <c r="A63" s="240"/>
      <c r="B63" s="240"/>
      <c r="C63" s="240"/>
      <c r="D63" s="240"/>
      <c r="E63" s="240"/>
      <c r="F63" s="240"/>
    </row>
    <row r="64" spans="1:6" ht="20.100000000000001" customHeight="1">
      <c r="A64" s="251" t="s">
        <v>2460</v>
      </c>
      <c r="B64" s="259"/>
      <c r="C64" s="259"/>
      <c r="D64" s="259"/>
      <c r="E64" s="259"/>
      <c r="F64" s="259"/>
    </row>
    <row r="65" spans="1:6" ht="20.100000000000001" customHeight="1">
      <c r="A65" s="240"/>
      <c r="B65" s="240"/>
      <c r="C65" s="240"/>
      <c r="D65" s="240"/>
      <c r="E65" s="240"/>
      <c r="F65" s="240"/>
    </row>
    <row r="66" spans="1:6" ht="20.100000000000001" customHeight="1">
      <c r="A66" s="240"/>
      <c r="B66" s="240"/>
      <c r="C66" s="240"/>
      <c r="D66" s="240"/>
      <c r="E66" s="240"/>
      <c r="F66" s="240"/>
    </row>
    <row r="67" spans="1:6" ht="20.100000000000001" customHeight="1">
      <c r="A67" s="240"/>
      <c r="B67" s="240"/>
      <c r="C67" s="240"/>
      <c r="D67" s="240"/>
      <c r="E67" s="240"/>
      <c r="F67" s="240"/>
    </row>
    <row r="68" spans="1:6" ht="20.100000000000001" customHeight="1">
      <c r="A68" s="240"/>
      <c r="B68" s="240"/>
      <c r="C68" s="240"/>
      <c r="D68" s="240"/>
      <c r="E68" s="240"/>
      <c r="F68" s="240"/>
    </row>
    <row r="69" spans="1:6" ht="15">
      <c r="A69" s="240"/>
      <c r="B69" s="240"/>
      <c r="C69" s="240"/>
      <c r="D69" s="240"/>
      <c r="E69" s="240"/>
      <c r="F69" s="240"/>
    </row>
    <row r="70" spans="1:6" ht="15">
      <c r="A70" s="240"/>
      <c r="B70" s="240"/>
      <c r="C70" s="240"/>
      <c r="D70" s="240"/>
      <c r="E70" s="240"/>
      <c r="F70" s="240"/>
    </row>
    <row r="71" spans="1:6" ht="15">
      <c r="A71" s="240"/>
      <c r="B71" s="240"/>
      <c r="C71" s="240"/>
      <c r="D71" s="240"/>
      <c r="E71" s="240"/>
      <c r="F71" s="240"/>
    </row>
    <row r="72" spans="1:6" ht="15">
      <c r="A72" s="240"/>
      <c r="B72" s="240"/>
      <c r="C72" s="240"/>
      <c r="D72" s="240"/>
      <c r="E72" s="240"/>
      <c r="F72" s="240"/>
    </row>
    <row r="73" spans="1:6" ht="15">
      <c r="A73" s="240"/>
      <c r="B73" s="240"/>
      <c r="C73" s="240"/>
      <c r="D73" s="240"/>
      <c r="E73" s="240"/>
      <c r="F73" s="240"/>
    </row>
  </sheetData>
  <sheetProtection algorithmName="SHA-512" hashValue="PwRmjkviuDV4CeXhoX9pJzRmQE1dhJmEqXSPQ3pmsLDF61TedIPeUcGVvaAcJanTK7D9aWRU8JNQKW7oEzNCJg==" saltValue="RIwjCIyfWvhEs5a7I591Zg==" spinCount="100000" sheet="1" scenarios="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79"/>
  <sheetViews>
    <sheetView zoomScaleNormal="100" workbookViewId="0">
      <pane xSplit="2" ySplit="10" topLeftCell="C11" activePane="bottomRight" state="frozen"/>
      <selection activeCell="A53" sqref="A53:K53"/>
      <selection pane="topRight" activeCell="A53" sqref="A53:K53"/>
      <selection pane="bottomLeft" activeCell="A53" sqref="A53:K53"/>
      <selection pane="bottomRight" activeCell="B1" sqref="B1"/>
    </sheetView>
  </sheetViews>
  <sheetFormatPr defaultColWidth="8.85546875" defaultRowHeight="12.75"/>
  <cols>
    <col min="1" max="1" width="12.7109375" style="238" customWidth="1"/>
    <col min="2" max="2" width="55.7109375" style="238" customWidth="1"/>
    <col min="3" max="6" width="18.7109375" style="238" customWidth="1"/>
    <col min="7" max="16384" width="8.85546875" style="238"/>
  </cols>
  <sheetData>
    <row r="1" spans="1:6" ht="18">
      <c r="A1" s="253"/>
      <c r="B1" s="236" t="str">
        <f>+'GW-STATEMENT NET POSITION(13)'!A1</f>
        <v>LOCAL GOVERNMENT NAME:</v>
      </c>
      <c r="C1" s="253"/>
      <c r="D1" s="253"/>
      <c r="E1" s="253"/>
      <c r="F1" s="253"/>
    </row>
    <row r="2" spans="1:6" ht="18">
      <c r="A2" s="253"/>
      <c r="B2" s="236" t="s">
        <v>1473</v>
      </c>
      <c r="C2" s="253"/>
      <c r="D2" s="253"/>
      <c r="E2" s="253"/>
      <c r="F2" s="253"/>
    </row>
    <row r="3" spans="1:6" ht="18">
      <c r="A3" s="253"/>
      <c r="B3" s="236" t="s">
        <v>1105</v>
      </c>
      <c r="C3" s="253"/>
      <c r="D3" s="253"/>
      <c r="E3" s="253"/>
      <c r="F3" s="253"/>
    </row>
    <row r="4" spans="1:6" ht="18">
      <c r="A4" s="253"/>
      <c r="B4" s="239" t="str">
        <f>+'GW-STATEMENT NET POSITION(13)'!A3</f>
        <v>FISCAL YEAR ENDING JUNE 30, 2021</v>
      </c>
      <c r="C4" s="253"/>
      <c r="D4" s="253"/>
      <c r="E4" s="253"/>
      <c r="F4" s="253"/>
    </row>
    <row r="5" spans="1:6" ht="18">
      <c r="B5" s="239"/>
      <c r="C5" s="258"/>
      <c r="D5" s="253"/>
      <c r="E5" s="253"/>
      <c r="F5" s="243"/>
    </row>
    <row r="7" spans="1:6" ht="15.75" thickBot="1">
      <c r="A7" s="350"/>
      <c r="B7" s="350"/>
      <c r="C7" s="351" t="s">
        <v>1104</v>
      </c>
      <c r="D7" s="351" t="s">
        <v>1104</v>
      </c>
      <c r="E7" s="351" t="s">
        <v>1104</v>
      </c>
      <c r="F7" s="563" t="s">
        <v>901</v>
      </c>
    </row>
    <row r="8" spans="1:6" ht="15">
      <c r="A8" s="352" t="s">
        <v>156</v>
      </c>
      <c r="B8" s="352"/>
      <c r="C8" s="352" t="s">
        <v>1259</v>
      </c>
      <c r="D8" s="352" t="s">
        <v>1259</v>
      </c>
      <c r="E8" s="352" t="s">
        <v>1259</v>
      </c>
      <c r="F8" s="563" t="s">
        <v>1106</v>
      </c>
    </row>
    <row r="9" spans="1:6" ht="15.75" thickBot="1">
      <c r="A9" s="351" t="s">
        <v>157</v>
      </c>
      <c r="B9" s="351" t="s">
        <v>158</v>
      </c>
      <c r="C9" s="351" t="s">
        <v>1259</v>
      </c>
      <c r="D9" s="351" t="s">
        <v>1259</v>
      </c>
      <c r="E9" s="351" t="s">
        <v>1259</v>
      </c>
      <c r="F9" s="564" t="s">
        <v>907</v>
      </c>
    </row>
    <row r="10" spans="1:6" ht="15" customHeight="1">
      <c r="A10" s="343"/>
      <c r="B10" s="470" t="s">
        <v>928</v>
      </c>
      <c r="C10" s="356"/>
      <c r="D10" s="356"/>
      <c r="E10" s="356"/>
      <c r="F10" s="356"/>
    </row>
    <row r="11" spans="1:6" ht="15" customHeight="1">
      <c r="A11" s="343"/>
      <c r="B11" s="470" t="s">
        <v>179</v>
      </c>
      <c r="C11" s="356"/>
      <c r="D11" s="356"/>
      <c r="E11" s="356"/>
      <c r="F11" s="356"/>
    </row>
    <row r="12" spans="1:6" ht="15" customHeight="1">
      <c r="A12" s="277">
        <v>101000</v>
      </c>
      <c r="B12" s="350" t="s">
        <v>929</v>
      </c>
      <c r="C12" s="353"/>
      <c r="D12" s="353"/>
      <c r="E12" s="353"/>
      <c r="F12" s="357">
        <f>SUM(C12:E12)</f>
        <v>0</v>
      </c>
    </row>
    <row r="13" spans="1:6" ht="15" customHeight="1">
      <c r="A13" s="277">
        <v>103000</v>
      </c>
      <c r="B13" s="350" t="s">
        <v>1056</v>
      </c>
      <c r="C13" s="353"/>
      <c r="D13" s="353"/>
      <c r="E13" s="353"/>
      <c r="F13" s="357">
        <f t="shared" ref="F13:F20" si="0">SUM(C13:E13)</f>
        <v>0</v>
      </c>
    </row>
    <row r="14" spans="1:6" ht="15" customHeight="1">
      <c r="A14" s="277">
        <v>101100</v>
      </c>
      <c r="B14" s="350" t="s">
        <v>741</v>
      </c>
      <c r="C14" s="353"/>
      <c r="D14" s="353"/>
      <c r="E14" s="353"/>
      <c r="F14" s="357">
        <f t="shared" si="0"/>
        <v>0</v>
      </c>
    </row>
    <row r="15" spans="1:6" ht="15" customHeight="1">
      <c r="A15" s="277">
        <v>110000</v>
      </c>
      <c r="B15" s="354" t="s">
        <v>1059</v>
      </c>
      <c r="C15" s="353"/>
      <c r="D15" s="353"/>
      <c r="E15" s="353"/>
      <c r="F15" s="357">
        <f t="shared" si="0"/>
        <v>0</v>
      </c>
    </row>
    <row r="16" spans="1:6" ht="15" customHeight="1">
      <c r="A16" s="277">
        <v>120000</v>
      </c>
      <c r="B16" s="354" t="s">
        <v>572</v>
      </c>
      <c r="C16" s="353"/>
      <c r="D16" s="353"/>
      <c r="E16" s="353"/>
      <c r="F16" s="357">
        <f t="shared" si="0"/>
        <v>0</v>
      </c>
    </row>
    <row r="17" spans="1:6" ht="15" customHeight="1">
      <c r="A17" s="277">
        <v>131000</v>
      </c>
      <c r="B17" s="350" t="s">
        <v>226</v>
      </c>
      <c r="C17" s="353"/>
      <c r="D17" s="353"/>
      <c r="E17" s="353"/>
      <c r="F17" s="357">
        <f t="shared" si="0"/>
        <v>0</v>
      </c>
    </row>
    <row r="18" spans="1:6" ht="15" customHeight="1">
      <c r="A18" s="277">
        <v>132000</v>
      </c>
      <c r="B18" s="350" t="s">
        <v>227</v>
      </c>
      <c r="C18" s="353"/>
      <c r="D18" s="353"/>
      <c r="E18" s="353"/>
      <c r="F18" s="357">
        <f t="shared" si="0"/>
        <v>0</v>
      </c>
    </row>
    <row r="19" spans="1:6" ht="15" customHeight="1">
      <c r="A19" s="277">
        <v>141000</v>
      </c>
      <c r="B19" s="350" t="s">
        <v>181</v>
      </c>
      <c r="C19" s="353"/>
      <c r="D19" s="353"/>
      <c r="E19" s="353"/>
      <c r="F19" s="357">
        <f t="shared" si="0"/>
        <v>0</v>
      </c>
    </row>
    <row r="20" spans="1:6" ht="15" customHeight="1" thickBot="1">
      <c r="A20" s="277">
        <v>150000</v>
      </c>
      <c r="B20" s="350" t="s">
        <v>933</v>
      </c>
      <c r="C20" s="355"/>
      <c r="D20" s="355"/>
      <c r="E20" s="355"/>
      <c r="F20" s="357">
        <f t="shared" si="0"/>
        <v>0</v>
      </c>
    </row>
    <row r="21" spans="1:6" ht="15" customHeight="1" thickBot="1">
      <c r="A21" s="343"/>
      <c r="B21" s="563" t="s">
        <v>714</v>
      </c>
      <c r="C21" s="358">
        <f>SUM(C11:C20)</f>
        <v>0</v>
      </c>
      <c r="D21" s="358">
        <f>SUM(D11:D20)</f>
        <v>0</v>
      </c>
      <c r="E21" s="358">
        <f>SUM(E11:E20)</f>
        <v>0</v>
      </c>
      <c r="F21" s="358">
        <f>SUM(F11:F20)</f>
        <v>0</v>
      </c>
    </row>
    <row r="22" spans="1:6" ht="15" customHeight="1">
      <c r="A22" s="343"/>
      <c r="B22" s="470" t="s">
        <v>180</v>
      </c>
      <c r="C22" s="357"/>
      <c r="D22" s="357"/>
      <c r="E22" s="357"/>
      <c r="F22" s="357"/>
    </row>
    <row r="23" spans="1:6" ht="15" customHeight="1">
      <c r="A23" s="343"/>
      <c r="B23" s="104" t="s">
        <v>934</v>
      </c>
      <c r="C23" s="357"/>
      <c r="D23" s="357"/>
      <c r="E23" s="357"/>
      <c r="F23" s="357"/>
    </row>
    <row r="24" spans="1:6" ht="15" customHeight="1">
      <c r="A24" s="277">
        <v>102200</v>
      </c>
      <c r="B24" s="350" t="s">
        <v>1057</v>
      </c>
      <c r="C24" s="353"/>
      <c r="D24" s="353"/>
      <c r="E24" s="353"/>
      <c r="F24" s="357">
        <f>SUM(C24:E24)</f>
        <v>0</v>
      </c>
    </row>
    <row r="25" spans="1:6" ht="15" customHeight="1">
      <c r="A25" s="277">
        <v>102300</v>
      </c>
      <c r="B25" s="350" t="s">
        <v>1058</v>
      </c>
      <c r="C25" s="353"/>
      <c r="D25" s="353"/>
      <c r="E25" s="353"/>
      <c r="F25" s="357">
        <f>SUM(C25:E25)</f>
        <v>0</v>
      </c>
    </row>
    <row r="26" spans="1:6" ht="15" customHeight="1">
      <c r="A26" s="277">
        <v>133000</v>
      </c>
      <c r="B26" s="350" t="s">
        <v>1060</v>
      </c>
      <c r="C26" s="353"/>
      <c r="D26" s="353"/>
      <c r="E26" s="353"/>
      <c r="F26" s="357">
        <f>SUM(C26:E26)</f>
        <v>0</v>
      </c>
    </row>
    <row r="27" spans="1:6" ht="15" customHeight="1">
      <c r="A27" s="277">
        <v>170000</v>
      </c>
      <c r="B27" s="350" t="s">
        <v>159</v>
      </c>
      <c r="C27" s="353"/>
      <c r="D27" s="353"/>
      <c r="E27" s="353"/>
      <c r="F27" s="357">
        <f>SUM(C27:E27)</f>
        <v>0</v>
      </c>
    </row>
    <row r="28" spans="1:6" ht="15" customHeight="1">
      <c r="A28" s="343">
        <v>180000</v>
      </c>
      <c r="B28" s="104" t="s">
        <v>567</v>
      </c>
      <c r="C28" s="357"/>
      <c r="D28" s="357"/>
      <c r="E28" s="357"/>
      <c r="F28" s="357"/>
    </row>
    <row r="29" spans="1:6" ht="15" customHeight="1">
      <c r="A29" s="277"/>
      <c r="B29" s="350" t="s">
        <v>562</v>
      </c>
      <c r="C29" s="353"/>
      <c r="D29" s="353"/>
      <c r="E29" s="353"/>
      <c r="F29" s="357">
        <f t="shared" ref="F29:F35" si="1">SUM(C29:E29)</f>
        <v>0</v>
      </c>
    </row>
    <row r="30" spans="1:6" ht="15" customHeight="1">
      <c r="A30" s="277"/>
      <c r="B30" s="350" t="s">
        <v>563</v>
      </c>
      <c r="C30" s="353"/>
      <c r="D30" s="353"/>
      <c r="E30" s="353"/>
      <c r="F30" s="357">
        <f t="shared" si="1"/>
        <v>0</v>
      </c>
    </row>
    <row r="31" spans="1:6" ht="15" customHeight="1">
      <c r="A31" s="277"/>
      <c r="B31" s="350" t="s">
        <v>548</v>
      </c>
      <c r="C31" s="353"/>
      <c r="D31" s="353"/>
      <c r="E31" s="353"/>
      <c r="F31" s="357">
        <f t="shared" si="1"/>
        <v>0</v>
      </c>
    </row>
    <row r="32" spans="1:6" ht="15" customHeight="1">
      <c r="A32" s="277"/>
      <c r="B32" s="350" t="s">
        <v>564</v>
      </c>
      <c r="C32" s="353"/>
      <c r="D32" s="353"/>
      <c r="E32" s="353"/>
      <c r="F32" s="357">
        <f t="shared" si="1"/>
        <v>0</v>
      </c>
    </row>
    <row r="33" spans="1:6" ht="15" customHeight="1">
      <c r="A33" s="277"/>
      <c r="B33" s="350" t="s">
        <v>565</v>
      </c>
      <c r="C33" s="353"/>
      <c r="D33" s="353"/>
      <c r="E33" s="353"/>
      <c r="F33" s="357">
        <f t="shared" si="1"/>
        <v>0</v>
      </c>
    </row>
    <row r="34" spans="1:6" ht="15" customHeight="1">
      <c r="A34" s="277"/>
      <c r="B34" s="350" t="s">
        <v>547</v>
      </c>
      <c r="C34" s="353"/>
      <c r="D34" s="353"/>
      <c r="E34" s="353"/>
      <c r="F34" s="357">
        <f t="shared" si="1"/>
        <v>0</v>
      </c>
    </row>
    <row r="35" spans="1:6" ht="15" customHeight="1">
      <c r="A35" s="277"/>
      <c r="B35" s="350" t="s">
        <v>566</v>
      </c>
      <c r="C35" s="353"/>
      <c r="D35" s="353"/>
      <c r="E35" s="353"/>
      <c r="F35" s="357">
        <f t="shared" si="1"/>
        <v>0</v>
      </c>
    </row>
    <row r="36" spans="1:6" ht="15" customHeight="1" thickBot="1">
      <c r="A36" s="277">
        <v>180000</v>
      </c>
      <c r="B36" s="350" t="s">
        <v>182</v>
      </c>
      <c r="C36" s="360">
        <f>C29+C30+C31+C32+C33+C34+C35</f>
        <v>0</v>
      </c>
      <c r="D36" s="360">
        <f>D29+D30+D31+D32+D33+D34+D35</f>
        <v>0</v>
      </c>
      <c r="E36" s="360">
        <f>E29+E30+E31+E32+E33+E34+E35</f>
        <v>0</v>
      </c>
      <c r="F36" s="357">
        <f>SUM(C36:E36)</f>
        <v>0</v>
      </c>
    </row>
    <row r="37" spans="1:6" ht="15" customHeight="1" thickBot="1">
      <c r="A37" s="343"/>
      <c r="B37" s="563" t="s">
        <v>713</v>
      </c>
      <c r="C37" s="358">
        <f>SUM(C23:C35)</f>
        <v>0</v>
      </c>
      <c r="D37" s="358">
        <f>SUM(D23:D35)</f>
        <v>0</v>
      </c>
      <c r="E37" s="358">
        <f>SUM(E23:E35)</f>
        <v>0</v>
      </c>
      <c r="F37" s="358">
        <f>SUM(F23:F35)</f>
        <v>0</v>
      </c>
    </row>
    <row r="38" spans="1:6" ht="15" customHeight="1" thickBot="1">
      <c r="A38" s="343"/>
      <c r="B38" s="565" t="s">
        <v>937</v>
      </c>
      <c r="C38" s="359">
        <f>+C21+C37</f>
        <v>0</v>
      </c>
      <c r="D38" s="359">
        <f>+D21+D37</f>
        <v>0</v>
      </c>
      <c r="E38" s="359">
        <f>+E21+E37</f>
        <v>0</v>
      </c>
      <c r="F38" s="359">
        <f>+F21+F37</f>
        <v>0</v>
      </c>
    </row>
    <row r="39" spans="1:6" ht="15" customHeight="1" thickTop="1">
      <c r="A39" s="343"/>
      <c r="B39" s="565"/>
      <c r="C39" s="357"/>
      <c r="D39" s="357"/>
      <c r="E39" s="357"/>
      <c r="F39" s="357"/>
    </row>
    <row r="40" spans="1:6" ht="15" customHeight="1">
      <c r="A40" s="343"/>
      <c r="B40" s="565" t="s">
        <v>1536</v>
      </c>
      <c r="C40" s="357"/>
      <c r="D40" s="357"/>
      <c r="E40" s="357"/>
      <c r="F40" s="357"/>
    </row>
    <row r="41" spans="1:6" ht="15" customHeight="1">
      <c r="A41" s="277">
        <v>190000</v>
      </c>
      <c r="B41" s="350" t="s">
        <v>2923</v>
      </c>
      <c r="C41" s="353"/>
      <c r="D41" s="353"/>
      <c r="E41" s="353"/>
      <c r="F41" s="357">
        <f>SUM(C41:E41)</f>
        <v>0</v>
      </c>
    </row>
    <row r="42" spans="1:6" ht="15" customHeight="1">
      <c r="A42" s="277" t="s">
        <v>1585</v>
      </c>
      <c r="B42" s="350" t="s">
        <v>2916</v>
      </c>
      <c r="C42" s="353"/>
      <c r="D42" s="353"/>
      <c r="E42" s="353"/>
      <c r="F42" s="357">
        <f>SUM(C42:E42)</f>
        <v>0</v>
      </c>
    </row>
    <row r="43" spans="1:6" ht="15" customHeight="1" thickBot="1">
      <c r="A43" s="277" t="s">
        <v>1585</v>
      </c>
      <c r="B43" s="350" t="s">
        <v>1546</v>
      </c>
      <c r="C43" s="355"/>
      <c r="D43" s="355"/>
      <c r="E43" s="355"/>
      <c r="F43" s="360">
        <f>SUM(C43:E43)</f>
        <v>0</v>
      </c>
    </row>
    <row r="44" spans="1:6" ht="15" customHeight="1" thickBot="1">
      <c r="A44" s="343"/>
      <c r="B44" s="563" t="s">
        <v>1538</v>
      </c>
      <c r="C44" s="359">
        <f>SUM(C41:C43)</f>
        <v>0</v>
      </c>
      <c r="D44" s="359">
        <f>SUM(D41:D43)</f>
        <v>0</v>
      </c>
      <c r="E44" s="359">
        <f>SUM(E41:E43)</f>
        <v>0</v>
      </c>
      <c r="F44" s="359">
        <f>SUM(F41:F43)</f>
        <v>0</v>
      </c>
    </row>
    <row r="45" spans="1:6" ht="15" customHeight="1" thickTop="1">
      <c r="A45" s="343"/>
      <c r="B45" s="104"/>
      <c r="C45" s="357"/>
      <c r="D45" s="357"/>
      <c r="E45" s="357"/>
      <c r="F45" s="357"/>
    </row>
    <row r="46" spans="1:6" ht="15" customHeight="1">
      <c r="A46" s="343"/>
      <c r="B46" s="470" t="s">
        <v>938</v>
      </c>
      <c r="C46" s="357"/>
      <c r="D46" s="357"/>
      <c r="E46" s="357"/>
      <c r="F46" s="357"/>
    </row>
    <row r="47" spans="1:6" ht="15" customHeight="1">
      <c r="A47" s="343"/>
      <c r="B47" s="470" t="s">
        <v>183</v>
      </c>
      <c r="C47" s="357"/>
      <c r="D47" s="357"/>
      <c r="E47" s="357"/>
      <c r="F47" s="357"/>
    </row>
    <row r="48" spans="1:6" ht="15" customHeight="1">
      <c r="A48" s="277">
        <v>202100</v>
      </c>
      <c r="B48" s="350" t="s">
        <v>184</v>
      </c>
      <c r="C48" s="353"/>
      <c r="D48" s="353"/>
      <c r="E48" s="353"/>
      <c r="F48" s="357">
        <f t="shared" ref="F48:F57" si="2">SUM(C48:E48)</f>
        <v>0</v>
      </c>
    </row>
    <row r="49" spans="1:6" ht="15" customHeight="1">
      <c r="A49" s="277">
        <v>203100</v>
      </c>
      <c r="B49" s="350" t="s">
        <v>259</v>
      </c>
      <c r="C49" s="353"/>
      <c r="D49" s="353"/>
      <c r="E49" s="353"/>
      <c r="F49" s="357">
        <f t="shared" si="2"/>
        <v>0</v>
      </c>
    </row>
    <row r="50" spans="1:6" ht="15" customHeight="1">
      <c r="A50" s="277">
        <v>204100</v>
      </c>
      <c r="B50" s="350" t="s">
        <v>260</v>
      </c>
      <c r="C50" s="353"/>
      <c r="D50" s="353"/>
      <c r="E50" s="353"/>
      <c r="F50" s="357">
        <f t="shared" si="2"/>
        <v>0</v>
      </c>
    </row>
    <row r="51" spans="1:6" ht="15" customHeight="1">
      <c r="A51" s="277">
        <v>205200</v>
      </c>
      <c r="B51" s="350" t="s">
        <v>258</v>
      </c>
      <c r="C51" s="353"/>
      <c r="D51" s="353"/>
      <c r="E51" s="353"/>
      <c r="F51" s="357">
        <f t="shared" si="2"/>
        <v>0</v>
      </c>
    </row>
    <row r="52" spans="1:6" ht="15" customHeight="1">
      <c r="A52" s="277">
        <v>206100</v>
      </c>
      <c r="B52" s="350" t="s">
        <v>1037</v>
      </c>
      <c r="C52" s="353"/>
      <c r="D52" s="353"/>
      <c r="E52" s="353"/>
      <c r="F52" s="357">
        <f t="shared" si="2"/>
        <v>0</v>
      </c>
    </row>
    <row r="53" spans="1:6" ht="15" customHeight="1">
      <c r="A53" s="277">
        <v>209100</v>
      </c>
      <c r="B53" s="350" t="s">
        <v>709</v>
      </c>
      <c r="C53" s="353"/>
      <c r="D53" s="353"/>
      <c r="E53" s="353"/>
      <c r="F53" s="357">
        <f t="shared" si="2"/>
        <v>0</v>
      </c>
    </row>
    <row r="54" spans="1:6" ht="15" customHeight="1">
      <c r="A54" s="277">
        <v>211000</v>
      </c>
      <c r="B54" s="350" t="s">
        <v>1039</v>
      </c>
      <c r="C54" s="353"/>
      <c r="D54" s="353"/>
      <c r="E54" s="353"/>
      <c r="F54" s="357">
        <f t="shared" si="2"/>
        <v>0</v>
      </c>
    </row>
    <row r="55" spans="1:6" ht="15" customHeight="1">
      <c r="A55" s="277">
        <v>212000</v>
      </c>
      <c r="B55" s="350" t="s">
        <v>1055</v>
      </c>
      <c r="C55" s="353"/>
      <c r="D55" s="353"/>
      <c r="E55" s="353"/>
      <c r="F55" s="357">
        <f t="shared" si="2"/>
        <v>0</v>
      </c>
    </row>
    <row r="56" spans="1:6" ht="15" customHeight="1">
      <c r="A56" s="277">
        <v>214000</v>
      </c>
      <c r="B56" s="350" t="s">
        <v>705</v>
      </c>
      <c r="C56" s="353"/>
      <c r="D56" s="353"/>
      <c r="E56" s="353"/>
      <c r="F56" s="357">
        <f t="shared" si="2"/>
        <v>0</v>
      </c>
    </row>
    <row r="57" spans="1:6" ht="15" customHeight="1" thickBot="1">
      <c r="A57" s="277">
        <v>216000</v>
      </c>
      <c r="B57" s="350" t="s">
        <v>1650</v>
      </c>
      <c r="C57" s="355"/>
      <c r="D57" s="355"/>
      <c r="E57" s="355"/>
      <c r="F57" s="357">
        <f t="shared" si="2"/>
        <v>0</v>
      </c>
    </row>
    <row r="58" spans="1:6" ht="15" customHeight="1" thickBot="1">
      <c r="A58" s="343"/>
      <c r="B58" s="563" t="s">
        <v>711</v>
      </c>
      <c r="C58" s="358">
        <f>SUM(C47:C56)</f>
        <v>0</v>
      </c>
      <c r="D58" s="358">
        <f>SUM(D47:D56)</f>
        <v>0</v>
      </c>
      <c r="E58" s="358">
        <f>SUM(E47:E56)</f>
        <v>0</v>
      </c>
      <c r="F58" s="358">
        <f>SUM(F47:F57)</f>
        <v>0</v>
      </c>
    </row>
    <row r="59" spans="1:6" ht="15" customHeight="1">
      <c r="A59" s="343"/>
      <c r="B59" s="470" t="s">
        <v>1038</v>
      </c>
      <c r="C59" s="357"/>
      <c r="D59" s="357"/>
      <c r="E59" s="357"/>
      <c r="F59" s="357"/>
    </row>
    <row r="60" spans="1:6" ht="15" customHeight="1">
      <c r="A60" s="277">
        <v>231000</v>
      </c>
      <c r="B60" s="350" t="s">
        <v>706</v>
      </c>
      <c r="C60" s="353"/>
      <c r="D60" s="353"/>
      <c r="E60" s="353"/>
      <c r="F60" s="357">
        <f t="shared" ref="F60:F67" si="3">SUM(C60:E60)</f>
        <v>0</v>
      </c>
    </row>
    <row r="61" spans="1:6" ht="15" customHeight="1">
      <c r="A61" s="277">
        <v>233000</v>
      </c>
      <c r="B61" s="350" t="s">
        <v>707</v>
      </c>
      <c r="C61" s="353"/>
      <c r="D61" s="353"/>
      <c r="E61" s="353"/>
      <c r="F61" s="357">
        <f t="shared" si="3"/>
        <v>0</v>
      </c>
    </row>
    <row r="62" spans="1:6" ht="15" customHeight="1">
      <c r="A62" s="277">
        <v>234000</v>
      </c>
      <c r="B62" s="350" t="s">
        <v>259</v>
      </c>
      <c r="C62" s="353"/>
      <c r="D62" s="353"/>
      <c r="E62" s="353"/>
      <c r="F62" s="357">
        <f t="shared" si="3"/>
        <v>0</v>
      </c>
    </row>
    <row r="63" spans="1:6" ht="15" customHeight="1">
      <c r="A63" s="277">
        <v>235000</v>
      </c>
      <c r="B63" s="350" t="s">
        <v>708</v>
      </c>
      <c r="C63" s="353"/>
      <c r="D63" s="353"/>
      <c r="E63" s="353"/>
      <c r="F63" s="357">
        <f t="shared" si="3"/>
        <v>0</v>
      </c>
    </row>
    <row r="64" spans="1:6" ht="15" customHeight="1">
      <c r="A64" s="277">
        <v>236000</v>
      </c>
      <c r="B64" s="350" t="s">
        <v>710</v>
      </c>
      <c r="C64" s="353"/>
      <c r="D64" s="353"/>
      <c r="E64" s="353"/>
      <c r="F64" s="357">
        <f t="shared" si="3"/>
        <v>0</v>
      </c>
    </row>
    <row r="65" spans="1:6" ht="15" customHeight="1">
      <c r="A65" s="277">
        <v>237000</v>
      </c>
      <c r="B65" s="350" t="s">
        <v>2368</v>
      </c>
      <c r="C65" s="353"/>
      <c r="D65" s="353"/>
      <c r="E65" s="353"/>
      <c r="F65" s="357">
        <f t="shared" si="3"/>
        <v>0</v>
      </c>
    </row>
    <row r="66" spans="1:6" ht="15" customHeight="1">
      <c r="A66" s="277">
        <v>238000</v>
      </c>
      <c r="B66" s="350" t="s">
        <v>2369</v>
      </c>
      <c r="C66" s="353"/>
      <c r="D66" s="353"/>
      <c r="E66" s="353"/>
      <c r="F66" s="357">
        <f t="shared" si="3"/>
        <v>0</v>
      </c>
    </row>
    <row r="67" spans="1:6" ht="15" customHeight="1" thickBot="1">
      <c r="A67" s="277">
        <v>239000</v>
      </c>
      <c r="B67" s="350" t="s">
        <v>709</v>
      </c>
      <c r="C67" s="355"/>
      <c r="D67" s="355"/>
      <c r="E67" s="355"/>
      <c r="F67" s="357">
        <f t="shared" si="3"/>
        <v>0</v>
      </c>
    </row>
    <row r="68" spans="1:6" ht="15" customHeight="1" thickBot="1">
      <c r="A68" s="343"/>
      <c r="B68" s="563" t="s">
        <v>712</v>
      </c>
      <c r="C68" s="358">
        <f>SUM(C59:C67)</f>
        <v>0</v>
      </c>
      <c r="D68" s="358">
        <f>SUM(D59:D67)</f>
        <v>0</v>
      </c>
      <c r="E68" s="358">
        <f>SUM(E59:E67)</f>
        <v>0</v>
      </c>
      <c r="F68" s="358">
        <f>SUM(F59:F67)</f>
        <v>0</v>
      </c>
    </row>
    <row r="69" spans="1:6" ht="15" customHeight="1">
      <c r="A69" s="343"/>
      <c r="B69" s="104"/>
      <c r="C69" s="357"/>
      <c r="D69" s="357"/>
      <c r="E69" s="357"/>
      <c r="F69" s="357"/>
    </row>
    <row r="70" spans="1:6" ht="15" customHeight="1" thickBot="1">
      <c r="A70" s="343"/>
      <c r="B70" s="565" t="s">
        <v>942</v>
      </c>
      <c r="C70" s="360">
        <f>+C58+C68</f>
        <v>0</v>
      </c>
      <c r="D70" s="360">
        <f>+D58+D68</f>
        <v>0</v>
      </c>
      <c r="E70" s="360">
        <f>+E58+E68</f>
        <v>0</v>
      </c>
      <c r="F70" s="360">
        <f>+F58+F68</f>
        <v>0</v>
      </c>
    </row>
    <row r="71" spans="1:6" ht="15" customHeight="1">
      <c r="A71" s="343"/>
      <c r="B71" s="565"/>
      <c r="C71" s="357"/>
      <c r="D71" s="357"/>
      <c r="E71" s="357"/>
      <c r="F71" s="357"/>
    </row>
    <row r="72" spans="1:6" ht="15" customHeight="1">
      <c r="A72" s="343"/>
      <c r="B72" s="565" t="s">
        <v>1539</v>
      </c>
      <c r="C72" s="357"/>
      <c r="D72" s="357"/>
      <c r="E72" s="357"/>
      <c r="F72" s="357"/>
    </row>
    <row r="73" spans="1:6" ht="15" customHeight="1">
      <c r="A73" s="277">
        <v>220000</v>
      </c>
      <c r="B73" s="350" t="s">
        <v>2922</v>
      </c>
      <c r="C73" s="353"/>
      <c r="D73" s="353"/>
      <c r="E73" s="353"/>
      <c r="F73" s="357">
        <f>SUM(C73:E73)</f>
        <v>0</v>
      </c>
    </row>
    <row r="74" spans="1:6" ht="15" customHeight="1">
      <c r="A74" s="277" t="s">
        <v>1707</v>
      </c>
      <c r="B74" s="350" t="s">
        <v>2917</v>
      </c>
      <c r="C74" s="353"/>
      <c r="D74" s="353"/>
      <c r="E74" s="353"/>
      <c r="F74" s="357">
        <f>SUM(C74:E74)</f>
        <v>0</v>
      </c>
    </row>
    <row r="75" spans="1:6" ht="15" customHeight="1" thickBot="1">
      <c r="A75" s="277">
        <v>223000</v>
      </c>
      <c r="B75" s="350" t="s">
        <v>1541</v>
      </c>
      <c r="C75" s="355"/>
      <c r="D75" s="355"/>
      <c r="E75" s="355"/>
      <c r="F75" s="360">
        <f>SUM(C75:E75)</f>
        <v>0</v>
      </c>
    </row>
    <row r="76" spans="1:6" ht="15" customHeight="1" thickBot="1">
      <c r="A76" s="343"/>
      <c r="B76" s="563" t="s">
        <v>1542</v>
      </c>
      <c r="C76" s="359">
        <f>SUM(C73:C75)</f>
        <v>0</v>
      </c>
      <c r="D76" s="359">
        <f>SUM(D73:D75)</f>
        <v>0</v>
      </c>
      <c r="E76" s="359">
        <f>SUM(E73:E75)</f>
        <v>0</v>
      </c>
      <c r="F76" s="359">
        <f>SUM(F73:F75)</f>
        <v>0</v>
      </c>
    </row>
    <row r="77" spans="1:6" ht="15" customHeight="1" thickTop="1">
      <c r="A77" s="343"/>
      <c r="B77" s="565"/>
      <c r="C77" s="357"/>
      <c r="D77" s="357"/>
      <c r="E77" s="357"/>
      <c r="F77" s="357"/>
    </row>
    <row r="78" spans="1:6" ht="15" customHeight="1">
      <c r="A78" s="343"/>
      <c r="B78" s="470" t="s">
        <v>1465</v>
      </c>
      <c r="C78" s="357"/>
      <c r="D78" s="357"/>
      <c r="E78" s="357"/>
      <c r="F78" s="357"/>
    </row>
    <row r="79" spans="1:6" ht="15" customHeight="1">
      <c r="A79" s="277"/>
      <c r="B79" s="350" t="s">
        <v>1507</v>
      </c>
      <c r="C79" s="357">
        <f>C36-C51-C60-C63-C50</f>
        <v>0</v>
      </c>
      <c r="D79" s="357">
        <f>D36-D51-D60-D63-D50</f>
        <v>0</v>
      </c>
      <c r="E79" s="357">
        <f>E36-E51-E60-E63-E50</f>
        <v>0</v>
      </c>
      <c r="F79" s="357">
        <f>SUM(C79:E79)</f>
        <v>0</v>
      </c>
    </row>
    <row r="80" spans="1:6" ht="15" customHeight="1">
      <c r="A80" s="277"/>
      <c r="B80" s="104" t="s">
        <v>1152</v>
      </c>
      <c r="C80" s="357"/>
      <c r="D80" s="357"/>
      <c r="E80" s="357"/>
      <c r="F80" s="357"/>
    </row>
    <row r="81" spans="1:6" ht="15" customHeight="1">
      <c r="A81" s="277"/>
      <c r="B81" s="350"/>
      <c r="C81" s="353"/>
      <c r="D81" s="353"/>
      <c r="E81" s="353"/>
      <c r="F81" s="357">
        <f>SUM(C81:E81)</f>
        <v>0</v>
      </c>
    </row>
    <row r="82" spans="1:6" ht="15" customHeight="1">
      <c r="A82" s="277"/>
      <c r="B82" s="350"/>
      <c r="C82" s="353"/>
      <c r="D82" s="353"/>
      <c r="E82" s="353"/>
      <c r="F82" s="357">
        <f>SUM(C82:E82)</f>
        <v>0</v>
      </c>
    </row>
    <row r="83" spans="1:6" ht="15" customHeight="1" thickBot="1">
      <c r="A83" s="277"/>
      <c r="B83" s="350" t="s">
        <v>1153</v>
      </c>
      <c r="C83" s="360">
        <f>C38+C44-C70-C76-C79-C81-C82</f>
        <v>0</v>
      </c>
      <c r="D83" s="360">
        <f>D38+D44-D70-D76-D79-D81-D82</f>
        <v>0</v>
      </c>
      <c r="E83" s="360">
        <f>E38+E44-E70-E76-E79-E81-E82</f>
        <v>0</v>
      </c>
      <c r="F83" s="357">
        <f>SUM(C83:E83)</f>
        <v>0</v>
      </c>
    </row>
    <row r="84" spans="1:6" ht="15" customHeight="1" thickBot="1">
      <c r="A84" s="277"/>
      <c r="B84" s="565" t="s">
        <v>1459</v>
      </c>
      <c r="C84" s="359">
        <f>SUM(C78:C83)</f>
        <v>0</v>
      </c>
      <c r="D84" s="359">
        <f>SUM(D78:D83)</f>
        <v>0</v>
      </c>
      <c r="E84" s="359">
        <f>SUM(E78:E83)</f>
        <v>0</v>
      </c>
      <c r="F84" s="359">
        <f>SUM(F78:F83)</f>
        <v>0</v>
      </c>
    </row>
    <row r="85" spans="1:6" ht="15.75" thickTop="1">
      <c r="A85" s="277"/>
      <c r="B85" s="240"/>
      <c r="C85" s="240"/>
      <c r="D85" s="240"/>
      <c r="E85" s="240"/>
      <c r="F85" s="6"/>
    </row>
    <row r="86" spans="1:6" ht="15.75">
      <c r="A86" s="277"/>
      <c r="B86" s="240"/>
      <c r="C86" s="240"/>
      <c r="D86" s="734" t="s">
        <v>2461</v>
      </c>
      <c r="E86" s="240"/>
      <c r="F86" s="240"/>
    </row>
    <row r="87" spans="1:6" ht="15">
      <c r="A87" s="277"/>
      <c r="B87" s="240"/>
      <c r="C87" s="240"/>
      <c r="D87" s="240"/>
      <c r="E87" s="240"/>
      <c r="F87" s="240"/>
    </row>
    <row r="88" spans="1:6" ht="15">
      <c r="A88" s="277"/>
      <c r="B88" s="240"/>
      <c r="C88" s="240"/>
      <c r="D88" s="240"/>
      <c r="E88" s="240"/>
      <c r="F88" s="240"/>
    </row>
    <row r="89" spans="1:6" ht="15">
      <c r="A89" s="277"/>
      <c r="B89" s="240"/>
      <c r="C89" s="240"/>
      <c r="D89" s="240"/>
      <c r="E89" s="240"/>
      <c r="F89" s="240"/>
    </row>
    <row r="90" spans="1:6" ht="15">
      <c r="A90" s="277"/>
      <c r="B90" s="240"/>
      <c r="C90" s="240"/>
      <c r="D90" s="240"/>
      <c r="E90" s="240"/>
      <c r="F90" s="240"/>
    </row>
    <row r="91" spans="1:6" ht="15">
      <c r="A91" s="277"/>
      <c r="B91" s="240"/>
      <c r="C91" s="240"/>
      <c r="D91" s="240"/>
      <c r="E91" s="240"/>
      <c r="F91" s="240"/>
    </row>
    <row r="92" spans="1:6" ht="15">
      <c r="A92" s="277"/>
      <c r="B92" s="240"/>
      <c r="C92" s="240"/>
      <c r="D92" s="240"/>
      <c r="E92" s="240"/>
      <c r="F92" s="240"/>
    </row>
    <row r="93" spans="1:6" ht="15">
      <c r="A93" s="277"/>
      <c r="B93" s="240"/>
      <c r="C93" s="240"/>
      <c r="D93" s="240"/>
      <c r="E93" s="240"/>
      <c r="F93" s="240"/>
    </row>
    <row r="94" spans="1:6" ht="15">
      <c r="A94" s="277"/>
      <c r="B94" s="240"/>
      <c r="C94" s="240"/>
      <c r="D94" s="240"/>
      <c r="E94" s="240"/>
      <c r="F94" s="240"/>
    </row>
    <row r="95" spans="1:6" ht="15">
      <c r="A95" s="277"/>
      <c r="B95" s="240"/>
      <c r="C95" s="240"/>
      <c r="D95" s="240"/>
      <c r="E95" s="240"/>
      <c r="F95" s="240"/>
    </row>
    <row r="96" spans="1:6" ht="15">
      <c r="A96" s="277"/>
      <c r="B96" s="240"/>
      <c r="C96" s="240"/>
      <c r="D96" s="240"/>
      <c r="E96" s="240"/>
      <c r="F96" s="240"/>
    </row>
    <row r="97" spans="1:6" ht="15">
      <c r="A97" s="277"/>
      <c r="B97" s="240"/>
      <c r="C97" s="240"/>
      <c r="D97" s="240"/>
      <c r="E97" s="240"/>
      <c r="F97" s="240"/>
    </row>
    <row r="98" spans="1:6" ht="15">
      <c r="A98" s="277"/>
      <c r="B98" s="240"/>
      <c r="C98" s="240"/>
      <c r="D98" s="240"/>
      <c r="E98" s="240"/>
      <c r="F98" s="240"/>
    </row>
    <row r="99" spans="1:6" ht="15">
      <c r="A99" s="277"/>
      <c r="B99" s="240"/>
      <c r="C99" s="240"/>
      <c r="D99" s="240"/>
      <c r="E99" s="240"/>
      <c r="F99" s="240"/>
    </row>
    <row r="100" spans="1:6" ht="15">
      <c r="A100" s="277"/>
      <c r="B100" s="240"/>
      <c r="C100" s="240"/>
      <c r="D100" s="240"/>
      <c r="E100" s="240"/>
      <c r="F100" s="240"/>
    </row>
    <row r="101" spans="1:6" ht="15">
      <c r="A101" s="277"/>
      <c r="B101" s="240"/>
      <c r="C101" s="240"/>
      <c r="D101" s="240"/>
      <c r="E101" s="240"/>
      <c r="F101" s="240"/>
    </row>
    <row r="102" spans="1:6" ht="15">
      <c r="A102" s="277"/>
      <c r="B102" s="240"/>
      <c r="C102" s="240"/>
      <c r="D102" s="240"/>
      <c r="E102" s="240"/>
      <c r="F102" s="240"/>
    </row>
    <row r="103" spans="1:6" ht="15">
      <c r="A103" s="277"/>
      <c r="B103" s="240"/>
      <c r="C103" s="240"/>
      <c r="D103" s="240"/>
      <c r="E103" s="240"/>
      <c r="F103" s="240"/>
    </row>
    <row r="104" spans="1:6" ht="15">
      <c r="A104" s="277"/>
      <c r="B104" s="240"/>
      <c r="C104" s="240"/>
      <c r="D104" s="240"/>
      <c r="E104" s="240"/>
      <c r="F104" s="240"/>
    </row>
    <row r="105" spans="1:6" ht="15">
      <c r="A105" s="277"/>
      <c r="B105" s="240"/>
      <c r="C105" s="240"/>
      <c r="D105" s="240"/>
      <c r="E105" s="240"/>
      <c r="F105" s="240"/>
    </row>
    <row r="106" spans="1:6" ht="15">
      <c r="A106" s="277"/>
      <c r="B106" s="240"/>
      <c r="C106" s="240"/>
      <c r="D106" s="240"/>
      <c r="E106" s="240"/>
      <c r="F106" s="240"/>
    </row>
    <row r="107" spans="1:6" ht="15">
      <c r="A107" s="277"/>
      <c r="B107" s="240"/>
      <c r="C107" s="240"/>
      <c r="D107" s="240"/>
      <c r="E107" s="240"/>
      <c r="F107" s="240"/>
    </row>
    <row r="108" spans="1:6" ht="15">
      <c r="A108" s="277"/>
      <c r="B108" s="240"/>
      <c r="C108" s="240"/>
      <c r="D108" s="240"/>
      <c r="E108" s="240"/>
      <c r="F108" s="240"/>
    </row>
    <row r="109" spans="1:6" ht="15">
      <c r="A109" s="277"/>
      <c r="B109" s="240"/>
      <c r="C109" s="240"/>
      <c r="D109" s="240"/>
      <c r="E109" s="240"/>
      <c r="F109" s="240"/>
    </row>
    <row r="110" spans="1:6" ht="15">
      <c r="A110" s="277"/>
      <c r="B110" s="240"/>
      <c r="C110" s="240"/>
      <c r="D110" s="240"/>
      <c r="E110" s="240"/>
      <c r="F110" s="240"/>
    </row>
    <row r="111" spans="1:6" ht="15">
      <c r="A111" s="277"/>
      <c r="B111" s="240"/>
      <c r="C111" s="240"/>
      <c r="D111" s="240"/>
      <c r="E111" s="240"/>
      <c r="F111" s="240"/>
    </row>
    <row r="112" spans="1:6" ht="15">
      <c r="A112" s="277"/>
      <c r="B112" s="240"/>
      <c r="C112" s="240"/>
      <c r="D112" s="240"/>
      <c r="E112" s="240"/>
      <c r="F112" s="240"/>
    </row>
    <row r="113" spans="1:6" ht="15">
      <c r="A113" s="277"/>
      <c r="B113" s="240"/>
      <c r="C113" s="240"/>
      <c r="D113" s="240"/>
      <c r="E113" s="240"/>
      <c r="F113" s="240"/>
    </row>
    <row r="114" spans="1:6" ht="15">
      <c r="A114" s="277"/>
      <c r="B114" s="240"/>
      <c r="C114" s="240"/>
      <c r="D114" s="240"/>
      <c r="E114" s="240"/>
      <c r="F114" s="240"/>
    </row>
    <row r="115" spans="1:6" ht="15">
      <c r="A115" s="277"/>
      <c r="B115" s="240"/>
      <c r="C115" s="240"/>
      <c r="D115" s="240"/>
      <c r="E115" s="240"/>
      <c r="F115" s="240"/>
    </row>
    <row r="116" spans="1:6" ht="15">
      <c r="A116" s="277"/>
      <c r="B116" s="240"/>
      <c r="C116" s="240"/>
      <c r="D116" s="240"/>
      <c r="E116" s="240"/>
      <c r="F116" s="240"/>
    </row>
    <row r="117" spans="1:6" ht="15">
      <c r="A117" s="277"/>
      <c r="B117" s="240"/>
      <c r="C117" s="240"/>
      <c r="D117" s="240"/>
      <c r="E117" s="240"/>
      <c r="F117" s="240"/>
    </row>
    <row r="118" spans="1:6" ht="15">
      <c r="A118" s="277"/>
      <c r="B118" s="240"/>
      <c r="C118" s="240"/>
      <c r="D118" s="240"/>
      <c r="E118" s="240"/>
      <c r="F118" s="240"/>
    </row>
    <row r="119" spans="1:6" ht="15">
      <c r="A119" s="277"/>
      <c r="B119" s="240"/>
      <c r="C119" s="240"/>
      <c r="D119" s="240"/>
      <c r="E119" s="240"/>
      <c r="F119" s="240"/>
    </row>
    <row r="120" spans="1:6" ht="15">
      <c r="A120" s="277"/>
      <c r="B120" s="240"/>
      <c r="C120" s="240"/>
      <c r="D120" s="240"/>
      <c r="E120" s="240"/>
      <c r="F120" s="240"/>
    </row>
    <row r="121" spans="1:6" ht="15">
      <c r="A121" s="277"/>
      <c r="B121" s="240"/>
      <c r="C121" s="240"/>
      <c r="D121" s="240"/>
      <c r="E121" s="240"/>
      <c r="F121" s="240"/>
    </row>
    <row r="122" spans="1:6" ht="15">
      <c r="A122" s="277"/>
      <c r="B122" s="240"/>
      <c r="C122" s="240"/>
      <c r="D122" s="240"/>
      <c r="E122" s="240"/>
      <c r="F122" s="240"/>
    </row>
    <row r="123" spans="1:6" ht="15">
      <c r="A123" s="277"/>
      <c r="B123" s="240"/>
      <c r="C123" s="240"/>
      <c r="D123" s="240"/>
      <c r="E123" s="240"/>
      <c r="F123" s="240"/>
    </row>
    <row r="124" spans="1:6" ht="15">
      <c r="A124" s="277"/>
      <c r="B124" s="240"/>
      <c r="C124" s="240"/>
      <c r="D124" s="240"/>
      <c r="E124" s="240"/>
      <c r="F124" s="240"/>
    </row>
    <row r="125" spans="1:6" ht="15">
      <c r="A125" s="277"/>
      <c r="B125" s="240"/>
      <c r="C125" s="240"/>
      <c r="D125" s="240"/>
      <c r="E125" s="240"/>
      <c r="F125" s="240"/>
    </row>
    <row r="126" spans="1:6" ht="15">
      <c r="A126" s="277"/>
      <c r="B126" s="240"/>
      <c r="C126" s="240"/>
      <c r="D126" s="240"/>
      <c r="E126" s="240"/>
      <c r="F126" s="240"/>
    </row>
    <row r="127" spans="1:6" ht="15">
      <c r="A127" s="277"/>
      <c r="B127" s="240"/>
      <c r="C127" s="240"/>
      <c r="D127" s="240"/>
      <c r="E127" s="240"/>
      <c r="F127" s="240"/>
    </row>
    <row r="128" spans="1:6" ht="15">
      <c r="A128" s="277"/>
      <c r="B128" s="240"/>
      <c r="C128" s="240"/>
      <c r="D128" s="240"/>
      <c r="E128" s="240"/>
      <c r="F128" s="240"/>
    </row>
    <row r="129" spans="1:6" ht="15">
      <c r="A129" s="277"/>
      <c r="B129" s="240"/>
      <c r="C129" s="240"/>
      <c r="D129" s="240"/>
      <c r="E129" s="240"/>
      <c r="F129" s="240"/>
    </row>
    <row r="130" spans="1:6" ht="15">
      <c r="A130" s="277"/>
      <c r="B130" s="240"/>
      <c r="C130" s="240"/>
      <c r="D130" s="240"/>
      <c r="E130" s="240"/>
      <c r="F130" s="240"/>
    </row>
    <row r="131" spans="1:6" ht="15">
      <c r="A131" s="277"/>
      <c r="B131" s="240"/>
      <c r="C131" s="240"/>
      <c r="D131" s="240"/>
      <c r="E131" s="240"/>
      <c r="F131" s="240"/>
    </row>
    <row r="132" spans="1:6" ht="15">
      <c r="A132" s="277"/>
      <c r="B132" s="240"/>
      <c r="C132" s="240"/>
      <c r="D132" s="240"/>
      <c r="E132" s="240"/>
      <c r="F132" s="240"/>
    </row>
    <row r="133" spans="1:6" ht="15">
      <c r="A133" s="277"/>
      <c r="B133" s="240"/>
      <c r="C133" s="240"/>
      <c r="D133" s="240"/>
      <c r="E133" s="240"/>
      <c r="F133" s="240"/>
    </row>
    <row r="134" spans="1:6" ht="15">
      <c r="A134" s="277"/>
      <c r="B134" s="240"/>
      <c r="C134" s="240"/>
      <c r="D134" s="240"/>
      <c r="E134" s="240"/>
      <c r="F134" s="240"/>
    </row>
    <row r="135" spans="1:6" ht="15">
      <c r="A135" s="277"/>
      <c r="B135" s="240"/>
      <c r="C135" s="240"/>
      <c r="D135" s="240"/>
      <c r="E135" s="240"/>
      <c r="F135" s="240"/>
    </row>
    <row r="136" spans="1:6" ht="15">
      <c r="A136" s="277"/>
      <c r="B136" s="240"/>
      <c r="C136" s="240"/>
      <c r="D136" s="240"/>
      <c r="E136" s="240"/>
      <c r="F136" s="240"/>
    </row>
    <row r="137" spans="1:6" ht="15">
      <c r="A137" s="277"/>
      <c r="B137" s="240"/>
      <c r="C137" s="240"/>
      <c r="D137" s="240"/>
      <c r="E137" s="240"/>
      <c r="F137" s="240"/>
    </row>
    <row r="138" spans="1:6" ht="15">
      <c r="A138" s="277"/>
      <c r="B138" s="240"/>
      <c r="C138" s="240"/>
      <c r="D138" s="240"/>
      <c r="E138" s="240"/>
      <c r="F138" s="240"/>
    </row>
    <row r="139" spans="1:6" ht="15">
      <c r="A139" s="277"/>
      <c r="B139" s="240"/>
      <c r="C139" s="240"/>
      <c r="D139" s="240"/>
      <c r="E139" s="240"/>
      <c r="F139" s="240"/>
    </row>
    <row r="140" spans="1:6" ht="15">
      <c r="A140" s="277"/>
      <c r="B140" s="240"/>
      <c r="C140" s="240"/>
      <c r="D140" s="240"/>
      <c r="E140" s="240"/>
      <c r="F140" s="240"/>
    </row>
    <row r="141" spans="1:6" ht="15">
      <c r="A141" s="277"/>
      <c r="B141" s="240"/>
      <c r="C141" s="240"/>
      <c r="D141" s="240"/>
      <c r="E141" s="240"/>
      <c r="F141" s="240"/>
    </row>
    <row r="142" spans="1:6" ht="15">
      <c r="A142" s="277"/>
      <c r="B142" s="240"/>
      <c r="C142" s="240"/>
      <c r="D142" s="240"/>
      <c r="E142" s="240"/>
      <c r="F142" s="240"/>
    </row>
    <row r="143" spans="1:6" ht="15">
      <c r="A143" s="277"/>
      <c r="B143" s="240"/>
      <c r="C143" s="240"/>
      <c r="D143" s="240"/>
      <c r="E143" s="240"/>
      <c r="F143" s="240"/>
    </row>
    <row r="144" spans="1:6" ht="15">
      <c r="A144" s="277"/>
      <c r="B144" s="240"/>
      <c r="C144" s="240"/>
      <c r="D144" s="240"/>
      <c r="E144" s="240"/>
      <c r="F144" s="240"/>
    </row>
    <row r="145" spans="1:6" ht="15">
      <c r="A145" s="240"/>
      <c r="B145" s="240"/>
      <c r="C145" s="240"/>
      <c r="D145" s="240"/>
      <c r="E145" s="240"/>
      <c r="F145" s="240"/>
    </row>
    <row r="146" spans="1:6" ht="15">
      <c r="A146" s="240"/>
      <c r="B146" s="240"/>
      <c r="C146" s="240"/>
      <c r="D146" s="240"/>
      <c r="E146" s="240"/>
      <c r="F146" s="240"/>
    </row>
    <row r="147" spans="1:6" ht="15">
      <c r="A147" s="240"/>
      <c r="B147" s="240"/>
      <c r="C147" s="240"/>
      <c r="D147" s="240"/>
      <c r="E147" s="240"/>
      <c r="F147" s="240"/>
    </row>
    <row r="148" spans="1:6" ht="15">
      <c r="A148" s="240"/>
      <c r="B148" s="240"/>
      <c r="C148" s="240"/>
      <c r="D148" s="240"/>
      <c r="E148" s="240"/>
      <c r="F148" s="240"/>
    </row>
    <row r="149" spans="1:6" ht="15">
      <c r="A149" s="240"/>
      <c r="B149" s="240"/>
      <c r="C149" s="240"/>
      <c r="D149" s="240"/>
      <c r="E149" s="240"/>
      <c r="F149" s="240"/>
    </row>
    <row r="150" spans="1:6" ht="15">
      <c r="A150" s="240"/>
      <c r="B150" s="240"/>
      <c r="C150" s="240"/>
      <c r="D150" s="240"/>
      <c r="E150" s="240"/>
      <c r="F150" s="240"/>
    </row>
    <row r="151" spans="1:6" ht="15">
      <c r="A151" s="240"/>
      <c r="B151" s="240"/>
      <c r="C151" s="240"/>
      <c r="D151" s="240"/>
      <c r="E151" s="240"/>
      <c r="F151" s="240"/>
    </row>
    <row r="152" spans="1:6" ht="15">
      <c r="A152" s="240"/>
      <c r="B152" s="240"/>
      <c r="C152" s="240"/>
      <c r="D152" s="240"/>
      <c r="E152" s="240"/>
      <c r="F152" s="240"/>
    </row>
    <row r="153" spans="1:6" ht="15">
      <c r="A153" s="240"/>
      <c r="B153" s="240"/>
      <c r="C153" s="240"/>
      <c r="D153" s="240"/>
      <c r="E153" s="240"/>
      <c r="F153" s="240"/>
    </row>
    <row r="154" spans="1:6" ht="15">
      <c r="A154" s="240"/>
      <c r="B154" s="240"/>
      <c r="C154" s="240"/>
      <c r="D154" s="240"/>
      <c r="E154" s="240"/>
      <c r="F154" s="240"/>
    </row>
    <row r="155" spans="1:6" ht="15">
      <c r="A155" s="240"/>
      <c r="B155" s="240"/>
      <c r="C155" s="240"/>
      <c r="D155" s="240"/>
      <c r="E155" s="240"/>
      <c r="F155" s="240"/>
    </row>
    <row r="156" spans="1:6" ht="15">
      <c r="A156" s="240"/>
      <c r="B156" s="240"/>
      <c r="C156" s="240"/>
      <c r="D156" s="240"/>
      <c r="E156" s="240"/>
      <c r="F156" s="240"/>
    </row>
    <row r="157" spans="1:6" ht="15">
      <c r="A157" s="240"/>
      <c r="B157" s="240"/>
      <c r="C157" s="240"/>
      <c r="D157" s="240"/>
      <c r="E157" s="240"/>
      <c r="F157" s="240"/>
    </row>
    <row r="158" spans="1:6" ht="15">
      <c r="A158" s="240"/>
      <c r="B158" s="240"/>
      <c r="C158" s="240"/>
      <c r="D158" s="240"/>
      <c r="E158" s="240"/>
      <c r="F158" s="240"/>
    </row>
    <row r="159" spans="1:6" ht="15">
      <c r="A159" s="240"/>
      <c r="B159" s="240"/>
      <c r="C159" s="240"/>
      <c r="D159" s="240"/>
      <c r="E159" s="240"/>
      <c r="F159" s="240"/>
    </row>
    <row r="160" spans="1:6" ht="15">
      <c r="A160" s="240"/>
      <c r="B160" s="240"/>
      <c r="C160" s="240"/>
      <c r="D160" s="240"/>
      <c r="E160" s="240"/>
      <c r="F160" s="240"/>
    </row>
    <row r="161" spans="1:6" ht="15">
      <c r="A161" s="240"/>
      <c r="B161" s="240"/>
      <c r="C161" s="240"/>
      <c r="D161" s="240"/>
      <c r="E161" s="240"/>
      <c r="F161" s="240"/>
    </row>
    <row r="162" spans="1:6" ht="15">
      <c r="A162" s="240"/>
      <c r="B162" s="240"/>
      <c r="C162" s="240"/>
      <c r="D162" s="240"/>
      <c r="E162" s="240"/>
      <c r="F162" s="240"/>
    </row>
    <row r="163" spans="1:6" ht="15">
      <c r="A163" s="240"/>
      <c r="B163" s="240"/>
      <c r="C163" s="240"/>
      <c r="D163" s="240"/>
      <c r="E163" s="240"/>
      <c r="F163" s="240"/>
    </row>
    <row r="164" spans="1:6" ht="15">
      <c r="A164" s="240"/>
      <c r="B164" s="240"/>
      <c r="C164" s="240"/>
      <c r="D164" s="240"/>
      <c r="E164" s="240"/>
      <c r="F164" s="240"/>
    </row>
    <row r="165" spans="1:6" ht="15">
      <c r="A165" s="240"/>
      <c r="B165" s="240"/>
      <c r="C165" s="240"/>
      <c r="D165" s="240"/>
      <c r="E165" s="240"/>
      <c r="F165" s="240"/>
    </row>
    <row r="166" spans="1:6" ht="15">
      <c r="A166" s="240"/>
      <c r="B166" s="240"/>
      <c r="C166" s="240"/>
      <c r="D166" s="240"/>
      <c r="E166" s="240"/>
      <c r="F166" s="240"/>
    </row>
    <row r="167" spans="1:6" ht="15">
      <c r="A167" s="240"/>
      <c r="B167" s="240"/>
      <c r="C167" s="240"/>
      <c r="D167" s="240"/>
      <c r="E167" s="240"/>
      <c r="F167" s="240"/>
    </row>
    <row r="168" spans="1:6" ht="15">
      <c r="A168" s="240"/>
      <c r="B168" s="240"/>
      <c r="C168" s="240"/>
      <c r="D168" s="240"/>
      <c r="E168" s="240"/>
      <c r="F168" s="240"/>
    </row>
    <row r="169" spans="1:6" ht="15">
      <c r="A169" s="240"/>
      <c r="B169" s="240"/>
      <c r="C169" s="240"/>
      <c r="D169" s="240"/>
      <c r="E169" s="240"/>
      <c r="F169" s="240"/>
    </row>
    <row r="170" spans="1:6" ht="15">
      <c r="A170" s="240"/>
      <c r="B170" s="240"/>
      <c r="C170" s="240"/>
      <c r="D170" s="240"/>
      <c r="E170" s="240"/>
      <c r="F170" s="240"/>
    </row>
    <row r="171" spans="1:6" ht="15">
      <c r="A171" s="240"/>
      <c r="B171" s="240"/>
      <c r="C171" s="240"/>
      <c r="D171" s="240"/>
      <c r="E171" s="240"/>
      <c r="F171" s="240"/>
    </row>
    <row r="172" spans="1:6" ht="15">
      <c r="A172" s="240"/>
      <c r="B172" s="240"/>
      <c r="C172" s="240"/>
      <c r="D172" s="240"/>
      <c r="E172" s="240"/>
      <c r="F172" s="240"/>
    </row>
    <row r="173" spans="1:6" ht="15">
      <c r="A173" s="240"/>
      <c r="B173" s="240"/>
      <c r="C173" s="240"/>
      <c r="D173" s="240"/>
      <c r="E173" s="240"/>
      <c r="F173" s="240"/>
    </row>
    <row r="174" spans="1:6" ht="15">
      <c r="A174" s="240"/>
      <c r="B174" s="240"/>
      <c r="C174" s="240"/>
      <c r="D174" s="240"/>
      <c r="E174" s="240"/>
      <c r="F174" s="240"/>
    </row>
    <row r="175" spans="1:6" ht="15">
      <c r="A175" s="240"/>
      <c r="B175" s="240"/>
      <c r="C175" s="240"/>
      <c r="D175" s="240"/>
      <c r="E175" s="240"/>
      <c r="F175" s="240"/>
    </row>
    <row r="176" spans="1:6" ht="15">
      <c r="A176" s="240"/>
      <c r="B176" s="240"/>
      <c r="C176" s="240"/>
      <c r="D176" s="240"/>
      <c r="E176" s="240"/>
      <c r="F176" s="240"/>
    </row>
    <row r="177" spans="1:6" ht="15">
      <c r="A177" s="240"/>
      <c r="B177" s="240"/>
      <c r="C177" s="240"/>
      <c r="D177" s="240"/>
      <c r="E177" s="240"/>
      <c r="F177" s="240"/>
    </row>
    <row r="178" spans="1:6" ht="15">
      <c r="A178" s="240"/>
      <c r="B178" s="240"/>
      <c r="C178" s="240"/>
      <c r="D178" s="240"/>
      <c r="E178" s="240"/>
      <c r="F178" s="240"/>
    </row>
    <row r="179" spans="1:6" ht="15">
      <c r="A179" s="240"/>
      <c r="B179" s="240"/>
      <c r="C179" s="240"/>
      <c r="D179" s="240"/>
      <c r="E179" s="240"/>
      <c r="F179" s="240"/>
    </row>
  </sheetData>
  <sheetProtection algorithmName="SHA-512" hashValue="c94YJBUOoT99R3jzq1jjf1qMTE2E0+d63o9GZSOm/6d/frprHI0lVh8tbx9eBNqj8a99zt7Cx47TtLZHX0i+7Q==" saltValue="028L8EWoS1ki7wtu//w/LA==" spinCount="100000" sheet="1" scenarios="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4"/>
  <sheetViews>
    <sheetView zoomScaleNormal="100" workbookViewId="0">
      <pane xSplit="3" ySplit="10" topLeftCell="D23" activePane="bottomRight" state="frozen"/>
      <selection activeCell="A53" sqref="A53:K53"/>
      <selection pane="topRight" activeCell="A53" sqref="A53:K53"/>
      <selection pane="bottomLeft" activeCell="A53" sqref="A53:K53"/>
      <selection pane="bottomRight" activeCell="C1" sqref="C1"/>
    </sheetView>
  </sheetViews>
  <sheetFormatPr defaultColWidth="8.85546875" defaultRowHeight="12.75"/>
  <cols>
    <col min="1" max="1" width="2.5703125" style="238" customWidth="1"/>
    <col min="2" max="2" width="12.7109375" style="238" customWidth="1"/>
    <col min="3" max="3" width="55.7109375" style="238" customWidth="1"/>
    <col min="4" max="7" width="24.7109375" style="238" customWidth="1"/>
    <col min="8" max="16384" width="8.85546875" style="238"/>
  </cols>
  <sheetData>
    <row r="1" spans="2:7" ht="18">
      <c r="B1" s="253"/>
      <c r="C1" s="236" t="str">
        <f>+'COMB. NET POS-IN. SER.(82)'!B1</f>
        <v>LOCAL GOVERNMENT NAME:</v>
      </c>
      <c r="D1" s="253"/>
      <c r="E1" s="253"/>
      <c r="F1" s="253"/>
      <c r="G1" s="253"/>
    </row>
    <row r="2" spans="2:7" ht="18">
      <c r="B2" s="253"/>
      <c r="C2" s="236" t="s">
        <v>1474</v>
      </c>
      <c r="D2" s="253"/>
      <c r="E2" s="253"/>
      <c r="F2" s="253"/>
      <c r="G2" s="253"/>
    </row>
    <row r="3" spans="2:7" ht="18">
      <c r="B3" s="253"/>
      <c r="C3" s="236" t="s">
        <v>1105</v>
      </c>
      <c r="D3" s="253"/>
      <c r="E3" s="253"/>
      <c r="F3" s="253"/>
      <c r="G3" s="253"/>
    </row>
    <row r="4" spans="2:7" ht="18">
      <c r="B4" s="253"/>
      <c r="C4" s="239" t="str">
        <f>+'GW-STATEMENT OF ACTIVITIES(14)'!B3</f>
        <v>FISCAL YEAR ENDING JUNE 30, 2021</v>
      </c>
      <c r="D4" s="253"/>
      <c r="E4" s="253"/>
      <c r="F4" s="253"/>
      <c r="G4" s="253"/>
    </row>
    <row r="5" spans="2:7" ht="18">
      <c r="C5" s="239"/>
      <c r="G5" s="243"/>
    </row>
    <row r="6" spans="2:7" ht="18">
      <c r="C6" s="239"/>
      <c r="D6" s="258"/>
      <c r="E6" s="253"/>
      <c r="F6" s="253"/>
      <c r="G6" s="243"/>
    </row>
    <row r="8" spans="2:7" ht="16.5" thickBot="1">
      <c r="B8" s="240"/>
      <c r="C8" s="240"/>
      <c r="D8" s="244" t="s">
        <v>610</v>
      </c>
      <c r="E8" s="244" t="s">
        <v>610</v>
      </c>
      <c r="F8" s="244" t="s">
        <v>610</v>
      </c>
      <c r="G8" s="9" t="s">
        <v>901</v>
      </c>
    </row>
    <row r="9" spans="2:7" ht="15.75">
      <c r="B9" s="243" t="s">
        <v>156</v>
      </c>
      <c r="C9" s="243"/>
      <c r="D9" s="243" t="str">
        <f>'COMB. NET POS-IN. SER.(82)'!C8</f>
        <v>-</v>
      </c>
      <c r="E9" s="243" t="str">
        <f>'COMB. NET POS-IN. SER.(82)'!D8</f>
        <v>-</v>
      </c>
      <c r="F9" s="243" t="str">
        <f>'COMB. NET POS-IN. SER.(82)'!E8</f>
        <v>-</v>
      </c>
      <c r="G9" s="9" t="s">
        <v>1106</v>
      </c>
    </row>
    <row r="10" spans="2:7" ht="16.5" thickBot="1">
      <c r="B10" s="244" t="s">
        <v>157</v>
      </c>
      <c r="C10" s="244" t="s">
        <v>158</v>
      </c>
      <c r="D10" s="244" t="str">
        <f>'COMB. NET POS-IN. SER.(82)'!C9</f>
        <v>-</v>
      </c>
      <c r="E10" s="244" t="str">
        <f>'COMB. NET POS-IN. SER.(82)'!D9</f>
        <v>-</v>
      </c>
      <c r="F10" s="244" t="str">
        <f>'COMB. NET POS-IN. SER.(82)'!E9</f>
        <v>-</v>
      </c>
      <c r="G10" s="538" t="s">
        <v>907</v>
      </c>
    </row>
    <row r="11" spans="2:7" ht="20.100000000000001" customHeight="1">
      <c r="B11" s="343"/>
      <c r="C11" s="8" t="s">
        <v>716</v>
      </c>
      <c r="D11" s="297"/>
      <c r="E11" s="297"/>
      <c r="F11" s="297"/>
      <c r="G11" s="297"/>
    </row>
    <row r="12" spans="2:7" ht="20.100000000000001" customHeight="1">
      <c r="B12" s="277">
        <v>340000</v>
      </c>
      <c r="C12" s="240" t="s">
        <v>717</v>
      </c>
      <c r="D12" s="246"/>
      <c r="E12" s="246"/>
      <c r="F12" s="246"/>
      <c r="G12" s="254">
        <f>SUM(D12:F12)</f>
        <v>0</v>
      </c>
    </row>
    <row r="13" spans="2:7" ht="20.100000000000001" customHeight="1">
      <c r="B13" s="277">
        <v>360000</v>
      </c>
      <c r="C13" s="240" t="s">
        <v>718</v>
      </c>
      <c r="D13" s="246"/>
      <c r="E13" s="246"/>
      <c r="F13" s="246"/>
      <c r="G13" s="254">
        <f>SUM(D13:F13)</f>
        <v>0</v>
      </c>
    </row>
    <row r="14" spans="2:7" ht="20.100000000000001" customHeight="1">
      <c r="B14" s="277">
        <v>363000</v>
      </c>
      <c r="C14" s="240" t="s">
        <v>719</v>
      </c>
      <c r="D14" s="246"/>
      <c r="E14" s="246"/>
      <c r="F14" s="246"/>
      <c r="G14" s="254">
        <f>SUM(D14:F14)</f>
        <v>0</v>
      </c>
    </row>
    <row r="15" spans="2:7" ht="20.100000000000001" customHeight="1" thickBot="1">
      <c r="B15" s="343"/>
      <c r="C15" s="6"/>
      <c r="D15" s="255"/>
      <c r="E15" s="255"/>
      <c r="F15" s="255"/>
      <c r="G15" s="255"/>
    </row>
    <row r="16" spans="2:7" ht="20.100000000000001" customHeight="1" thickBot="1">
      <c r="B16" s="343"/>
      <c r="C16" s="9" t="s">
        <v>720</v>
      </c>
      <c r="D16" s="255">
        <f>SUM(D11:D15)</f>
        <v>0</v>
      </c>
      <c r="E16" s="255">
        <f>SUM(E11:E15)</f>
        <v>0</v>
      </c>
      <c r="F16" s="255">
        <f>SUM(F11:F15)</f>
        <v>0</v>
      </c>
      <c r="G16" s="255">
        <f>SUM(G11:G15)</f>
        <v>0</v>
      </c>
    </row>
    <row r="17" spans="1:7" ht="20.100000000000001" customHeight="1">
      <c r="B17" s="343"/>
      <c r="C17" s="6"/>
      <c r="D17" s="254"/>
      <c r="E17" s="254"/>
      <c r="F17" s="254"/>
      <c r="G17" s="254"/>
    </row>
    <row r="18" spans="1:7" ht="20.100000000000001" customHeight="1">
      <c r="B18" s="343"/>
      <c r="C18" s="8" t="s">
        <v>721</v>
      </c>
      <c r="D18" s="254"/>
      <c r="E18" s="254"/>
      <c r="F18" s="254"/>
      <c r="G18" s="254"/>
    </row>
    <row r="19" spans="1:7" ht="20.100000000000001" customHeight="1">
      <c r="B19" s="277">
        <v>100</v>
      </c>
      <c r="C19" s="240" t="s">
        <v>722</v>
      </c>
      <c r="D19" s="246"/>
      <c r="E19" s="246"/>
      <c r="F19" s="246"/>
      <c r="G19" s="254">
        <f t="shared" ref="G19:G25" si="0">SUM(D19:F19)</f>
        <v>0</v>
      </c>
    </row>
    <row r="20" spans="1:7" ht="20.100000000000001" customHeight="1">
      <c r="B20" s="277">
        <v>200</v>
      </c>
      <c r="C20" s="240" t="s">
        <v>723</v>
      </c>
      <c r="D20" s="246"/>
      <c r="E20" s="246"/>
      <c r="F20" s="246"/>
      <c r="G20" s="254">
        <f t="shared" si="0"/>
        <v>0</v>
      </c>
    </row>
    <row r="21" spans="1:7" ht="20.100000000000001" customHeight="1">
      <c r="B21" s="277">
        <v>300</v>
      </c>
      <c r="C21" s="240" t="s">
        <v>724</v>
      </c>
      <c r="D21" s="246"/>
      <c r="E21" s="246"/>
      <c r="F21" s="246"/>
      <c r="G21" s="254">
        <f t="shared" si="0"/>
        <v>0</v>
      </c>
    </row>
    <row r="22" spans="1:7" ht="20.100000000000001" customHeight="1">
      <c r="B22" s="277">
        <v>400</v>
      </c>
      <c r="C22" s="240" t="s">
        <v>725</v>
      </c>
      <c r="D22" s="246"/>
      <c r="E22" s="246"/>
      <c r="F22" s="246"/>
      <c r="G22" s="254">
        <f t="shared" si="0"/>
        <v>0</v>
      </c>
    </row>
    <row r="23" spans="1:7" ht="20.100000000000001" customHeight="1">
      <c r="B23" s="277">
        <v>500</v>
      </c>
      <c r="C23" s="240" t="s">
        <v>726</v>
      </c>
      <c r="D23" s="246"/>
      <c r="E23" s="246"/>
      <c r="F23" s="246"/>
      <c r="G23" s="254">
        <f t="shared" si="0"/>
        <v>0</v>
      </c>
    </row>
    <row r="24" spans="1:7" ht="20.100000000000001" customHeight="1">
      <c r="B24" s="277">
        <v>810</v>
      </c>
      <c r="C24" s="240" t="s">
        <v>727</v>
      </c>
      <c r="D24" s="246"/>
      <c r="E24" s="246"/>
      <c r="F24" s="246"/>
      <c r="G24" s="254">
        <f t="shared" si="0"/>
        <v>0</v>
      </c>
    </row>
    <row r="25" spans="1:7" ht="20.100000000000001" customHeight="1">
      <c r="B25" s="277">
        <v>830</v>
      </c>
      <c r="C25" s="240" t="s">
        <v>728</v>
      </c>
      <c r="D25" s="246"/>
      <c r="E25" s="246"/>
      <c r="F25" s="246"/>
      <c r="G25" s="254">
        <f t="shared" si="0"/>
        <v>0</v>
      </c>
    </row>
    <row r="26" spans="1:7" ht="27.95" customHeight="1" thickBot="1">
      <c r="A26" s="361"/>
      <c r="B26" s="343"/>
      <c r="C26" s="6"/>
      <c r="D26" s="255"/>
      <c r="E26" s="255"/>
      <c r="F26" s="255"/>
      <c r="G26" s="255"/>
    </row>
    <row r="27" spans="1:7" ht="20.100000000000001" customHeight="1" thickBot="1">
      <c r="B27" s="343"/>
      <c r="C27" s="9" t="s">
        <v>325</v>
      </c>
      <c r="D27" s="255">
        <f>SUM(D18:D26)</f>
        <v>0</v>
      </c>
      <c r="E27" s="255">
        <f>SUM(E18:E26)</f>
        <v>0</v>
      </c>
      <c r="F27" s="255">
        <f>SUM(F18:F26)</f>
        <v>0</v>
      </c>
      <c r="G27" s="255">
        <f>SUM(G18:G26)</f>
        <v>0</v>
      </c>
    </row>
    <row r="28" spans="1:7" ht="20.100000000000001" customHeight="1" thickBot="1">
      <c r="B28" s="343"/>
      <c r="C28" s="6" t="s">
        <v>1082</v>
      </c>
      <c r="D28" s="255">
        <f>+D16-D27</f>
        <v>0</v>
      </c>
      <c r="E28" s="255">
        <f>+E16-E27</f>
        <v>0</v>
      </c>
      <c r="F28" s="255">
        <f>+F16-F27</f>
        <v>0</v>
      </c>
      <c r="G28" s="255">
        <f>+G16-G27</f>
        <v>0</v>
      </c>
    </row>
    <row r="29" spans="1:7" ht="20.100000000000001" customHeight="1">
      <c r="B29" s="277"/>
      <c r="C29" s="245" t="s">
        <v>729</v>
      </c>
      <c r="D29" s="254"/>
      <c r="E29" s="254"/>
      <c r="F29" s="254"/>
      <c r="G29" s="254"/>
    </row>
    <row r="30" spans="1:7" ht="20.100000000000001" customHeight="1">
      <c r="B30" s="277">
        <v>310000</v>
      </c>
      <c r="C30" s="240" t="s">
        <v>730</v>
      </c>
      <c r="D30" s="246"/>
      <c r="E30" s="246"/>
      <c r="F30" s="246"/>
      <c r="G30" s="254">
        <f t="shared" ref="G30:G39" si="1">SUM(D30:F30)</f>
        <v>0</v>
      </c>
    </row>
    <row r="31" spans="1:7" ht="20.100000000000001" customHeight="1">
      <c r="B31" s="277">
        <v>320000</v>
      </c>
      <c r="C31" s="240" t="s">
        <v>731</v>
      </c>
      <c r="D31" s="246"/>
      <c r="E31" s="246"/>
      <c r="F31" s="246"/>
      <c r="G31" s="254">
        <f t="shared" si="1"/>
        <v>0</v>
      </c>
    </row>
    <row r="32" spans="1:7" ht="20.100000000000001" customHeight="1">
      <c r="B32" s="277">
        <v>330000</v>
      </c>
      <c r="C32" s="240" t="s">
        <v>1085</v>
      </c>
      <c r="D32" s="246"/>
      <c r="E32" s="246"/>
      <c r="F32" s="246"/>
      <c r="G32" s="254">
        <f t="shared" si="1"/>
        <v>0</v>
      </c>
    </row>
    <row r="33" spans="2:7" ht="20.100000000000001" customHeight="1">
      <c r="B33" s="277">
        <v>371000</v>
      </c>
      <c r="C33" s="240" t="s">
        <v>1086</v>
      </c>
      <c r="D33" s="246"/>
      <c r="E33" s="246"/>
      <c r="F33" s="246"/>
      <c r="G33" s="254">
        <f t="shared" si="1"/>
        <v>0</v>
      </c>
    </row>
    <row r="34" spans="2:7" ht="20.100000000000001" customHeight="1">
      <c r="B34" s="277">
        <v>382030</v>
      </c>
      <c r="C34" s="240" t="s">
        <v>1457</v>
      </c>
      <c r="D34" s="246"/>
      <c r="E34" s="246"/>
      <c r="F34" s="246"/>
      <c r="G34" s="254">
        <f t="shared" si="1"/>
        <v>0</v>
      </c>
    </row>
    <row r="35" spans="2:7" ht="20.100000000000001" customHeight="1">
      <c r="B35" s="277">
        <v>490000</v>
      </c>
      <c r="C35" s="240" t="s">
        <v>1456</v>
      </c>
      <c r="D35" s="246"/>
      <c r="E35" s="246"/>
      <c r="F35" s="246"/>
      <c r="G35" s="254">
        <f t="shared" si="1"/>
        <v>0</v>
      </c>
    </row>
    <row r="36" spans="2:7" ht="20.100000000000001" customHeight="1">
      <c r="B36" s="277">
        <v>384000</v>
      </c>
      <c r="C36" s="240" t="s">
        <v>1428</v>
      </c>
      <c r="D36" s="246"/>
      <c r="E36" s="246"/>
      <c r="F36" s="246"/>
      <c r="G36" s="254">
        <f t="shared" si="1"/>
        <v>0</v>
      </c>
    </row>
    <row r="37" spans="2:7" ht="20.100000000000001" customHeight="1">
      <c r="B37" s="277">
        <v>385000</v>
      </c>
      <c r="C37" s="240" t="s">
        <v>1429</v>
      </c>
      <c r="D37" s="246"/>
      <c r="E37" s="246"/>
      <c r="F37" s="246"/>
      <c r="G37" s="254">
        <f t="shared" si="1"/>
        <v>0</v>
      </c>
    </row>
    <row r="38" spans="2:7" ht="20.100000000000001" customHeight="1">
      <c r="B38" s="277">
        <v>524000</v>
      </c>
      <c r="C38" s="240" t="s">
        <v>1430</v>
      </c>
      <c r="D38" s="246"/>
      <c r="E38" s="246"/>
      <c r="F38" s="246"/>
      <c r="G38" s="254">
        <f t="shared" si="1"/>
        <v>0</v>
      </c>
    </row>
    <row r="39" spans="2:7" ht="20.100000000000001" customHeight="1" thickBot="1">
      <c r="B39" s="277">
        <v>525000</v>
      </c>
      <c r="C39" s="240" t="s">
        <v>1431</v>
      </c>
      <c r="D39" s="248"/>
      <c r="E39" s="248"/>
      <c r="F39" s="248"/>
      <c r="G39" s="255">
        <f t="shared" si="1"/>
        <v>0</v>
      </c>
    </row>
    <row r="40" spans="2:7" ht="20.100000000000001" customHeight="1" thickBot="1">
      <c r="B40" s="343"/>
      <c r="C40" s="9" t="s">
        <v>1080</v>
      </c>
      <c r="D40" s="255">
        <f>SUM(D29:D39)</f>
        <v>0</v>
      </c>
      <c r="E40" s="255">
        <f>SUM(E29:E39)</f>
        <v>0</v>
      </c>
      <c r="F40" s="255">
        <f>SUM(F29:F39)</f>
        <v>0</v>
      </c>
      <c r="G40" s="255">
        <f>SUM(G29:G39)</f>
        <v>0</v>
      </c>
    </row>
    <row r="41" spans="2:7" ht="20.100000000000001" customHeight="1">
      <c r="B41" s="343"/>
      <c r="C41" s="6" t="s">
        <v>11</v>
      </c>
      <c r="D41" s="280">
        <f>+D28+D40</f>
        <v>0</v>
      </c>
      <c r="E41" s="280">
        <f>+E28+E40</f>
        <v>0</v>
      </c>
      <c r="F41" s="280">
        <f>+F28+F40</f>
        <v>0</v>
      </c>
      <c r="G41" s="280">
        <f>+G28+G40</f>
        <v>0</v>
      </c>
    </row>
    <row r="42" spans="2:7" ht="20.100000000000001" customHeight="1">
      <c r="B42" s="277"/>
      <c r="C42" s="240" t="s">
        <v>737</v>
      </c>
      <c r="D42" s="246"/>
      <c r="E42" s="246"/>
      <c r="F42" s="246"/>
      <c r="G42" s="254">
        <f>SUM(D42:F42)</f>
        <v>0</v>
      </c>
    </row>
    <row r="43" spans="2:7" ht="20.100000000000001" customHeight="1" thickBot="1">
      <c r="B43" s="277"/>
      <c r="C43" s="240" t="s">
        <v>407</v>
      </c>
      <c r="D43" s="248"/>
      <c r="E43" s="248"/>
      <c r="F43" s="248"/>
      <c r="G43" s="255">
        <f>SUM(D43:F43)</f>
        <v>0</v>
      </c>
    </row>
    <row r="44" spans="2:7" ht="20.100000000000001" customHeight="1">
      <c r="B44" s="277"/>
      <c r="C44" s="6" t="s">
        <v>1469</v>
      </c>
      <c r="D44" s="254">
        <f>+D41+D42+D43</f>
        <v>0</v>
      </c>
      <c r="E44" s="254">
        <f>+E41+E42+E43</f>
        <v>0</v>
      </c>
      <c r="F44" s="254">
        <f>+F41+F42+F43</f>
        <v>0</v>
      </c>
      <c r="G44" s="254">
        <f>+G41+G42+G43</f>
        <v>0</v>
      </c>
    </row>
    <row r="45" spans="2:7" ht="20.100000000000001" customHeight="1">
      <c r="B45" s="277"/>
      <c r="C45" s="240" t="str">
        <f>+'CHANGE NET POSITION-PROP.(19)'!B45</f>
        <v>Total net position - July 1, 2020 as previously reported</v>
      </c>
      <c r="D45" s="246"/>
      <c r="E45" s="246"/>
      <c r="F45" s="246"/>
      <c r="G45" s="254">
        <f>SUM(D45:F45)</f>
        <v>0</v>
      </c>
    </row>
    <row r="46" spans="2:7" ht="20.100000000000001" customHeight="1" thickBot="1">
      <c r="B46" s="277"/>
      <c r="C46" s="240" t="s">
        <v>1015</v>
      </c>
      <c r="D46" s="248"/>
      <c r="E46" s="248"/>
      <c r="F46" s="248"/>
      <c r="G46" s="255">
        <f>SUM(D46:F46)</f>
        <v>0</v>
      </c>
    </row>
    <row r="47" spans="2:7" ht="20.100000000000001" customHeight="1" thickBot="1">
      <c r="B47" s="277"/>
      <c r="C47" s="240" t="str">
        <f>+'CHANGE NET POSITION-PROP.(19)'!B47</f>
        <v>Total net position - July 1, 2020 as restated</v>
      </c>
      <c r="D47" s="254">
        <f>+D45+D46</f>
        <v>0</v>
      </c>
      <c r="E47" s="254">
        <f>+E45+E46</f>
        <v>0</v>
      </c>
      <c r="F47" s="254">
        <f>+F45+F46</f>
        <v>0</v>
      </c>
      <c r="G47" s="254">
        <f>+G45+G46</f>
        <v>0</v>
      </c>
    </row>
    <row r="48" spans="2:7" ht="20.100000000000001" customHeight="1" thickBot="1">
      <c r="B48" s="277"/>
      <c r="C48" s="240" t="str">
        <f>+'CHANGE NET POSITION-PROP.(19)'!B48</f>
        <v>Total net position - June 30, 2021</v>
      </c>
      <c r="D48" s="257">
        <f>+D44+D47</f>
        <v>0</v>
      </c>
      <c r="E48" s="257">
        <f>+E44+E47</f>
        <v>0</v>
      </c>
      <c r="F48" s="257">
        <f>+F44+F47</f>
        <v>0</v>
      </c>
      <c r="G48" s="257">
        <f>+G44+G47</f>
        <v>0</v>
      </c>
    </row>
    <row r="49" spans="2:7" ht="15.75" thickTop="1">
      <c r="B49" s="277"/>
      <c r="C49" s="240"/>
      <c r="D49" s="757"/>
      <c r="E49" s="240"/>
      <c r="F49" s="240"/>
      <c r="G49" s="240"/>
    </row>
    <row r="50" spans="2:7" ht="15.75">
      <c r="B50" s="277"/>
      <c r="C50" s="240"/>
      <c r="D50" s="336" t="s">
        <v>2462</v>
      </c>
      <c r="E50" s="240"/>
      <c r="F50" s="240"/>
      <c r="G50" s="240"/>
    </row>
    <row r="51" spans="2:7" ht="15">
      <c r="B51" s="277"/>
      <c r="C51" s="240"/>
      <c r="D51" s="240"/>
      <c r="E51" s="240"/>
      <c r="F51" s="240"/>
      <c r="G51" s="240"/>
    </row>
    <row r="52" spans="2:7" ht="15">
      <c r="B52" s="277"/>
      <c r="C52" s="240"/>
      <c r="D52" s="240"/>
      <c r="E52" s="240"/>
      <c r="F52" s="240"/>
      <c r="G52" s="240"/>
    </row>
    <row r="53" spans="2:7" ht="15">
      <c r="B53" s="277"/>
      <c r="C53" s="240"/>
      <c r="D53" s="240"/>
      <c r="E53" s="240"/>
      <c r="F53" s="240"/>
      <c r="G53" s="240"/>
    </row>
    <row r="54" spans="2:7" ht="15">
      <c r="B54" s="277"/>
      <c r="C54" s="240"/>
      <c r="D54" s="240"/>
      <c r="E54" s="240"/>
      <c r="F54" s="240"/>
      <c r="G54" s="240"/>
    </row>
    <row r="55" spans="2:7" ht="15">
      <c r="B55" s="277"/>
      <c r="C55" s="240"/>
      <c r="D55" s="240"/>
      <c r="E55" s="240"/>
      <c r="F55" s="240"/>
      <c r="G55" s="240"/>
    </row>
    <row r="56" spans="2:7" ht="15">
      <c r="B56" s="277"/>
      <c r="C56" s="240"/>
      <c r="D56" s="240"/>
      <c r="E56" s="240"/>
      <c r="F56" s="240"/>
      <c r="G56" s="240"/>
    </row>
    <row r="57" spans="2:7" ht="15">
      <c r="B57" s="277"/>
      <c r="C57" s="240"/>
      <c r="D57" s="240"/>
      <c r="E57" s="240"/>
      <c r="F57" s="240"/>
      <c r="G57" s="240"/>
    </row>
    <row r="58" spans="2:7" ht="15">
      <c r="B58" s="277"/>
      <c r="C58" s="240"/>
      <c r="D58" s="240"/>
      <c r="E58" s="240"/>
      <c r="F58" s="240"/>
      <c r="G58" s="240"/>
    </row>
    <row r="59" spans="2:7" ht="15">
      <c r="B59" s="277"/>
      <c r="C59" s="240"/>
      <c r="D59" s="240"/>
      <c r="E59" s="240"/>
      <c r="F59" s="240"/>
      <c r="G59" s="240"/>
    </row>
    <row r="60" spans="2:7" ht="15">
      <c r="B60" s="277"/>
      <c r="C60" s="240"/>
      <c r="D60" s="240"/>
      <c r="E60" s="240"/>
      <c r="F60" s="240"/>
      <c r="G60" s="240"/>
    </row>
    <row r="61" spans="2:7" ht="15">
      <c r="B61" s="277"/>
      <c r="C61" s="240"/>
      <c r="D61" s="240"/>
      <c r="E61" s="240"/>
      <c r="F61" s="240"/>
      <c r="G61" s="240"/>
    </row>
    <row r="62" spans="2:7" ht="15">
      <c r="B62" s="277"/>
      <c r="C62" s="240"/>
      <c r="D62" s="240"/>
      <c r="E62" s="240"/>
      <c r="F62" s="240"/>
      <c r="G62" s="240"/>
    </row>
    <row r="63" spans="2:7" ht="15">
      <c r="B63" s="277"/>
      <c r="C63" s="240"/>
      <c r="D63" s="240"/>
      <c r="E63" s="240"/>
      <c r="F63" s="240"/>
      <c r="G63" s="240"/>
    </row>
    <row r="64" spans="2:7" ht="15">
      <c r="B64" s="277"/>
      <c r="C64" s="240"/>
      <c r="D64" s="240"/>
      <c r="E64" s="240"/>
      <c r="F64" s="240"/>
      <c r="G64" s="240"/>
    </row>
    <row r="65" spans="2:7" ht="15">
      <c r="B65" s="277"/>
      <c r="C65" s="240"/>
      <c r="D65" s="240"/>
      <c r="E65" s="240"/>
      <c r="F65" s="240"/>
      <c r="G65" s="240"/>
    </row>
    <row r="66" spans="2:7" ht="15">
      <c r="B66" s="277"/>
      <c r="C66" s="240"/>
      <c r="D66" s="240"/>
      <c r="E66" s="240"/>
      <c r="F66" s="240"/>
      <c r="G66" s="240"/>
    </row>
    <row r="67" spans="2:7" ht="15">
      <c r="B67" s="277"/>
      <c r="C67" s="240"/>
      <c r="D67" s="240"/>
      <c r="E67" s="240"/>
      <c r="F67" s="240"/>
      <c r="G67" s="240"/>
    </row>
    <row r="68" spans="2:7" ht="15">
      <c r="B68" s="277"/>
      <c r="C68" s="240"/>
      <c r="D68" s="240"/>
      <c r="E68" s="240"/>
      <c r="F68" s="240"/>
      <c r="G68" s="240"/>
    </row>
    <row r="69" spans="2:7" ht="15">
      <c r="B69" s="277"/>
      <c r="C69" s="240"/>
      <c r="D69" s="240"/>
      <c r="E69" s="240"/>
      <c r="F69" s="240"/>
      <c r="G69" s="240"/>
    </row>
    <row r="70" spans="2:7" ht="15">
      <c r="B70" s="277"/>
      <c r="C70" s="240"/>
      <c r="D70" s="240"/>
      <c r="E70" s="240"/>
      <c r="F70" s="240"/>
      <c r="G70" s="240"/>
    </row>
    <row r="71" spans="2:7" ht="15">
      <c r="B71" s="277"/>
      <c r="C71" s="240"/>
      <c r="D71" s="240"/>
      <c r="E71" s="240"/>
      <c r="F71" s="240"/>
      <c r="G71" s="240"/>
    </row>
    <row r="72" spans="2:7" ht="15">
      <c r="B72" s="277"/>
      <c r="C72" s="240"/>
      <c r="D72" s="240"/>
      <c r="E72" s="240"/>
      <c r="F72" s="240"/>
      <c r="G72" s="240"/>
    </row>
    <row r="73" spans="2:7" ht="15">
      <c r="B73" s="277"/>
      <c r="C73" s="240"/>
      <c r="D73" s="240"/>
      <c r="E73" s="240"/>
      <c r="F73" s="240"/>
      <c r="G73" s="240"/>
    </row>
    <row r="74" spans="2:7" ht="15">
      <c r="B74" s="277"/>
      <c r="C74" s="240"/>
      <c r="D74" s="240"/>
      <c r="E74" s="240"/>
      <c r="F74" s="240"/>
      <c r="G74" s="240"/>
    </row>
    <row r="75" spans="2:7" ht="15">
      <c r="B75" s="277"/>
      <c r="C75" s="240"/>
      <c r="D75" s="240"/>
      <c r="E75" s="240"/>
      <c r="F75" s="240"/>
      <c r="G75" s="240"/>
    </row>
    <row r="76" spans="2:7" ht="15">
      <c r="B76" s="240"/>
      <c r="C76" s="240"/>
      <c r="D76" s="240"/>
      <c r="E76" s="240"/>
      <c r="F76" s="240"/>
      <c r="G76" s="240"/>
    </row>
    <row r="77" spans="2:7" ht="15">
      <c r="B77" s="240"/>
      <c r="C77" s="240"/>
      <c r="D77" s="240"/>
      <c r="E77" s="240"/>
      <c r="F77" s="240"/>
      <c r="G77" s="240"/>
    </row>
    <row r="78" spans="2:7" ht="15">
      <c r="B78" s="240"/>
      <c r="C78" s="240"/>
      <c r="D78" s="240"/>
      <c r="E78" s="240"/>
      <c r="F78" s="240"/>
      <c r="G78" s="240"/>
    </row>
    <row r="79" spans="2:7" ht="15">
      <c r="B79" s="240"/>
      <c r="C79" s="240"/>
      <c r="D79" s="240"/>
      <c r="E79" s="240"/>
      <c r="F79" s="240"/>
      <c r="G79" s="240"/>
    </row>
    <row r="80" spans="2:7" ht="15">
      <c r="B80" s="240"/>
      <c r="C80" s="240"/>
      <c r="D80" s="240"/>
      <c r="E80" s="240"/>
      <c r="F80" s="240"/>
      <c r="G80" s="240"/>
    </row>
    <row r="81" spans="2:7" ht="15">
      <c r="B81" s="240"/>
      <c r="C81" s="240"/>
      <c r="D81" s="240"/>
      <c r="E81" s="240"/>
      <c r="F81" s="240"/>
      <c r="G81" s="240"/>
    </row>
    <row r="82" spans="2:7" ht="15">
      <c r="B82" s="240"/>
      <c r="C82" s="240"/>
      <c r="D82" s="240"/>
      <c r="E82" s="240"/>
      <c r="F82" s="240"/>
      <c r="G82" s="240"/>
    </row>
    <row r="83" spans="2:7" ht="15">
      <c r="B83" s="240"/>
      <c r="C83" s="240"/>
      <c r="D83" s="240"/>
      <c r="E83" s="240"/>
      <c r="F83" s="240"/>
      <c r="G83" s="240"/>
    </row>
    <row r="84" spans="2:7" ht="15">
      <c r="B84" s="240"/>
      <c r="C84" s="240"/>
      <c r="D84" s="240"/>
      <c r="E84" s="240"/>
      <c r="F84" s="240"/>
      <c r="G84" s="240"/>
    </row>
  </sheetData>
  <sheetProtection algorithmName="SHA-512" hashValue="EJXSyXgU1xvtFY6vKpfI9Tr0x04vm4PpuDE/nUybfOkix0z2NVUWi4GfZBHWh8OFOGfkFO/7CUt4HqdwlA438g==" saltValue="IoIloj3228D2/ZLII0YfaA==" spinCount="100000" sheet="1" scenarios="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A38" sqref="A38"/>
    </sheetView>
  </sheetViews>
  <sheetFormatPr defaultColWidth="8.85546875" defaultRowHeight="12.75"/>
  <cols>
    <col min="1" max="1" width="55.7109375" style="238" customWidth="1"/>
    <col min="2" max="5" width="24.7109375" style="238" customWidth="1"/>
    <col min="6" max="16384" width="8.85546875" style="238"/>
  </cols>
  <sheetData>
    <row r="1" spans="1:5" ht="18">
      <c r="A1" s="236" t="str">
        <f>+'GW-STATEMENT NET POSITION(13)'!A1</f>
        <v>LOCAL GOVERNMENT NAME:</v>
      </c>
      <c r="B1" s="253"/>
      <c r="C1" s="253"/>
      <c r="D1" s="253"/>
      <c r="E1" s="253"/>
    </row>
    <row r="2" spans="1:5" ht="18">
      <c r="A2" s="236" t="s">
        <v>5</v>
      </c>
      <c r="B2" s="253"/>
      <c r="C2" s="253"/>
      <c r="D2" s="253"/>
      <c r="E2" s="253"/>
    </row>
    <row r="3" spans="1:5" ht="18">
      <c r="A3" s="236" t="s">
        <v>1105</v>
      </c>
      <c r="B3" s="253"/>
      <c r="C3" s="253"/>
      <c r="D3" s="253"/>
      <c r="E3" s="253"/>
    </row>
    <row r="4" spans="1:5" ht="18">
      <c r="A4" s="239" t="str">
        <f>+'GW-STATEMENT OF ACTIVITIES(14)'!B3</f>
        <v>FISCAL YEAR ENDING JUNE 30, 2021</v>
      </c>
      <c r="B4" s="253"/>
      <c r="C4" s="253"/>
      <c r="D4" s="253"/>
      <c r="E4" s="253"/>
    </row>
    <row r="5" spans="1:5" ht="18">
      <c r="A5" s="239"/>
    </row>
    <row r="6" spans="1:5" ht="16.5" thickBot="1">
      <c r="A6" s="240"/>
      <c r="B6" s="244" t="s">
        <v>610</v>
      </c>
      <c r="C6" s="244" t="s">
        <v>610</v>
      </c>
      <c r="D6" s="244" t="s">
        <v>610</v>
      </c>
      <c r="E6" s="242"/>
    </row>
    <row r="7" spans="1:5" ht="15.75">
      <c r="A7" s="243"/>
      <c r="B7" s="243" t="str">
        <f>'COMB. CHGE IN NP IN. SERV.(83)'!D9</f>
        <v>-</v>
      </c>
      <c r="C7" s="243" t="str">
        <f>'COMB. CHGE IN NP IN. SERV.(83)'!E9</f>
        <v>-</v>
      </c>
      <c r="D7" s="243" t="str">
        <f>'COMB. CHGE IN NP IN. SERV.(83)'!F9</f>
        <v>-</v>
      </c>
      <c r="E7" s="6"/>
    </row>
    <row r="8" spans="1:5" ht="16.5" thickBot="1">
      <c r="A8" s="244" t="s">
        <v>158</v>
      </c>
      <c r="B8" s="244" t="str">
        <f>'COMB. CHGE IN NP IN. SERV.(83)'!D10</f>
        <v>-</v>
      </c>
      <c r="C8" s="244" t="str">
        <f>'COMB. CHGE IN NP IN. SERV.(83)'!E10</f>
        <v>-</v>
      </c>
      <c r="D8" s="244" t="str">
        <f>'COMB. CHGE IN NP IN. SERV.(83)'!F10</f>
        <v>-</v>
      </c>
      <c r="E8" s="538" t="s">
        <v>113</v>
      </c>
    </row>
    <row r="9" spans="1:5" ht="20.100000000000001" customHeight="1">
      <c r="A9" s="8" t="s">
        <v>36</v>
      </c>
      <c r="B9" s="297"/>
      <c r="C9" s="297"/>
      <c r="D9" s="297"/>
      <c r="E9" s="297"/>
    </row>
    <row r="10" spans="1:5" ht="20.100000000000001" customHeight="1">
      <c r="A10" s="240" t="s">
        <v>31</v>
      </c>
      <c r="B10" s="246">
        <f>'COMB. CHGE IN NP IN. SERV.(83)'!D16</f>
        <v>0</v>
      </c>
      <c r="C10" s="246">
        <f>'COMB. CHGE IN NP IN. SERV.(83)'!E16</f>
        <v>0</v>
      </c>
      <c r="D10" s="246">
        <f>'COMB. CHGE IN NP IN. SERV.(83)'!F16</f>
        <v>0</v>
      </c>
      <c r="E10" s="254">
        <f>+B10+C10+D10</f>
        <v>0</v>
      </c>
    </row>
    <row r="11" spans="1:5" ht="20.100000000000001" customHeight="1">
      <c r="A11" s="240" t="s">
        <v>32</v>
      </c>
      <c r="B11" s="246">
        <f>-'COMB. CHGE IN NP IN. SERV.(83)'!D20-'COMB. CHGE IN NP IN. SERV.(83)'!D21-'COMB. CHGE IN NP IN. SERV.(83)'!D22-'COMB. CHGE IN NP IN. SERV.(83)'!D23-'COMB. CHGE IN NP IN. SERV.(83)'!D24</f>
        <v>0</v>
      </c>
      <c r="C11" s="246">
        <f>-'COMB. CHGE IN NP IN. SERV.(83)'!E20-'COMB. CHGE IN NP IN. SERV.(83)'!E21-'COMB. CHGE IN NP IN. SERV.(83)'!E22-'COMB. CHGE IN NP IN. SERV.(83)'!E23-'COMB. CHGE IN NP IN. SERV.(83)'!E24</f>
        <v>0</v>
      </c>
      <c r="D11" s="246">
        <f>-'COMB. CHGE IN NP IN. SERV.(83)'!F20-'COMB. CHGE IN NP IN. SERV.(83)'!F21-'COMB. CHGE IN NP IN. SERV.(83)'!F22-'COMB. CHGE IN NP IN. SERV.(83)'!F23-'COMB. CHGE IN NP IN. SERV.(83)'!F24</f>
        <v>0</v>
      </c>
      <c r="E11" s="254">
        <f>+B11+C11+D11</f>
        <v>0</v>
      </c>
    </row>
    <row r="12" spans="1:5" ht="20.100000000000001" customHeight="1">
      <c r="A12" s="240" t="s">
        <v>33</v>
      </c>
      <c r="B12" s="246">
        <f>-'COMB. CHGE IN NP IN. SERV.(83)'!D19</f>
        <v>0</v>
      </c>
      <c r="C12" s="246">
        <f>-'COMB. CHGE IN NP IN. SERV.(83)'!E19</f>
        <v>0</v>
      </c>
      <c r="D12" s="246">
        <f>-'COMB. CHGE IN NP IN. SERV.(83)'!F19</f>
        <v>0</v>
      </c>
      <c r="E12" s="254">
        <f>+B12+C12+D12</f>
        <v>0</v>
      </c>
    </row>
    <row r="13" spans="1:5" ht="20.100000000000001" customHeight="1">
      <c r="A13" s="240" t="s">
        <v>34</v>
      </c>
      <c r="B13" s="246"/>
      <c r="C13" s="246"/>
      <c r="D13" s="246"/>
      <c r="E13" s="254">
        <f>+B13+C13+D13</f>
        <v>0</v>
      </c>
    </row>
    <row r="14" spans="1:5" ht="20.100000000000001" customHeight="1" thickBot="1">
      <c r="A14" s="288" t="s">
        <v>35</v>
      </c>
      <c r="B14" s="248"/>
      <c r="C14" s="248"/>
      <c r="D14" s="248"/>
      <c r="E14" s="255">
        <f>+B14+C14+D14</f>
        <v>0</v>
      </c>
    </row>
    <row r="15" spans="1:5" ht="20.100000000000001" customHeight="1" thickBot="1">
      <c r="A15" s="6" t="s">
        <v>745</v>
      </c>
      <c r="B15" s="255">
        <f>SUM(B9:B14)</f>
        <v>0</v>
      </c>
      <c r="C15" s="255">
        <f>SUM(C9:C14)</f>
        <v>0</v>
      </c>
      <c r="D15" s="255">
        <f>SUM(D9:D14)</f>
        <v>0</v>
      </c>
      <c r="E15" s="255">
        <f>SUM(E9:E14)</f>
        <v>0</v>
      </c>
    </row>
    <row r="16" spans="1:5" ht="30" customHeight="1">
      <c r="A16" s="438" t="s">
        <v>37</v>
      </c>
      <c r="B16" s="254"/>
      <c r="C16" s="254"/>
      <c r="D16" s="254"/>
      <c r="E16" s="254"/>
    </row>
    <row r="17" spans="1:5" ht="20.100000000000001" customHeight="1">
      <c r="A17" s="240" t="s">
        <v>38</v>
      </c>
      <c r="B17" s="246">
        <f>'COMB. CHGE IN NP IN. SERV.(83)'!D43</f>
        <v>0</v>
      </c>
      <c r="C17" s="246">
        <f>'COMB. CHGE IN NP IN. SERV.(83)'!E43</f>
        <v>0</v>
      </c>
      <c r="D17" s="246">
        <f>'COMB. CHGE IN NP IN. SERV.(83)'!F43</f>
        <v>0</v>
      </c>
      <c r="E17" s="254">
        <f>+B17+C17+D17</f>
        <v>0</v>
      </c>
    </row>
    <row r="18" spans="1:5" ht="20.100000000000001" customHeight="1">
      <c r="A18" s="240" t="s">
        <v>39</v>
      </c>
      <c r="B18" s="246"/>
      <c r="C18" s="246"/>
      <c r="D18" s="246"/>
      <c r="E18" s="254">
        <f>+B18+C18+D18</f>
        <v>0</v>
      </c>
    </row>
    <row r="19" spans="1:5" ht="20.100000000000001" customHeight="1" thickBot="1">
      <c r="A19" s="240" t="s">
        <v>404</v>
      </c>
      <c r="B19" s="248">
        <f>'COMB. CHGE IN NP IN. SERV.(83)'!D30+'COMB. CHGE IN NP IN. SERV.(83)'!D31+'COMB. CHGE IN NP IN. SERV.(83)'!D32</f>
        <v>0</v>
      </c>
      <c r="C19" s="248">
        <f>'COMB. CHGE IN NP IN. SERV.(83)'!E30+'COMB. CHGE IN NP IN. SERV.(83)'!E31+'COMB. CHGE IN NP IN. SERV.(83)'!E32</f>
        <v>0</v>
      </c>
      <c r="D19" s="248">
        <f>'COMB. CHGE IN NP IN. SERV.(83)'!F30+'COMB. CHGE IN NP IN. SERV.(83)'!F31+'COMB. CHGE IN NP IN. SERV.(83)'!F32</f>
        <v>0</v>
      </c>
      <c r="E19" s="255">
        <f>+B19+C19+D19</f>
        <v>0</v>
      </c>
    </row>
    <row r="20" spans="1:5" ht="30" customHeight="1" thickBot="1">
      <c r="A20" s="562" t="s">
        <v>40</v>
      </c>
      <c r="B20" s="255">
        <f>SUM(B16:B19)</f>
        <v>0</v>
      </c>
      <c r="C20" s="255">
        <f>SUM(C16:C19)</f>
        <v>0</v>
      </c>
      <c r="D20" s="255">
        <f>SUM(D16:D19)</f>
        <v>0</v>
      </c>
      <c r="E20" s="255">
        <f>SUM(E16:E19)</f>
        <v>0</v>
      </c>
    </row>
    <row r="21" spans="1:5" ht="30" customHeight="1">
      <c r="A21" s="438" t="s">
        <v>742</v>
      </c>
      <c r="B21" s="254"/>
      <c r="C21" s="254"/>
      <c r="D21" s="254"/>
      <c r="E21" s="254"/>
    </row>
    <row r="22" spans="1:5" ht="20.100000000000001" customHeight="1">
      <c r="A22" s="240" t="s">
        <v>41</v>
      </c>
      <c r="B22" s="246"/>
      <c r="C22" s="246"/>
      <c r="D22" s="246"/>
      <c r="E22" s="254">
        <f t="shared" ref="E22:E28" si="0">+B22+C22+D22</f>
        <v>0</v>
      </c>
    </row>
    <row r="23" spans="1:5" ht="20.100000000000001" customHeight="1">
      <c r="A23" s="240" t="s">
        <v>42</v>
      </c>
      <c r="B23" s="246">
        <f>'COMB. CHGE IN NP IN. SERV.(83)'!D42</f>
        <v>0</v>
      </c>
      <c r="C23" s="246">
        <f>'COMB. CHGE IN NP IN. SERV.(83)'!E42</f>
        <v>0</v>
      </c>
      <c r="D23" s="246">
        <f>'COMB. CHGE IN NP IN. SERV.(83)'!F42</f>
        <v>0</v>
      </c>
      <c r="E23" s="254">
        <f t="shared" si="0"/>
        <v>0</v>
      </c>
    </row>
    <row r="24" spans="1:5" ht="20.100000000000001" customHeight="1">
      <c r="A24" s="240" t="s">
        <v>43</v>
      </c>
      <c r="B24" s="278"/>
      <c r="C24" s="278"/>
      <c r="D24" s="278"/>
      <c r="E24" s="254">
        <f t="shared" si="0"/>
        <v>0</v>
      </c>
    </row>
    <row r="25" spans="1:5" ht="20.100000000000001" customHeight="1">
      <c r="A25" s="288" t="s">
        <v>2073</v>
      </c>
      <c r="B25" s="278"/>
      <c r="C25" s="278"/>
      <c r="D25" s="278"/>
      <c r="E25" s="254">
        <f t="shared" si="0"/>
        <v>0</v>
      </c>
    </row>
    <row r="26" spans="1:5" ht="20.100000000000001" customHeight="1">
      <c r="A26" s="240" t="s">
        <v>1205</v>
      </c>
      <c r="B26" s="246">
        <f>'COMB. CHGE IN NP IN. SERV.(83)'!D35</f>
        <v>0</v>
      </c>
      <c r="C26" s="246">
        <f>'COMB. CHGE IN NP IN. SERV.(83)'!E35</f>
        <v>0</v>
      </c>
      <c r="D26" s="246">
        <f>'COMB. CHGE IN NP IN. SERV.(83)'!F35</f>
        <v>0</v>
      </c>
      <c r="E26" s="254">
        <f t="shared" si="0"/>
        <v>0</v>
      </c>
    </row>
    <row r="27" spans="1:5" ht="20.100000000000001" customHeight="1">
      <c r="A27" s="240" t="s">
        <v>45</v>
      </c>
      <c r="B27" s="246"/>
      <c r="C27" s="246"/>
      <c r="D27" s="246"/>
      <c r="E27" s="254">
        <f t="shared" si="0"/>
        <v>0</v>
      </c>
    </row>
    <row r="28" spans="1:5" ht="20.100000000000001" customHeight="1" thickBot="1">
      <c r="A28" s="240" t="s">
        <v>46</v>
      </c>
      <c r="B28" s="248"/>
      <c r="C28" s="248"/>
      <c r="D28" s="248"/>
      <c r="E28" s="255">
        <f t="shared" si="0"/>
        <v>0</v>
      </c>
    </row>
    <row r="29" spans="1:5" ht="30" customHeight="1" thickBot="1">
      <c r="A29" s="562" t="s">
        <v>40</v>
      </c>
      <c r="B29" s="255">
        <f>SUM(B21:B28)</f>
        <v>0</v>
      </c>
      <c r="C29" s="255">
        <f>SUM(C21:C28)</f>
        <v>0</v>
      </c>
      <c r="D29" s="255">
        <f>SUM(D21:D28)</f>
        <v>0</v>
      </c>
      <c r="E29" s="255">
        <f>SUM(E21:E28)</f>
        <v>0</v>
      </c>
    </row>
    <row r="30" spans="1:5" ht="20.100000000000001" customHeight="1">
      <c r="A30" s="8" t="s">
        <v>47</v>
      </c>
      <c r="B30" s="254"/>
      <c r="C30" s="254"/>
      <c r="D30" s="254"/>
      <c r="E30" s="254"/>
    </row>
    <row r="31" spans="1:5" ht="20.100000000000001" customHeight="1">
      <c r="A31" s="240" t="s">
        <v>48</v>
      </c>
      <c r="B31" s="246"/>
      <c r="C31" s="246"/>
      <c r="D31" s="246"/>
      <c r="E31" s="254">
        <f>+B31+C31+D31</f>
        <v>0</v>
      </c>
    </row>
    <row r="32" spans="1:5" ht="20.100000000000001" customHeight="1">
      <c r="A32" s="240" t="s">
        <v>754</v>
      </c>
      <c r="B32" s="246"/>
      <c r="C32" s="246"/>
      <c r="D32" s="246"/>
      <c r="E32" s="254">
        <f>+B32+C32+D32</f>
        <v>0</v>
      </c>
    </row>
    <row r="33" spans="1:5" ht="20.100000000000001" customHeight="1" thickBot="1">
      <c r="A33" s="240" t="s">
        <v>755</v>
      </c>
      <c r="B33" s="248">
        <f>'COMB. CHGE IN NP IN. SERV.(83)'!D33</f>
        <v>0</v>
      </c>
      <c r="C33" s="248">
        <f>'COMB. CHGE IN NP IN. SERV.(83)'!E33</f>
        <v>0</v>
      </c>
      <c r="D33" s="248">
        <f>'COMB. CHGE IN NP IN. SERV.(83)'!F33</f>
        <v>0</v>
      </c>
      <c r="E33" s="255">
        <f>+B33+C33+D33</f>
        <v>0</v>
      </c>
    </row>
    <row r="34" spans="1:5" ht="20.100000000000001" customHeight="1" thickBot="1">
      <c r="A34" s="342" t="s">
        <v>756</v>
      </c>
      <c r="B34" s="255">
        <f>SUM(B30:B33)</f>
        <v>0</v>
      </c>
      <c r="C34" s="255">
        <f>SUM(C30:C33)</f>
        <v>0</v>
      </c>
      <c r="D34" s="255">
        <f>SUM(D30:D33)</f>
        <v>0</v>
      </c>
      <c r="E34" s="255">
        <f>SUM(E30:E33)</f>
        <v>0</v>
      </c>
    </row>
    <row r="35" spans="1:5" ht="20.100000000000001" customHeight="1">
      <c r="A35" s="342" t="s">
        <v>744</v>
      </c>
      <c r="B35" s="254">
        <f>+B15+B20+B29+B34</f>
        <v>0</v>
      </c>
      <c r="C35" s="254">
        <f>+C15+C20+C29+C34</f>
        <v>0</v>
      </c>
      <c r="D35" s="254">
        <f>+D15+D20+D29+D34</f>
        <v>0</v>
      </c>
      <c r="E35" s="254">
        <f>+E15+E20+E29+E34</f>
        <v>0</v>
      </c>
    </row>
    <row r="36" spans="1:5" ht="20.100000000000001" customHeight="1" thickBot="1">
      <c r="A36" s="240" t="str">
        <f>'ST. OF CASH FLOWS-PROP.(20)'!A38</f>
        <v>Cash and cash equivalents - July 1, 2020</v>
      </c>
      <c r="B36" s="248"/>
      <c r="C36" s="248"/>
      <c r="D36" s="248"/>
      <c r="E36" s="254">
        <f>+B36+C36+D36</f>
        <v>0</v>
      </c>
    </row>
    <row r="37" spans="1:5" ht="20.100000000000001" customHeight="1" thickBot="1">
      <c r="A37" s="240" t="str">
        <f>'ST. OF CASH FLOWS-PROP.(20)'!A39</f>
        <v>Cash and cash equivalents - June 30, 2021</v>
      </c>
      <c r="B37" s="257">
        <f>+B35+B36</f>
        <v>0</v>
      </c>
      <c r="C37" s="257">
        <f>+C35+C36</f>
        <v>0</v>
      </c>
      <c r="D37" s="257">
        <f>+D35+D36</f>
        <v>0</v>
      </c>
      <c r="E37" s="257">
        <f>+E35+E36</f>
        <v>0</v>
      </c>
    </row>
    <row r="38" spans="1:5" ht="20.100000000000001" customHeight="1" thickTop="1">
      <c r="A38" s="240"/>
      <c r="B38" s="246"/>
      <c r="C38" s="246"/>
      <c r="D38" s="246"/>
      <c r="E38" s="254"/>
    </row>
    <row r="39" spans="1:5" ht="30" customHeight="1">
      <c r="A39" s="283" t="s">
        <v>521</v>
      </c>
      <c r="B39" s="246"/>
      <c r="C39" s="246"/>
      <c r="D39" s="246"/>
      <c r="E39" s="254"/>
    </row>
    <row r="40" spans="1:5" ht="20.100000000000001" customHeight="1">
      <c r="A40" s="240" t="s">
        <v>522</v>
      </c>
      <c r="B40" s="246">
        <f>'COMB. CHGE IN NP IN. SERV.(83)'!D28</f>
        <v>0</v>
      </c>
      <c r="C40" s="246">
        <f>'COMB. CHGE IN NP IN. SERV.(83)'!E28</f>
        <v>0</v>
      </c>
      <c r="D40" s="246">
        <f>'COMB. CHGE IN NP IN. SERV.(83)'!F28</f>
        <v>0</v>
      </c>
      <c r="E40" s="254">
        <f>+B40+C40+D40</f>
        <v>0</v>
      </c>
    </row>
    <row r="41" spans="1:5" ht="30" customHeight="1">
      <c r="A41" s="247" t="s">
        <v>523</v>
      </c>
      <c r="B41" s="246"/>
      <c r="C41" s="246"/>
      <c r="D41" s="246"/>
      <c r="E41" s="254"/>
    </row>
    <row r="42" spans="1:5" ht="20.100000000000001" customHeight="1">
      <c r="A42" s="240" t="s">
        <v>524</v>
      </c>
      <c r="B42" s="246">
        <f>'COMB. CHGE IN NP IN. SERV.(83)'!D25</f>
        <v>0</v>
      </c>
      <c r="C42" s="246">
        <f>'COMB. CHGE IN NP IN. SERV.(83)'!E25</f>
        <v>0</v>
      </c>
      <c r="D42" s="246">
        <f>'COMB. CHGE IN NP IN. SERV.(83)'!F25</f>
        <v>0</v>
      </c>
      <c r="E42" s="254">
        <f t="shared" ref="E42:E53" si="1">+B42+C42+D42</f>
        <v>0</v>
      </c>
    </row>
    <row r="43" spans="1:5" ht="20.100000000000001" customHeight="1">
      <c r="A43" s="240" t="s">
        <v>0</v>
      </c>
      <c r="B43" s="246"/>
      <c r="C43" s="246"/>
      <c r="D43" s="246"/>
      <c r="E43" s="254">
        <f t="shared" si="1"/>
        <v>0</v>
      </c>
    </row>
    <row r="44" spans="1:5" ht="20.100000000000001" customHeight="1">
      <c r="A44" s="240" t="s">
        <v>1</v>
      </c>
      <c r="B44" s="246"/>
      <c r="C44" s="246"/>
      <c r="D44" s="246"/>
      <c r="E44" s="254">
        <f t="shared" si="1"/>
        <v>0</v>
      </c>
    </row>
    <row r="45" spans="1:5" ht="20.100000000000001" customHeight="1">
      <c r="A45" s="240" t="s">
        <v>2</v>
      </c>
      <c r="B45" s="246"/>
      <c r="C45" s="246"/>
      <c r="D45" s="246"/>
      <c r="E45" s="254">
        <f t="shared" si="1"/>
        <v>0</v>
      </c>
    </row>
    <row r="46" spans="1:5" ht="20.100000000000001" customHeight="1">
      <c r="A46" s="240" t="s">
        <v>527</v>
      </c>
      <c r="B46" s="246"/>
      <c r="C46" s="246"/>
      <c r="D46" s="246"/>
      <c r="E46" s="254">
        <f t="shared" si="1"/>
        <v>0</v>
      </c>
    </row>
    <row r="47" spans="1:5" ht="20.100000000000001" customHeight="1">
      <c r="A47" s="240" t="s">
        <v>528</v>
      </c>
      <c r="B47" s="246"/>
      <c r="C47" s="246"/>
      <c r="D47" s="246"/>
      <c r="E47" s="254">
        <f t="shared" si="1"/>
        <v>0</v>
      </c>
    </row>
    <row r="48" spans="1:5" ht="20.100000000000001" customHeight="1">
      <c r="A48" s="240" t="s">
        <v>529</v>
      </c>
      <c r="B48" s="246"/>
      <c r="C48" s="246"/>
      <c r="D48" s="246"/>
      <c r="E48" s="254">
        <f t="shared" si="1"/>
        <v>0</v>
      </c>
    </row>
    <row r="49" spans="1:5" ht="20.100000000000001" customHeight="1">
      <c r="A49" s="240" t="s">
        <v>530</v>
      </c>
      <c r="B49" s="246"/>
      <c r="C49" s="246"/>
      <c r="D49" s="246"/>
      <c r="E49" s="254">
        <f t="shared" si="1"/>
        <v>0</v>
      </c>
    </row>
    <row r="50" spans="1:5" ht="20.100000000000001" customHeight="1">
      <c r="A50" s="240" t="s">
        <v>531</v>
      </c>
      <c r="B50" s="246"/>
      <c r="C50" s="246"/>
      <c r="D50" s="246"/>
      <c r="E50" s="254">
        <f t="shared" si="1"/>
        <v>0</v>
      </c>
    </row>
    <row r="51" spans="1:5" ht="20.100000000000001" customHeight="1">
      <c r="A51" s="240" t="s">
        <v>532</v>
      </c>
      <c r="B51" s="246"/>
      <c r="C51" s="246"/>
      <c r="D51" s="246"/>
      <c r="E51" s="254">
        <f t="shared" si="1"/>
        <v>0</v>
      </c>
    </row>
    <row r="52" spans="1:5" ht="20.100000000000001" customHeight="1">
      <c r="A52" s="240" t="s">
        <v>533</v>
      </c>
      <c r="B52" s="246"/>
      <c r="C52" s="246"/>
      <c r="D52" s="246"/>
      <c r="E52" s="254">
        <f t="shared" si="1"/>
        <v>0</v>
      </c>
    </row>
    <row r="53" spans="1:5" ht="20.100000000000001" customHeight="1" thickBot="1">
      <c r="A53" s="240" t="s">
        <v>557</v>
      </c>
      <c r="B53" s="248"/>
      <c r="C53" s="248"/>
      <c r="D53" s="248"/>
      <c r="E53" s="254">
        <f t="shared" si="1"/>
        <v>0</v>
      </c>
    </row>
    <row r="54" spans="1:5" ht="20.100000000000001" customHeight="1" thickBot="1">
      <c r="A54" s="240" t="s">
        <v>558</v>
      </c>
      <c r="B54" s="256">
        <f>SUM(B42:B53)</f>
        <v>0</v>
      </c>
      <c r="C54" s="256">
        <f>SUM(C42:C53)</f>
        <v>0</v>
      </c>
      <c r="D54" s="256">
        <f>SUM(D42:D53)</f>
        <v>0</v>
      </c>
      <c r="E54" s="256">
        <f>SUM(E42:E53)</f>
        <v>0</v>
      </c>
    </row>
    <row r="55" spans="1:5" ht="20.100000000000001" customHeight="1" thickBot="1">
      <c r="A55" s="240" t="s">
        <v>743</v>
      </c>
      <c r="B55" s="257">
        <f>+B40+B54</f>
        <v>0</v>
      </c>
      <c r="C55" s="257">
        <f>+C40+C54</f>
        <v>0</v>
      </c>
      <c r="D55" s="257">
        <f>+D40+D54</f>
        <v>0</v>
      </c>
      <c r="E55" s="257">
        <f>+E40+E54</f>
        <v>0</v>
      </c>
    </row>
    <row r="56" spans="1:5" ht="20.100000000000001" customHeight="1" thickTop="1">
      <c r="A56" s="240"/>
      <c r="B56" s="297"/>
      <c r="C56" s="297"/>
      <c r="D56" s="297"/>
      <c r="E56" s="297"/>
    </row>
    <row r="57" spans="1:5" ht="20.100000000000001" customHeight="1">
      <c r="A57" s="245" t="s">
        <v>746</v>
      </c>
      <c r="B57" s="297"/>
      <c r="C57" s="297"/>
      <c r="D57" s="297"/>
      <c r="E57" s="297"/>
    </row>
    <row r="58" spans="1:5" ht="20.100000000000001" customHeight="1">
      <c r="A58" s="240" t="s">
        <v>747</v>
      </c>
      <c r="B58" s="265"/>
      <c r="C58" s="265"/>
      <c r="D58" s="265"/>
      <c r="E58" s="254">
        <f>+B58+C58+D58</f>
        <v>0</v>
      </c>
    </row>
    <row r="59" spans="1:5" ht="20.100000000000001" customHeight="1">
      <c r="A59" s="240" t="s">
        <v>748</v>
      </c>
      <c r="B59" s="265"/>
      <c r="C59" s="265"/>
      <c r="D59" s="265"/>
      <c r="E59" s="254">
        <f>+B59+C59+D59</f>
        <v>0</v>
      </c>
    </row>
    <row r="60" spans="1:5" ht="20.100000000000001" customHeight="1">
      <c r="A60" s="240" t="s">
        <v>749</v>
      </c>
      <c r="B60" s="265"/>
      <c r="C60" s="265"/>
      <c r="D60" s="265"/>
      <c r="E60" s="254">
        <f>+B60+C60+D60</f>
        <v>0</v>
      </c>
    </row>
    <row r="61" spans="1:5" ht="20.100000000000001" customHeight="1">
      <c r="A61" s="240" t="s">
        <v>750</v>
      </c>
      <c r="B61" s="265"/>
      <c r="C61" s="265"/>
      <c r="D61" s="265"/>
      <c r="E61" s="254">
        <f>+B61+C61+D61</f>
        <v>0</v>
      </c>
    </row>
    <row r="62" spans="1:5" ht="20.100000000000001" customHeight="1">
      <c r="A62" s="240" t="s">
        <v>751</v>
      </c>
      <c r="B62" s="265"/>
      <c r="C62" s="265"/>
      <c r="D62" s="265"/>
      <c r="E62" s="254">
        <f>+B62+C62+D62</f>
        <v>0</v>
      </c>
    </row>
    <row r="63" spans="1:5" ht="20.100000000000001" customHeight="1">
      <c r="A63" s="240"/>
      <c r="B63" s="240"/>
      <c r="C63" s="240"/>
      <c r="D63" s="240"/>
      <c r="E63" s="6"/>
    </row>
    <row r="64" spans="1:5" ht="20.100000000000001" customHeight="1">
      <c r="A64" s="251" t="s">
        <v>2463</v>
      </c>
      <c r="B64" s="259"/>
      <c r="C64" s="259"/>
      <c r="D64" s="259"/>
      <c r="E64" s="259"/>
    </row>
    <row r="65" spans="1:5" ht="20.100000000000001" customHeight="1">
      <c r="A65" s="240"/>
      <c r="B65" s="240"/>
      <c r="C65" s="240"/>
      <c r="D65" s="240"/>
      <c r="E65" s="240"/>
    </row>
    <row r="66" spans="1:5" ht="20.100000000000001" customHeight="1">
      <c r="A66" s="240"/>
      <c r="B66" s="240"/>
      <c r="C66" s="240"/>
      <c r="D66" s="240"/>
      <c r="E66" s="240"/>
    </row>
    <row r="67" spans="1:5" ht="20.100000000000001" customHeight="1">
      <c r="A67" s="240"/>
      <c r="B67" s="240"/>
      <c r="C67" s="240"/>
      <c r="D67" s="240"/>
      <c r="E67" s="240"/>
    </row>
    <row r="68" spans="1:5" ht="20.100000000000001" customHeight="1">
      <c r="A68" s="240"/>
      <c r="B68" s="240"/>
      <c r="C68" s="240"/>
      <c r="D68" s="240"/>
      <c r="E68" s="240"/>
    </row>
    <row r="69" spans="1:5" ht="15">
      <c r="A69" s="240"/>
      <c r="B69" s="240"/>
      <c r="C69" s="240"/>
      <c r="D69" s="240"/>
      <c r="E69" s="240"/>
    </row>
    <row r="70" spans="1:5" ht="15">
      <c r="A70" s="240"/>
      <c r="B70" s="240"/>
      <c r="C70" s="240"/>
      <c r="D70" s="240"/>
      <c r="E70" s="240"/>
    </row>
    <row r="71" spans="1:5" ht="15">
      <c r="A71" s="240"/>
      <c r="B71" s="240"/>
      <c r="C71" s="240"/>
      <c r="D71" s="240"/>
      <c r="E71" s="240"/>
    </row>
    <row r="72" spans="1:5" ht="15">
      <c r="A72" s="240"/>
      <c r="B72" s="240"/>
      <c r="C72" s="240"/>
      <c r="D72" s="240"/>
      <c r="E72" s="240"/>
    </row>
    <row r="73" spans="1:5" ht="15">
      <c r="A73" s="240"/>
      <c r="B73" s="240"/>
      <c r="C73" s="240"/>
      <c r="D73" s="240"/>
      <c r="E73" s="240"/>
    </row>
  </sheetData>
  <sheetProtection algorithmName="SHA-512" hashValue="cUkr64tsNhdzKHbGTpoVOrFQ2to7wsObk7jmH4hO9he/mzAV4NlCgKB5VFkxDseNrgA5tI8ab+IkYP3gof4oTg==" saltValue="ohCSJIdedXwMPKTYMQ1IHw=="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J68"/>
  <sheetViews>
    <sheetView zoomScaleNormal="100" workbookViewId="0">
      <selection activeCell="N19" sqref="N19"/>
    </sheetView>
  </sheetViews>
  <sheetFormatPr defaultRowHeight="12.75"/>
  <cols>
    <col min="1" max="1" width="50.7109375" customWidth="1"/>
    <col min="2" max="4" width="20.7109375" customWidth="1"/>
    <col min="5" max="8" width="5.7109375" customWidth="1"/>
  </cols>
  <sheetData>
    <row r="1" spans="1:10" ht="18">
      <c r="A1" s="1420" t="str">
        <f>+'GW-STATEMENT NET POSITION(13)'!A1</f>
        <v>LOCAL GOVERNMENT NAME:</v>
      </c>
      <c r="B1" s="1293"/>
      <c r="C1" s="1293"/>
      <c r="D1" s="1293"/>
      <c r="E1" s="2"/>
      <c r="F1" s="2"/>
      <c r="G1" s="2"/>
      <c r="H1" s="2"/>
      <c r="I1" s="2"/>
      <c r="J1" s="2"/>
    </row>
    <row r="2" spans="1:10" ht="18">
      <c r="A2" s="1420" t="s">
        <v>1151</v>
      </c>
      <c r="B2" s="1293"/>
      <c r="C2" s="1293"/>
      <c r="D2" s="1293"/>
      <c r="E2" s="2"/>
      <c r="F2" s="2"/>
      <c r="G2" s="2"/>
      <c r="H2" s="2"/>
      <c r="I2" s="2"/>
      <c r="J2" s="2"/>
    </row>
    <row r="3" spans="1:10" ht="18">
      <c r="A3" s="1420" t="s">
        <v>1150</v>
      </c>
      <c r="B3" s="1293"/>
      <c r="C3" s="1293"/>
      <c r="D3" s="1293"/>
      <c r="E3" s="2"/>
      <c r="F3" s="2"/>
      <c r="G3" s="2"/>
      <c r="H3" s="2"/>
      <c r="I3" s="2"/>
      <c r="J3" s="2"/>
    </row>
    <row r="4" spans="1:10" ht="18">
      <c r="A4" s="1420" t="str">
        <f>+'GW-STATEMENT OF ACTIVITIES(14)'!B3</f>
        <v>FISCAL YEAR ENDING JUNE 30, 2021</v>
      </c>
      <c r="B4" s="1293"/>
      <c r="C4" s="1293"/>
      <c r="D4" s="1293"/>
      <c r="E4" s="2"/>
      <c r="F4" s="2"/>
      <c r="G4" s="2"/>
      <c r="H4" s="2"/>
      <c r="I4" s="2"/>
      <c r="J4" s="2"/>
    </row>
    <row r="5" spans="1:10">
      <c r="A5" s="2"/>
      <c r="B5" s="2"/>
      <c r="C5" s="2"/>
      <c r="D5" s="2"/>
      <c r="E5" s="2"/>
      <c r="F5" s="2"/>
      <c r="G5" s="2"/>
    </row>
    <row r="6" spans="1:10" ht="13.5" thickBot="1">
      <c r="D6" s="14"/>
    </row>
    <row r="7" spans="1:10">
      <c r="B7" s="96"/>
      <c r="C7" s="22"/>
      <c r="D7" s="98"/>
    </row>
    <row r="8" spans="1:10">
      <c r="B8" s="85" t="s">
        <v>905</v>
      </c>
      <c r="C8" s="14" t="s">
        <v>1144</v>
      </c>
      <c r="D8" s="99"/>
    </row>
    <row r="9" spans="1:10" ht="13.5" thickBot="1">
      <c r="B9" s="97" t="s">
        <v>1143</v>
      </c>
      <c r="C9" s="64" t="s">
        <v>1145</v>
      </c>
      <c r="D9" s="100" t="s">
        <v>1146</v>
      </c>
    </row>
    <row r="10" spans="1:10">
      <c r="B10" s="44"/>
      <c r="D10" s="19"/>
    </row>
    <row r="11" spans="1:10" ht="15.75">
      <c r="A11" s="95" t="s">
        <v>1142</v>
      </c>
      <c r="B11" s="177"/>
      <c r="C11" s="24"/>
      <c r="D11" s="48"/>
    </row>
    <row r="12" spans="1:10">
      <c r="A12" s="24"/>
      <c r="B12" s="177"/>
      <c r="C12" s="101"/>
      <c r="D12" s="124"/>
    </row>
    <row r="13" spans="1:10">
      <c r="A13" s="24"/>
      <c r="B13" s="177"/>
      <c r="C13" s="101"/>
      <c r="D13" s="124"/>
    </row>
    <row r="14" spans="1:10">
      <c r="A14" s="24"/>
      <c r="B14" s="177"/>
      <c r="C14" s="101"/>
      <c r="D14" s="124"/>
    </row>
    <row r="15" spans="1:10">
      <c r="A15" s="24"/>
      <c r="B15" s="177"/>
      <c r="C15" s="101"/>
      <c r="D15" s="124"/>
    </row>
    <row r="16" spans="1:10">
      <c r="A16" s="24"/>
      <c r="B16" s="177"/>
      <c r="C16" s="101"/>
      <c r="D16" s="124"/>
    </row>
    <row r="17" spans="1:4">
      <c r="A17" s="24"/>
      <c r="B17" s="177"/>
      <c r="C17" s="101"/>
      <c r="D17" s="124"/>
    </row>
    <row r="18" spans="1:4">
      <c r="A18" s="24"/>
      <c r="B18" s="177"/>
      <c r="C18" s="101"/>
      <c r="D18" s="124"/>
    </row>
    <row r="19" spans="1:4">
      <c r="A19" s="24"/>
      <c r="B19" s="177"/>
      <c r="C19" s="101"/>
      <c r="D19" s="124"/>
    </row>
    <row r="20" spans="1:4">
      <c r="A20" s="24"/>
      <c r="B20" s="177"/>
      <c r="C20" s="101"/>
      <c r="D20" s="124"/>
    </row>
    <row r="21" spans="1:4" ht="13.5" thickBot="1">
      <c r="A21" s="24"/>
      <c r="B21" s="178"/>
      <c r="C21" s="118"/>
      <c r="D21" s="125"/>
    </row>
    <row r="22" spans="1:4">
      <c r="A22" s="115" t="s">
        <v>959</v>
      </c>
      <c r="B22" s="177"/>
      <c r="C22" s="101"/>
      <c r="D22" s="124">
        <f>SUM(D12:D21)</f>
        <v>0</v>
      </c>
    </row>
    <row r="23" spans="1:4">
      <c r="A23" s="24"/>
      <c r="B23" s="177"/>
      <c r="C23" s="101"/>
      <c r="D23" s="124"/>
    </row>
    <row r="24" spans="1:4" ht="15.75">
      <c r="A24" s="95" t="s">
        <v>1147</v>
      </c>
      <c r="B24" s="534"/>
      <c r="C24" s="535"/>
      <c r="D24" s="536"/>
    </row>
    <row r="25" spans="1:4">
      <c r="A25" s="24"/>
      <c r="B25" s="177"/>
      <c r="C25" s="101"/>
      <c r="D25" s="124"/>
    </row>
    <row r="26" spans="1:4">
      <c r="A26" s="24"/>
      <c r="B26" s="177"/>
      <c r="C26" s="101"/>
      <c r="D26" s="124"/>
    </row>
    <row r="27" spans="1:4">
      <c r="A27" s="24"/>
      <c r="B27" s="177"/>
      <c r="C27" s="101"/>
      <c r="D27" s="124"/>
    </row>
    <row r="28" spans="1:4">
      <c r="A28" s="24"/>
      <c r="B28" s="177"/>
      <c r="C28" s="101"/>
      <c r="D28" s="124"/>
    </row>
    <row r="29" spans="1:4">
      <c r="A29" s="24"/>
      <c r="B29" s="177"/>
      <c r="C29" s="101"/>
      <c r="D29" s="124"/>
    </row>
    <row r="30" spans="1:4">
      <c r="A30" s="24"/>
      <c r="B30" s="177"/>
      <c r="C30" s="101"/>
      <c r="D30" s="124"/>
    </row>
    <row r="31" spans="1:4">
      <c r="A31" s="24"/>
      <c r="B31" s="177"/>
      <c r="C31" s="101"/>
      <c r="D31" s="124"/>
    </row>
    <row r="32" spans="1:4">
      <c r="A32" s="24"/>
      <c r="B32" s="177"/>
      <c r="C32" s="101"/>
      <c r="D32" s="124"/>
    </row>
    <row r="33" spans="1:4">
      <c r="A33" s="24"/>
      <c r="B33" s="177"/>
      <c r="C33" s="101"/>
      <c r="D33" s="124"/>
    </row>
    <row r="34" spans="1:4" ht="13.5" thickBot="1">
      <c r="A34" s="24"/>
      <c r="B34" s="178"/>
      <c r="C34" s="118"/>
      <c r="D34" s="125"/>
    </row>
    <row r="35" spans="1:4">
      <c r="A35" s="115" t="s">
        <v>783</v>
      </c>
      <c r="B35" s="177"/>
      <c r="C35" s="101"/>
      <c r="D35" s="124">
        <f>SUM(D25:D34)</f>
        <v>0</v>
      </c>
    </row>
    <row r="36" spans="1:4">
      <c r="B36" s="179"/>
      <c r="C36" s="38"/>
      <c r="D36" s="126"/>
    </row>
    <row r="37" spans="1:4" ht="15.75">
      <c r="A37" s="95" t="s">
        <v>1148</v>
      </c>
      <c r="B37" s="177"/>
      <c r="C37" s="24"/>
      <c r="D37" s="124"/>
    </row>
    <row r="38" spans="1:4">
      <c r="A38" s="24"/>
      <c r="B38" s="177"/>
      <c r="C38" s="101"/>
      <c r="D38" s="124"/>
    </row>
    <row r="39" spans="1:4">
      <c r="A39" s="24"/>
      <c r="B39" s="177"/>
      <c r="C39" s="101"/>
      <c r="D39" s="124"/>
    </row>
    <row r="40" spans="1:4">
      <c r="A40" s="24"/>
      <c r="B40" s="177"/>
      <c r="C40" s="101"/>
      <c r="D40" s="124"/>
    </row>
    <row r="41" spans="1:4">
      <c r="A41" s="24"/>
      <c r="B41" s="177"/>
      <c r="C41" s="101"/>
      <c r="D41" s="124"/>
    </row>
    <row r="42" spans="1:4">
      <c r="A42" s="24"/>
      <c r="B42" s="177"/>
      <c r="C42" s="101"/>
      <c r="D42" s="124"/>
    </row>
    <row r="43" spans="1:4">
      <c r="A43" s="24"/>
      <c r="B43" s="177"/>
      <c r="C43" s="101"/>
      <c r="D43" s="124"/>
    </row>
    <row r="44" spans="1:4" ht="13.5" thickBot="1">
      <c r="A44" s="24"/>
      <c r="B44" s="178"/>
      <c r="C44" s="118"/>
      <c r="D44" s="125"/>
    </row>
    <row r="45" spans="1:4">
      <c r="A45" s="115" t="s">
        <v>784</v>
      </c>
      <c r="B45" s="177"/>
      <c r="C45" s="101"/>
      <c r="D45" s="124">
        <f>SUM(D38:D44)</f>
        <v>0</v>
      </c>
    </row>
    <row r="46" spans="1:4">
      <c r="A46" s="24"/>
      <c r="B46" s="177"/>
      <c r="C46" s="101"/>
      <c r="D46" s="124"/>
    </row>
    <row r="47" spans="1:4" ht="15.75">
      <c r="A47" s="95" t="s">
        <v>1149</v>
      </c>
      <c r="B47" s="180"/>
      <c r="C47" s="33"/>
      <c r="D47" s="127"/>
    </row>
    <row r="48" spans="1:4">
      <c r="A48" s="24"/>
      <c r="B48" s="177"/>
      <c r="C48" s="24"/>
      <c r="D48" s="124"/>
    </row>
    <row r="49" spans="1:4">
      <c r="A49" s="24"/>
      <c r="B49" s="177"/>
      <c r="C49" s="24"/>
      <c r="D49" s="124"/>
    </row>
    <row r="50" spans="1:4">
      <c r="A50" s="24"/>
      <c r="B50" s="177"/>
      <c r="C50" s="24"/>
      <c r="D50" s="124"/>
    </row>
    <row r="51" spans="1:4">
      <c r="A51" s="24"/>
      <c r="B51" s="177"/>
      <c r="C51" s="24"/>
      <c r="D51" s="124"/>
    </row>
    <row r="52" spans="1:4">
      <c r="A52" s="24"/>
      <c r="B52" s="177"/>
      <c r="C52" s="24"/>
      <c r="D52" s="124"/>
    </row>
    <row r="53" spans="1:4">
      <c r="A53" s="24"/>
      <c r="B53" s="177"/>
      <c r="C53" s="24"/>
      <c r="D53" s="124"/>
    </row>
    <row r="54" spans="1:4">
      <c r="A54" s="24"/>
      <c r="B54" s="177"/>
      <c r="C54" s="24"/>
      <c r="D54" s="124"/>
    </row>
    <row r="55" spans="1:4">
      <c r="A55" s="24"/>
      <c r="B55" s="177"/>
      <c r="C55" s="24"/>
      <c r="D55" s="124"/>
    </row>
    <row r="56" spans="1:4">
      <c r="A56" s="24"/>
      <c r="B56" s="177"/>
      <c r="C56" s="24"/>
      <c r="D56" s="124"/>
    </row>
    <row r="57" spans="1:4" ht="13.5" thickBot="1">
      <c r="A57" s="24"/>
      <c r="B57" s="178"/>
      <c r="C57" s="31"/>
      <c r="D57" s="125"/>
    </row>
    <row r="58" spans="1:4" ht="13.5" thickBot="1">
      <c r="A58" s="115" t="s">
        <v>785</v>
      </c>
      <c r="B58" s="181"/>
      <c r="C58" s="119"/>
      <c r="D58" s="128">
        <f>SUM(D48:D57)</f>
        <v>0</v>
      </c>
    </row>
    <row r="59" spans="1:4">
      <c r="A59" s="14"/>
      <c r="B59" s="179"/>
      <c r="D59" s="126"/>
    </row>
    <row r="60" spans="1:4" ht="15.75">
      <c r="A60" s="95" t="s">
        <v>2031</v>
      </c>
      <c r="B60" s="179"/>
      <c r="D60" s="126"/>
    </row>
    <row r="61" spans="1:4">
      <c r="A61" s="115"/>
      <c r="B61" s="177"/>
      <c r="C61" s="24"/>
      <c r="D61" s="124"/>
    </row>
    <row r="62" spans="1:4" ht="13.5" thickBot="1">
      <c r="A62" s="603"/>
      <c r="B62" s="29"/>
      <c r="C62" s="1"/>
      <c r="D62" s="132">
        <f>SUM(D60:D61)</f>
        <v>0</v>
      </c>
    </row>
    <row r="63" spans="1:4">
      <c r="B63" s="44"/>
      <c r="D63" s="126"/>
    </row>
    <row r="64" spans="1:4" ht="16.5" thickBot="1">
      <c r="A64" s="9" t="s">
        <v>901</v>
      </c>
      <c r="B64" s="46"/>
      <c r="C64" s="24"/>
      <c r="D64" s="129">
        <f>+D22+D35+D45+D58+D62</f>
        <v>0</v>
      </c>
    </row>
    <row r="65" spans="1:4" ht="13.5" hidden="1" thickTop="1">
      <c r="B65" s="44"/>
      <c r="D65" s="116"/>
    </row>
    <row r="66" spans="1:4" ht="13.5" hidden="1" thickBot="1">
      <c r="B66" s="29"/>
      <c r="C66" s="1"/>
      <c r="D66" s="117"/>
    </row>
    <row r="67" spans="1:4" ht="13.5" thickTop="1"/>
    <row r="68" spans="1:4" ht="15.75">
      <c r="A68" s="109" t="s">
        <v>2464</v>
      </c>
      <c r="B68" s="2"/>
      <c r="C68" s="2"/>
      <c r="D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D1"/>
    <mergeCell ref="A2:D2"/>
    <mergeCell ref="A3:D3"/>
    <mergeCell ref="A4:D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1">
    <tabColor theme="8" tint="0.39997558519241921"/>
  </sheetPr>
  <dimension ref="A1:H158"/>
  <sheetViews>
    <sheetView zoomScaleNormal="100" workbookViewId="0">
      <pane xSplit="2" ySplit="5" topLeftCell="C126" activePane="bottomRight" state="frozen"/>
      <selection pane="topRight" activeCell="C1" sqref="C1"/>
      <selection pane="bottomLeft" activeCell="A6" sqref="A6"/>
      <selection pane="bottomRight" activeCell="B117" sqref="B117"/>
    </sheetView>
  </sheetViews>
  <sheetFormatPr defaultRowHeight="12.75"/>
  <cols>
    <col min="1" max="1" width="9.7109375" customWidth="1"/>
    <col min="2" max="2" width="40.7109375" customWidth="1"/>
    <col min="3" max="8" width="14.7109375" customWidth="1"/>
    <col min="9" max="9" width="12.7109375" customWidth="1"/>
  </cols>
  <sheetData>
    <row r="1" spans="1:8" ht="18">
      <c r="A1" s="65" t="s">
        <v>975</v>
      </c>
      <c r="B1" s="66"/>
      <c r="C1" s="66"/>
      <c r="D1" s="66"/>
      <c r="E1" s="66"/>
      <c r="F1" s="66"/>
      <c r="G1" s="66"/>
      <c r="H1" s="67"/>
    </row>
    <row r="2" spans="1:8" ht="18">
      <c r="A2" s="68" t="s">
        <v>976</v>
      </c>
      <c r="B2" s="10"/>
      <c r="C2" s="10"/>
      <c r="D2" s="10"/>
      <c r="E2" s="10"/>
      <c r="F2" s="10"/>
      <c r="G2" s="10"/>
      <c r="H2" s="69"/>
    </row>
    <row r="3" spans="1:8" ht="18">
      <c r="A3" s="68" t="str">
        <f>+'FED.-ST. INTERGOVERNMENTAL(85)'!A4:D4</f>
        <v>FISCAL YEAR ENDING JUNE 30, 2021</v>
      </c>
      <c r="B3" s="10"/>
      <c r="C3" s="10"/>
      <c r="D3" s="10"/>
      <c r="E3" s="10"/>
      <c r="F3" s="10"/>
      <c r="G3" s="10"/>
      <c r="H3" s="69"/>
    </row>
    <row r="4" spans="1:8">
      <c r="A4" s="44"/>
      <c r="H4" s="19"/>
    </row>
    <row r="5" spans="1:8" ht="26.25" thickBot="1">
      <c r="A5" s="70" t="s">
        <v>2951</v>
      </c>
      <c r="B5" s="64" t="s">
        <v>158</v>
      </c>
      <c r="C5" s="63" t="s">
        <v>3669</v>
      </c>
      <c r="D5" s="64" t="s">
        <v>78</v>
      </c>
      <c r="E5" s="64" t="s">
        <v>79</v>
      </c>
      <c r="F5" s="64" t="s">
        <v>80</v>
      </c>
      <c r="G5" s="63" t="s">
        <v>81</v>
      </c>
      <c r="H5" s="71" t="s">
        <v>3670</v>
      </c>
    </row>
    <row r="6" spans="1:8" ht="18" customHeight="1">
      <c r="A6" s="72">
        <v>1000</v>
      </c>
      <c r="B6" s="75" t="s">
        <v>82</v>
      </c>
      <c r="C6" s="432"/>
      <c r="D6" s="432"/>
      <c r="E6" s="432"/>
      <c r="F6" s="432"/>
      <c r="G6" s="433"/>
      <c r="H6" s="126">
        <f>+C6+D6+E6-F6-G6</f>
        <v>0</v>
      </c>
    </row>
    <row r="7" spans="1:8" ht="18" customHeight="1">
      <c r="A7" s="73">
        <v>2000</v>
      </c>
      <c r="B7" s="76" t="s">
        <v>83</v>
      </c>
      <c r="C7" s="428"/>
      <c r="D7" s="428"/>
      <c r="E7" s="428"/>
      <c r="F7" s="428"/>
      <c r="G7" s="429"/>
      <c r="H7" s="126"/>
    </row>
    <row r="8" spans="1:8" ht="18" customHeight="1">
      <c r="A8" s="73">
        <v>2100</v>
      </c>
      <c r="B8" s="21" t="s">
        <v>84</v>
      </c>
      <c r="C8" s="428"/>
      <c r="D8" s="428"/>
      <c r="E8" s="428"/>
      <c r="F8" s="428"/>
      <c r="G8" s="429"/>
      <c r="H8" s="126">
        <f t="shared" ref="H8:H59" si="0">+C8+D8+E8-F8-G8</f>
        <v>0</v>
      </c>
    </row>
    <row r="9" spans="1:8" ht="18" customHeight="1">
      <c r="A9" s="73">
        <v>2110</v>
      </c>
      <c r="B9" s="21" t="s">
        <v>85</v>
      </c>
      <c r="C9" s="428"/>
      <c r="D9" s="428"/>
      <c r="E9" s="428"/>
      <c r="F9" s="428"/>
      <c r="G9" s="429"/>
      <c r="H9" s="126">
        <f t="shared" si="0"/>
        <v>0</v>
      </c>
    </row>
    <row r="10" spans="1:8" ht="18" customHeight="1">
      <c r="A10" s="73">
        <v>2120</v>
      </c>
      <c r="B10" s="21" t="s">
        <v>86</v>
      </c>
      <c r="C10" s="428"/>
      <c r="D10" s="428"/>
      <c r="E10" s="428"/>
      <c r="F10" s="428"/>
      <c r="G10" s="429"/>
      <c r="H10" s="126">
        <f t="shared" si="0"/>
        <v>0</v>
      </c>
    </row>
    <row r="11" spans="1:8" ht="18" customHeight="1">
      <c r="A11" s="73">
        <v>2130</v>
      </c>
      <c r="B11" s="21" t="s">
        <v>87</v>
      </c>
      <c r="C11" s="428"/>
      <c r="D11" s="428"/>
      <c r="E11" s="428"/>
      <c r="F11" s="428"/>
      <c r="G11" s="429"/>
      <c r="H11" s="126">
        <f t="shared" si="0"/>
        <v>0</v>
      </c>
    </row>
    <row r="12" spans="1:8" ht="18" customHeight="1">
      <c r="A12" s="73">
        <v>2140</v>
      </c>
      <c r="B12" s="21" t="s">
        <v>213</v>
      </c>
      <c r="C12" s="428"/>
      <c r="D12" s="428"/>
      <c r="E12" s="428"/>
      <c r="F12" s="428"/>
      <c r="G12" s="429"/>
      <c r="H12" s="126">
        <f t="shared" si="0"/>
        <v>0</v>
      </c>
    </row>
    <row r="13" spans="1:8" ht="18" customHeight="1">
      <c r="A13" s="73">
        <v>2150</v>
      </c>
      <c r="B13" s="21" t="s">
        <v>988</v>
      </c>
      <c r="C13" s="428"/>
      <c r="D13" s="428"/>
      <c r="E13" s="428"/>
      <c r="F13" s="428"/>
      <c r="G13" s="429"/>
      <c r="H13" s="126">
        <f t="shared" si="0"/>
        <v>0</v>
      </c>
    </row>
    <row r="14" spans="1:8" ht="18" customHeight="1">
      <c r="A14" s="73">
        <v>2160</v>
      </c>
      <c r="B14" s="21" t="s">
        <v>989</v>
      </c>
      <c r="C14" s="428"/>
      <c r="D14" s="428"/>
      <c r="E14" s="428"/>
      <c r="F14" s="428"/>
      <c r="G14" s="429"/>
      <c r="H14" s="126">
        <f t="shared" si="0"/>
        <v>0</v>
      </c>
    </row>
    <row r="15" spans="1:8" ht="18" customHeight="1">
      <c r="A15" s="73">
        <v>2170</v>
      </c>
      <c r="B15" s="21" t="s">
        <v>990</v>
      </c>
      <c r="C15" s="428"/>
      <c r="D15" s="428"/>
      <c r="E15" s="428"/>
      <c r="F15" s="428"/>
      <c r="G15" s="429"/>
      <c r="H15" s="126">
        <f t="shared" si="0"/>
        <v>0</v>
      </c>
    </row>
    <row r="16" spans="1:8" ht="18" customHeight="1">
      <c r="A16" s="73">
        <v>2180</v>
      </c>
      <c r="B16" s="21" t="s">
        <v>991</v>
      </c>
      <c r="C16" s="428"/>
      <c r="D16" s="428"/>
      <c r="E16" s="428"/>
      <c r="F16" s="428"/>
      <c r="G16" s="429"/>
      <c r="H16" s="126">
        <f t="shared" si="0"/>
        <v>0</v>
      </c>
    </row>
    <row r="17" spans="1:8" ht="18" customHeight="1">
      <c r="A17" s="73">
        <v>2190</v>
      </c>
      <c r="B17" s="21" t="s">
        <v>992</v>
      </c>
      <c r="C17" s="428"/>
      <c r="D17" s="428"/>
      <c r="E17" s="428"/>
      <c r="F17" s="428"/>
      <c r="G17" s="429"/>
      <c r="H17" s="126">
        <f t="shared" si="0"/>
        <v>0</v>
      </c>
    </row>
    <row r="18" spans="1:8" ht="18" customHeight="1">
      <c r="A18" s="73">
        <v>2191</v>
      </c>
      <c r="B18" s="21" t="s">
        <v>993</v>
      </c>
      <c r="C18" s="428"/>
      <c r="D18" s="428"/>
      <c r="E18" s="428"/>
      <c r="F18" s="428"/>
      <c r="G18" s="429"/>
      <c r="H18" s="126">
        <f t="shared" si="0"/>
        <v>0</v>
      </c>
    </row>
    <row r="19" spans="1:8" ht="18" customHeight="1">
      <c r="A19" s="73">
        <v>2200</v>
      </c>
      <c r="B19" s="21" t="s">
        <v>994</v>
      </c>
      <c r="C19" s="428"/>
      <c r="D19" s="428"/>
      <c r="E19" s="428"/>
      <c r="F19" s="428"/>
      <c r="G19" s="429"/>
      <c r="H19" s="126">
        <f t="shared" si="0"/>
        <v>0</v>
      </c>
    </row>
    <row r="20" spans="1:8" ht="18" customHeight="1">
      <c r="A20" s="73">
        <v>2210</v>
      </c>
      <c r="B20" s="21" t="s">
        <v>995</v>
      </c>
      <c r="C20" s="428"/>
      <c r="D20" s="428"/>
      <c r="E20" s="428"/>
      <c r="F20" s="428"/>
      <c r="G20" s="429"/>
      <c r="H20" s="126">
        <f t="shared" si="0"/>
        <v>0</v>
      </c>
    </row>
    <row r="21" spans="1:8" ht="18" customHeight="1">
      <c r="A21" s="73">
        <v>2220</v>
      </c>
      <c r="B21" s="21" t="s">
        <v>996</v>
      </c>
      <c r="C21" s="428"/>
      <c r="D21" s="428"/>
      <c r="E21" s="428"/>
      <c r="F21" s="428"/>
      <c r="G21" s="429"/>
      <c r="H21" s="126">
        <f t="shared" si="0"/>
        <v>0</v>
      </c>
    </row>
    <row r="22" spans="1:8" ht="18" customHeight="1">
      <c r="A22" s="73">
        <v>2230</v>
      </c>
      <c r="B22" s="21" t="s">
        <v>997</v>
      </c>
      <c r="C22" s="428"/>
      <c r="D22" s="428"/>
      <c r="E22" s="428"/>
      <c r="F22" s="428"/>
      <c r="G22" s="429"/>
      <c r="H22" s="126">
        <f t="shared" si="0"/>
        <v>0</v>
      </c>
    </row>
    <row r="23" spans="1:8" ht="18" customHeight="1">
      <c r="A23" s="73">
        <v>2240</v>
      </c>
      <c r="B23" s="21" t="s">
        <v>998</v>
      </c>
      <c r="C23" s="428"/>
      <c r="D23" s="428"/>
      <c r="E23" s="428"/>
      <c r="F23" s="428"/>
      <c r="G23" s="429"/>
      <c r="H23" s="126">
        <f t="shared" si="0"/>
        <v>0</v>
      </c>
    </row>
    <row r="24" spans="1:8" ht="18" customHeight="1">
      <c r="A24" s="73">
        <v>2250</v>
      </c>
      <c r="B24" s="21" t="s">
        <v>999</v>
      </c>
      <c r="C24" s="428"/>
      <c r="D24" s="428"/>
      <c r="E24" s="428"/>
      <c r="F24" s="428"/>
      <c r="G24" s="429"/>
      <c r="H24" s="126">
        <f t="shared" si="0"/>
        <v>0</v>
      </c>
    </row>
    <row r="25" spans="1:8" ht="18" customHeight="1">
      <c r="A25" s="73">
        <v>2251</v>
      </c>
      <c r="B25" s="21" t="s">
        <v>337</v>
      </c>
      <c r="C25" s="428"/>
      <c r="D25" s="428"/>
      <c r="E25" s="428"/>
      <c r="F25" s="428"/>
      <c r="G25" s="429"/>
      <c r="H25" s="126">
        <f t="shared" si="0"/>
        <v>0</v>
      </c>
    </row>
    <row r="26" spans="1:8" ht="18" customHeight="1">
      <c r="A26" s="73">
        <v>2260</v>
      </c>
      <c r="B26" s="21" t="s">
        <v>338</v>
      </c>
      <c r="C26" s="428"/>
      <c r="D26" s="428"/>
      <c r="E26" s="428"/>
      <c r="F26" s="428"/>
      <c r="G26" s="429"/>
      <c r="H26" s="126">
        <f t="shared" si="0"/>
        <v>0</v>
      </c>
    </row>
    <row r="27" spans="1:8" ht="18" customHeight="1">
      <c r="A27" s="73">
        <v>2270</v>
      </c>
      <c r="B27" s="21" t="s">
        <v>72</v>
      </c>
      <c r="C27" s="428"/>
      <c r="D27" s="428"/>
      <c r="E27" s="428"/>
      <c r="F27" s="428"/>
      <c r="G27" s="429"/>
      <c r="H27" s="126">
        <f t="shared" si="0"/>
        <v>0</v>
      </c>
    </row>
    <row r="28" spans="1:8" ht="18" customHeight="1">
      <c r="A28" s="73">
        <v>2271</v>
      </c>
      <c r="B28" s="21" t="s">
        <v>339</v>
      </c>
      <c r="C28" s="428"/>
      <c r="D28" s="428"/>
      <c r="E28" s="428"/>
      <c r="F28" s="428"/>
      <c r="G28" s="429"/>
      <c r="H28" s="126">
        <f t="shared" si="0"/>
        <v>0</v>
      </c>
    </row>
    <row r="29" spans="1:8" ht="18" customHeight="1">
      <c r="A29" s="73">
        <v>2280</v>
      </c>
      <c r="B29" s="21" t="s">
        <v>340</v>
      </c>
      <c r="C29" s="428"/>
      <c r="D29" s="428"/>
      <c r="E29" s="428"/>
      <c r="F29" s="428"/>
      <c r="G29" s="429"/>
      <c r="H29" s="126">
        <f t="shared" si="0"/>
        <v>0</v>
      </c>
    </row>
    <row r="30" spans="1:8" ht="18" customHeight="1">
      <c r="A30" s="73">
        <v>2281</v>
      </c>
      <c r="B30" s="21" t="s">
        <v>341</v>
      </c>
      <c r="C30" s="428"/>
      <c r="D30" s="428"/>
      <c r="E30" s="428"/>
      <c r="F30" s="428"/>
      <c r="G30" s="429"/>
      <c r="H30" s="126">
        <f t="shared" si="0"/>
        <v>0</v>
      </c>
    </row>
    <row r="31" spans="1:8" ht="18" customHeight="1">
      <c r="A31" s="73">
        <v>2290</v>
      </c>
      <c r="B31" s="21" t="s">
        <v>342</v>
      </c>
      <c r="C31" s="428"/>
      <c r="D31" s="428"/>
      <c r="E31" s="428"/>
      <c r="F31" s="428"/>
      <c r="G31" s="429"/>
      <c r="H31" s="126">
        <f t="shared" si="0"/>
        <v>0</v>
      </c>
    </row>
    <row r="32" spans="1:8" ht="18" customHeight="1">
      <c r="A32" s="73">
        <v>2300</v>
      </c>
      <c r="B32" s="21" t="s">
        <v>343</v>
      </c>
      <c r="C32" s="428"/>
      <c r="D32" s="428"/>
      <c r="E32" s="428"/>
      <c r="F32" s="428"/>
      <c r="G32" s="429"/>
      <c r="H32" s="126">
        <f t="shared" si="0"/>
        <v>0</v>
      </c>
    </row>
    <row r="33" spans="1:8" ht="18" customHeight="1">
      <c r="A33" s="73">
        <v>2320</v>
      </c>
      <c r="B33" s="21" t="s">
        <v>344</v>
      </c>
      <c r="C33" s="428"/>
      <c r="D33" s="428"/>
      <c r="E33" s="428"/>
      <c r="F33" s="428"/>
      <c r="G33" s="429"/>
      <c r="H33" s="126">
        <f t="shared" si="0"/>
        <v>0</v>
      </c>
    </row>
    <row r="34" spans="1:8" ht="18" customHeight="1">
      <c r="A34" s="73">
        <v>2330</v>
      </c>
      <c r="B34" s="21" t="s">
        <v>345</v>
      </c>
      <c r="C34" s="428"/>
      <c r="D34" s="428"/>
      <c r="E34" s="428"/>
      <c r="F34" s="428"/>
      <c r="G34" s="429"/>
      <c r="H34" s="126">
        <f t="shared" si="0"/>
        <v>0</v>
      </c>
    </row>
    <row r="35" spans="1:8" ht="18" customHeight="1">
      <c r="A35" s="73">
        <v>2340</v>
      </c>
      <c r="B35" s="21" t="s">
        <v>346</v>
      </c>
      <c r="C35" s="428"/>
      <c r="D35" s="428"/>
      <c r="E35" s="428"/>
      <c r="F35" s="428"/>
      <c r="G35" s="429"/>
      <c r="H35" s="126">
        <f t="shared" si="0"/>
        <v>0</v>
      </c>
    </row>
    <row r="36" spans="1:8" ht="18" customHeight="1">
      <c r="A36" s="73">
        <v>2360</v>
      </c>
      <c r="B36" s="21" t="s">
        <v>347</v>
      </c>
      <c r="C36" s="428"/>
      <c r="D36" s="428"/>
      <c r="E36" s="428"/>
      <c r="F36" s="428"/>
      <c r="G36" s="429"/>
      <c r="H36" s="126">
        <f t="shared" si="0"/>
        <v>0</v>
      </c>
    </row>
    <row r="37" spans="1:8" ht="18" customHeight="1">
      <c r="A37" s="73">
        <v>2370</v>
      </c>
      <c r="B37" s="21" t="s">
        <v>348</v>
      </c>
      <c r="C37" s="428"/>
      <c r="D37" s="428"/>
      <c r="E37" s="428"/>
      <c r="F37" s="428"/>
      <c r="G37" s="429"/>
      <c r="H37" s="126">
        <f t="shared" si="0"/>
        <v>0</v>
      </c>
    </row>
    <row r="38" spans="1:8" ht="18" customHeight="1">
      <c r="A38" s="73">
        <v>2371</v>
      </c>
      <c r="B38" s="21" t="s">
        <v>349</v>
      </c>
      <c r="C38" s="428"/>
      <c r="D38" s="428"/>
      <c r="E38" s="428"/>
      <c r="F38" s="428"/>
      <c r="G38" s="429"/>
      <c r="H38" s="126">
        <f t="shared" si="0"/>
        <v>0</v>
      </c>
    </row>
    <row r="39" spans="1:8" ht="18" customHeight="1">
      <c r="A39" s="73">
        <v>2390</v>
      </c>
      <c r="B39" s="21" t="s">
        <v>350</v>
      </c>
      <c r="C39" s="428"/>
      <c r="D39" s="428"/>
      <c r="E39" s="428"/>
      <c r="F39" s="428"/>
      <c r="G39" s="429"/>
      <c r="H39" s="126">
        <f t="shared" si="0"/>
        <v>0</v>
      </c>
    </row>
    <row r="40" spans="1:8" ht="18" customHeight="1">
      <c r="A40" s="73">
        <v>2393</v>
      </c>
      <c r="B40" s="21" t="s">
        <v>351</v>
      </c>
      <c r="C40" s="428"/>
      <c r="D40" s="428"/>
      <c r="E40" s="428"/>
      <c r="F40" s="428"/>
      <c r="G40" s="429"/>
      <c r="H40" s="126">
        <f t="shared" si="0"/>
        <v>0</v>
      </c>
    </row>
    <row r="41" spans="1:8" ht="18" customHeight="1">
      <c r="A41" s="73">
        <v>2400</v>
      </c>
      <c r="B41" s="21" t="s">
        <v>700</v>
      </c>
      <c r="C41" s="428"/>
      <c r="D41" s="428"/>
      <c r="E41" s="428"/>
      <c r="F41" s="428"/>
      <c r="G41" s="429"/>
      <c r="H41" s="126">
        <f t="shared" si="0"/>
        <v>0</v>
      </c>
    </row>
    <row r="42" spans="1:8" ht="18" customHeight="1">
      <c r="A42" s="73">
        <v>2500</v>
      </c>
      <c r="B42" s="21" t="s">
        <v>699</v>
      </c>
      <c r="C42" s="428"/>
      <c r="D42" s="428"/>
      <c r="E42" s="428"/>
      <c r="F42" s="428"/>
      <c r="G42" s="429"/>
      <c r="H42" s="126">
        <f t="shared" si="0"/>
        <v>0</v>
      </c>
    </row>
    <row r="43" spans="1:8" ht="18" customHeight="1">
      <c r="A43" s="73">
        <v>2800</v>
      </c>
      <c r="B43" s="21" t="s">
        <v>352</v>
      </c>
      <c r="C43" s="428"/>
      <c r="D43" s="428"/>
      <c r="E43" s="428"/>
      <c r="F43" s="428"/>
      <c r="G43" s="429"/>
      <c r="H43" s="126">
        <f t="shared" si="0"/>
        <v>0</v>
      </c>
    </row>
    <row r="44" spans="1:8" ht="18" customHeight="1">
      <c r="A44" s="73">
        <v>2810</v>
      </c>
      <c r="B44" s="21" t="s">
        <v>353</v>
      </c>
      <c r="C44" s="428"/>
      <c r="D44" s="428"/>
      <c r="E44" s="428"/>
      <c r="F44" s="428"/>
      <c r="G44" s="429"/>
      <c r="H44" s="126">
        <f t="shared" si="0"/>
        <v>0</v>
      </c>
    </row>
    <row r="45" spans="1:8" ht="18" customHeight="1">
      <c r="A45" s="73">
        <v>2820</v>
      </c>
      <c r="B45" s="21" t="s">
        <v>354</v>
      </c>
      <c r="C45" s="428"/>
      <c r="D45" s="428"/>
      <c r="E45" s="428"/>
      <c r="F45" s="428"/>
      <c r="G45" s="429"/>
      <c r="H45" s="126">
        <f t="shared" si="0"/>
        <v>0</v>
      </c>
    </row>
    <row r="46" spans="1:8" ht="18" customHeight="1">
      <c r="A46" s="73">
        <v>2840</v>
      </c>
      <c r="B46" s="21" t="s">
        <v>355</v>
      </c>
      <c r="C46" s="428"/>
      <c r="D46" s="428"/>
      <c r="E46" s="428"/>
      <c r="F46" s="428"/>
      <c r="G46" s="429"/>
      <c r="H46" s="126">
        <f t="shared" si="0"/>
        <v>0</v>
      </c>
    </row>
    <row r="47" spans="1:8" ht="18" customHeight="1">
      <c r="A47" s="73">
        <v>2850</v>
      </c>
      <c r="B47" s="21" t="s">
        <v>356</v>
      </c>
      <c r="C47" s="428"/>
      <c r="D47" s="428"/>
      <c r="E47" s="428"/>
      <c r="F47" s="428"/>
      <c r="G47" s="429"/>
      <c r="H47" s="126">
        <f t="shared" si="0"/>
        <v>0</v>
      </c>
    </row>
    <row r="48" spans="1:8" ht="18" customHeight="1">
      <c r="A48" s="73">
        <v>2860</v>
      </c>
      <c r="B48" s="21" t="s">
        <v>357</v>
      </c>
      <c r="C48" s="428"/>
      <c r="D48" s="428"/>
      <c r="E48" s="428"/>
      <c r="F48" s="428"/>
      <c r="G48" s="429"/>
      <c r="H48" s="126">
        <f t="shared" si="0"/>
        <v>0</v>
      </c>
    </row>
    <row r="49" spans="1:8" ht="18" customHeight="1">
      <c r="A49" s="73">
        <v>2890</v>
      </c>
      <c r="B49" s="21" t="s">
        <v>809</v>
      </c>
      <c r="C49" s="428"/>
      <c r="D49" s="428"/>
      <c r="E49" s="428"/>
      <c r="F49" s="428"/>
      <c r="G49" s="429"/>
      <c r="H49" s="126">
        <f t="shared" si="0"/>
        <v>0</v>
      </c>
    </row>
    <row r="50" spans="1:8" ht="18" customHeight="1">
      <c r="A50" s="73">
        <v>2894</v>
      </c>
      <c r="B50" s="21" t="s">
        <v>810</v>
      </c>
      <c r="C50" s="428"/>
      <c r="D50" s="428"/>
      <c r="E50" s="428"/>
      <c r="F50" s="428"/>
      <c r="G50" s="429"/>
      <c r="H50" s="126">
        <f t="shared" si="0"/>
        <v>0</v>
      </c>
    </row>
    <row r="51" spans="1:8" ht="18" customHeight="1">
      <c r="A51" s="73">
        <v>2900</v>
      </c>
      <c r="B51" s="21" t="s">
        <v>358</v>
      </c>
      <c r="C51" s="428"/>
      <c r="D51" s="428"/>
      <c r="E51" s="428"/>
      <c r="F51" s="428"/>
      <c r="G51" s="429"/>
      <c r="H51" s="126">
        <f t="shared" si="0"/>
        <v>0</v>
      </c>
    </row>
    <row r="52" spans="1:8" ht="18" customHeight="1">
      <c r="A52" s="73"/>
      <c r="B52" s="21"/>
      <c r="C52" s="428"/>
      <c r="D52" s="428"/>
      <c r="E52" s="428"/>
      <c r="F52" s="428"/>
      <c r="G52" s="429"/>
      <c r="H52" s="126">
        <f t="shared" si="0"/>
        <v>0</v>
      </c>
    </row>
    <row r="53" spans="1:8" ht="18" customHeight="1">
      <c r="A53" s="73">
        <v>2940</v>
      </c>
      <c r="B53" s="21" t="s">
        <v>359</v>
      </c>
      <c r="C53" s="428"/>
      <c r="D53" s="428"/>
      <c r="E53" s="428"/>
      <c r="F53" s="428"/>
      <c r="G53" s="429"/>
      <c r="H53" s="126">
        <f t="shared" si="0"/>
        <v>0</v>
      </c>
    </row>
    <row r="54" spans="1:8" ht="18" customHeight="1">
      <c r="A54" s="73" t="s">
        <v>701</v>
      </c>
      <c r="B54" s="21" t="s">
        <v>360</v>
      </c>
      <c r="C54" s="428"/>
      <c r="D54" s="428"/>
      <c r="E54" s="428"/>
      <c r="F54" s="428"/>
      <c r="G54" s="429"/>
      <c r="H54" s="126">
        <f t="shared" si="0"/>
        <v>0</v>
      </c>
    </row>
    <row r="55" spans="1:8" ht="18" customHeight="1">
      <c r="A55" s="73"/>
      <c r="B55" s="21"/>
      <c r="C55" s="428"/>
      <c r="D55" s="428"/>
      <c r="E55" s="428"/>
      <c r="F55" s="428"/>
      <c r="G55" s="429"/>
      <c r="H55" s="126">
        <f t="shared" si="0"/>
        <v>0</v>
      </c>
    </row>
    <row r="56" spans="1:8" ht="18" customHeight="1">
      <c r="A56" s="73"/>
      <c r="B56" s="21"/>
      <c r="C56" s="428"/>
      <c r="D56" s="428"/>
      <c r="E56" s="428"/>
      <c r="F56" s="428"/>
      <c r="G56" s="429"/>
      <c r="H56" s="126">
        <f t="shared" si="0"/>
        <v>0</v>
      </c>
    </row>
    <row r="57" spans="1:8" ht="18" customHeight="1">
      <c r="A57" s="73"/>
      <c r="B57" s="21"/>
      <c r="C57" s="428"/>
      <c r="D57" s="428"/>
      <c r="E57" s="428"/>
      <c r="F57" s="428"/>
      <c r="G57" s="429"/>
      <c r="H57" s="126">
        <f t="shared" si="0"/>
        <v>0</v>
      </c>
    </row>
    <row r="58" spans="1:8" ht="18" customHeight="1">
      <c r="A58" s="73">
        <v>2980</v>
      </c>
      <c r="B58" s="21" t="s">
        <v>361</v>
      </c>
      <c r="C58" s="428"/>
      <c r="D58" s="428"/>
      <c r="E58" s="428"/>
      <c r="F58" s="428"/>
      <c r="G58" s="429"/>
      <c r="H58" s="126">
        <f t="shared" si="0"/>
        <v>0</v>
      </c>
    </row>
    <row r="59" spans="1:8" ht="18" customHeight="1">
      <c r="A59" s="73"/>
      <c r="B59" s="21"/>
      <c r="C59" s="428"/>
      <c r="D59" s="428"/>
      <c r="E59" s="428"/>
      <c r="F59" s="428"/>
      <c r="G59" s="429"/>
      <c r="H59" s="126">
        <f t="shared" si="0"/>
        <v>0</v>
      </c>
    </row>
    <row r="60" spans="1:8" ht="18" customHeight="1" thickBot="1">
      <c r="A60" s="73"/>
      <c r="B60" s="21"/>
      <c r="C60" s="430"/>
      <c r="D60" s="430"/>
      <c r="E60" s="430"/>
      <c r="F60" s="430"/>
      <c r="G60" s="431"/>
      <c r="H60" s="132"/>
    </row>
    <row r="61" spans="1:8" ht="18" customHeight="1" thickBot="1">
      <c r="A61" s="74"/>
      <c r="B61" s="77" t="s">
        <v>362</v>
      </c>
      <c r="C61" s="131">
        <f t="shared" ref="C61:H61" si="1">SUM(C7:C60)</f>
        <v>0</v>
      </c>
      <c r="D61" s="131">
        <f t="shared" si="1"/>
        <v>0</v>
      </c>
      <c r="E61" s="131">
        <f t="shared" si="1"/>
        <v>0</v>
      </c>
      <c r="F61" s="131">
        <f t="shared" si="1"/>
        <v>0</v>
      </c>
      <c r="G61" s="131">
        <f t="shared" si="1"/>
        <v>0</v>
      </c>
      <c r="H61" s="131">
        <f t="shared" si="1"/>
        <v>0</v>
      </c>
    </row>
    <row r="62" spans="1:8" ht="18" customHeight="1">
      <c r="A62" s="73"/>
      <c r="B62" s="76"/>
      <c r="C62" s="428"/>
      <c r="D62" s="428"/>
      <c r="E62" s="428"/>
      <c r="F62" s="428"/>
      <c r="G62" s="429"/>
      <c r="H62" s="126"/>
    </row>
    <row r="63" spans="1:8" ht="18" customHeight="1">
      <c r="A63" s="111" t="s">
        <v>2465</v>
      </c>
      <c r="B63" s="112"/>
      <c r="C63" s="434"/>
      <c r="D63" s="434"/>
      <c r="E63" s="434"/>
      <c r="F63" s="434"/>
      <c r="G63" s="435"/>
      <c r="H63" s="133"/>
    </row>
    <row r="64" spans="1:8" ht="18" customHeight="1">
      <c r="A64" s="73">
        <v>3000</v>
      </c>
      <c r="B64" s="76" t="s">
        <v>14</v>
      </c>
      <c r="C64" s="428"/>
      <c r="D64" s="428"/>
      <c r="E64" s="428"/>
      <c r="F64" s="428"/>
      <c r="G64" s="429"/>
      <c r="H64" s="126"/>
    </row>
    <row r="65" spans="1:8" ht="18" customHeight="1">
      <c r="A65" s="73">
        <v>3400</v>
      </c>
      <c r="B65" s="21" t="s">
        <v>365</v>
      </c>
      <c r="C65" s="428"/>
      <c r="D65" s="428"/>
      <c r="E65" s="428"/>
      <c r="F65" s="428"/>
      <c r="G65" s="429"/>
      <c r="H65" s="126">
        <f>+C65+D65+E65-F65-G65</f>
        <v>0</v>
      </c>
    </row>
    <row r="66" spans="1:8" ht="18" customHeight="1">
      <c r="A66" s="73"/>
      <c r="B66" s="21"/>
      <c r="C66" s="428"/>
      <c r="D66" s="428"/>
      <c r="E66" s="428"/>
      <c r="F66" s="428"/>
      <c r="G66" s="429"/>
      <c r="H66" s="126">
        <f>+C66+D66+E66-F66-G66</f>
        <v>0</v>
      </c>
    </row>
    <row r="67" spans="1:8" ht="18" customHeight="1">
      <c r="A67" s="73"/>
      <c r="B67" s="21"/>
      <c r="C67" s="428"/>
      <c r="D67" s="428"/>
      <c r="E67" s="428"/>
      <c r="F67" s="428"/>
      <c r="G67" s="429"/>
      <c r="H67" s="126">
        <f>+C67+D67+E67-F67-G67</f>
        <v>0</v>
      </c>
    </row>
    <row r="68" spans="1:8" ht="18" customHeight="1" thickBot="1">
      <c r="A68" s="73"/>
      <c r="B68" s="21"/>
      <c r="C68" s="430"/>
      <c r="D68" s="430"/>
      <c r="E68" s="430"/>
      <c r="F68" s="430"/>
      <c r="G68" s="431"/>
      <c r="H68" s="132"/>
    </row>
    <row r="69" spans="1:8" ht="18" customHeight="1">
      <c r="A69" s="73"/>
      <c r="B69" s="76" t="s">
        <v>17</v>
      </c>
      <c r="C69" s="130">
        <f t="shared" ref="C69:H69" si="2">SUM(C64:C68)</f>
        <v>0</v>
      </c>
      <c r="D69" s="130">
        <f t="shared" si="2"/>
        <v>0</v>
      </c>
      <c r="E69" s="130">
        <f t="shared" si="2"/>
        <v>0</v>
      </c>
      <c r="F69" s="130">
        <f t="shared" si="2"/>
        <v>0</v>
      </c>
      <c r="G69" s="130">
        <f t="shared" si="2"/>
        <v>0</v>
      </c>
      <c r="H69" s="130">
        <f t="shared" si="2"/>
        <v>0</v>
      </c>
    </row>
    <row r="70" spans="1:8" ht="18" customHeight="1">
      <c r="A70" s="73">
        <v>4000</v>
      </c>
      <c r="B70" s="76" t="s">
        <v>15</v>
      </c>
      <c r="C70" s="130"/>
      <c r="D70" s="130"/>
      <c r="E70" s="130"/>
      <c r="F70" s="130"/>
      <c r="G70" s="126"/>
      <c r="H70" s="126"/>
    </row>
    <row r="71" spans="1:8" ht="18" customHeight="1">
      <c r="A71" s="73"/>
      <c r="B71" s="21"/>
      <c r="C71" s="428"/>
      <c r="D71" s="428"/>
      <c r="E71" s="428"/>
      <c r="F71" s="428"/>
      <c r="G71" s="429"/>
      <c r="H71" s="126">
        <f>+C71+D71+E71-F71-G71</f>
        <v>0</v>
      </c>
    </row>
    <row r="72" spans="1:8" ht="18" customHeight="1">
      <c r="A72" s="73"/>
      <c r="B72" s="21"/>
      <c r="C72" s="428"/>
      <c r="D72" s="428"/>
      <c r="E72" s="428"/>
      <c r="F72" s="428"/>
      <c r="G72" s="429"/>
      <c r="H72" s="126">
        <f>+C72+D72+E72-F72-G72</f>
        <v>0</v>
      </c>
    </row>
    <row r="73" spans="1:8" ht="18" customHeight="1">
      <c r="A73" s="73"/>
      <c r="B73" s="21"/>
      <c r="C73" s="428"/>
      <c r="D73" s="428"/>
      <c r="E73" s="428"/>
      <c r="F73" s="428"/>
      <c r="G73" s="429"/>
      <c r="H73" s="126">
        <f>+C73+D73+E73-F73-G73</f>
        <v>0</v>
      </c>
    </row>
    <row r="74" spans="1:8" ht="18" customHeight="1" thickBot="1">
      <c r="A74" s="73"/>
      <c r="B74" s="21"/>
      <c r="C74" s="430"/>
      <c r="D74" s="430"/>
      <c r="E74" s="430"/>
      <c r="F74" s="430"/>
      <c r="G74" s="431"/>
      <c r="H74" s="132"/>
    </row>
    <row r="75" spans="1:8" ht="18" customHeight="1">
      <c r="A75" s="73"/>
      <c r="B75" s="76" t="s">
        <v>16</v>
      </c>
      <c r="C75" s="130">
        <f t="shared" ref="C75:H75" si="3">SUM(C70:C74)</f>
        <v>0</v>
      </c>
      <c r="D75" s="130">
        <f t="shared" si="3"/>
        <v>0</v>
      </c>
      <c r="E75" s="130">
        <f t="shared" si="3"/>
        <v>0</v>
      </c>
      <c r="F75" s="130">
        <f t="shared" si="3"/>
        <v>0</v>
      </c>
      <c r="G75" s="130">
        <f t="shared" si="3"/>
        <v>0</v>
      </c>
      <c r="H75" s="130">
        <f t="shared" si="3"/>
        <v>0</v>
      </c>
    </row>
    <row r="76" spans="1:8" ht="18" customHeight="1">
      <c r="A76" s="73">
        <v>5000</v>
      </c>
      <c r="B76" s="76" t="s">
        <v>18</v>
      </c>
      <c r="C76" s="130"/>
      <c r="D76" s="130"/>
      <c r="E76" s="130"/>
      <c r="F76" s="130"/>
      <c r="G76" s="126"/>
      <c r="H76" s="126"/>
    </row>
    <row r="77" spans="1:8" ht="18" customHeight="1">
      <c r="A77" s="73">
        <v>5110</v>
      </c>
      <c r="B77" s="21" t="s">
        <v>366</v>
      </c>
      <c r="C77" s="428"/>
      <c r="D77" s="428"/>
      <c r="E77" s="428"/>
      <c r="F77" s="428"/>
      <c r="G77" s="429"/>
      <c r="H77" s="126">
        <f t="shared" ref="H77:H82" si="4">+C77+D77+E77-F77-G77</f>
        <v>0</v>
      </c>
    </row>
    <row r="78" spans="1:8" ht="18" customHeight="1">
      <c r="A78" s="73">
        <v>5210</v>
      </c>
      <c r="B78" s="21" t="s">
        <v>367</v>
      </c>
      <c r="C78" s="428"/>
      <c r="D78" s="428"/>
      <c r="E78" s="428"/>
      <c r="F78" s="428"/>
      <c r="G78" s="429"/>
      <c r="H78" s="126">
        <f t="shared" si="4"/>
        <v>0</v>
      </c>
    </row>
    <row r="79" spans="1:8" ht="18" customHeight="1">
      <c r="A79" s="73">
        <v>5310</v>
      </c>
      <c r="B79" s="21" t="s">
        <v>1168</v>
      </c>
      <c r="C79" s="428"/>
      <c r="D79" s="428"/>
      <c r="E79" s="428"/>
      <c r="F79" s="428"/>
      <c r="G79" s="429"/>
      <c r="H79" s="126">
        <f t="shared" si="4"/>
        <v>0</v>
      </c>
    </row>
    <row r="80" spans="1:8" ht="18" customHeight="1">
      <c r="A80" s="73">
        <v>5410</v>
      </c>
      <c r="B80" s="21" t="s">
        <v>368</v>
      </c>
      <c r="C80" s="428"/>
      <c r="D80" s="428"/>
      <c r="E80" s="428"/>
      <c r="F80" s="428"/>
      <c r="G80" s="429"/>
      <c r="H80" s="126">
        <f t="shared" si="4"/>
        <v>0</v>
      </c>
    </row>
    <row r="81" spans="1:8" ht="18" customHeight="1">
      <c r="A81" s="73">
        <v>5510</v>
      </c>
      <c r="B81" s="21" t="s">
        <v>997</v>
      </c>
      <c r="C81" s="428"/>
      <c r="D81" s="428"/>
      <c r="E81" s="428"/>
      <c r="F81" s="428"/>
      <c r="G81" s="429"/>
      <c r="H81" s="126">
        <f t="shared" si="4"/>
        <v>0</v>
      </c>
    </row>
    <row r="82" spans="1:8" ht="18" customHeight="1">
      <c r="A82" s="73">
        <v>5610</v>
      </c>
      <c r="B82" s="21" t="s">
        <v>990</v>
      </c>
      <c r="C82" s="428"/>
      <c r="D82" s="428"/>
      <c r="E82" s="428"/>
      <c r="F82" s="428"/>
      <c r="G82" s="429"/>
      <c r="H82" s="126">
        <f t="shared" si="4"/>
        <v>0</v>
      </c>
    </row>
    <row r="83" spans="1:8" ht="18" customHeight="1" thickBot="1">
      <c r="A83" s="73"/>
      <c r="B83" s="21"/>
      <c r="C83" s="430"/>
      <c r="D83" s="430"/>
      <c r="E83" s="430"/>
      <c r="F83" s="430"/>
      <c r="G83" s="431"/>
      <c r="H83" s="132"/>
    </row>
    <row r="84" spans="1:8" ht="18" customHeight="1">
      <c r="A84" s="73"/>
      <c r="B84" s="76" t="s">
        <v>19</v>
      </c>
      <c r="C84" s="130">
        <f t="shared" ref="C84:H84" si="5">SUM(C76:C83)</f>
        <v>0</v>
      </c>
      <c r="D84" s="130">
        <f t="shared" si="5"/>
        <v>0</v>
      </c>
      <c r="E84" s="130">
        <f t="shared" si="5"/>
        <v>0</v>
      </c>
      <c r="F84" s="130">
        <f t="shared" si="5"/>
        <v>0</v>
      </c>
      <c r="G84" s="130">
        <f t="shared" si="5"/>
        <v>0</v>
      </c>
      <c r="H84" s="130">
        <f t="shared" si="5"/>
        <v>0</v>
      </c>
    </row>
    <row r="85" spans="1:8" ht="18" customHeight="1">
      <c r="A85" s="73">
        <v>6000</v>
      </c>
      <c r="B85" s="76" t="s">
        <v>20</v>
      </c>
      <c r="C85" s="130"/>
      <c r="D85" s="130"/>
      <c r="E85" s="130"/>
      <c r="F85" s="130"/>
      <c r="G85" s="126"/>
      <c r="H85" s="126"/>
    </row>
    <row r="86" spans="1:8" ht="18" customHeight="1">
      <c r="A86" s="73"/>
      <c r="B86" s="21"/>
      <c r="C86" s="428"/>
      <c r="D86" s="428"/>
      <c r="E86" s="428"/>
      <c r="F86" s="428"/>
      <c r="G86" s="429"/>
      <c r="H86" s="126">
        <f>+C86+D86+E86-F86-G86</f>
        <v>0</v>
      </c>
    </row>
    <row r="87" spans="1:8" ht="18" customHeight="1" thickBot="1">
      <c r="A87" s="73"/>
      <c r="B87" s="21"/>
      <c r="C87" s="430"/>
      <c r="D87" s="430"/>
      <c r="E87" s="430"/>
      <c r="F87" s="430"/>
      <c r="G87" s="431"/>
      <c r="H87" s="131">
        <f>+C87+D87+E87-F87-G87</f>
        <v>0</v>
      </c>
    </row>
    <row r="88" spans="1:8" ht="18" customHeight="1">
      <c r="A88" s="73"/>
      <c r="B88" s="76" t="s">
        <v>21</v>
      </c>
      <c r="C88" s="130">
        <f t="shared" ref="C88:H88" si="6">SUM(C85:C87)</f>
        <v>0</v>
      </c>
      <c r="D88" s="130">
        <f t="shared" si="6"/>
        <v>0</v>
      </c>
      <c r="E88" s="130">
        <f t="shared" si="6"/>
        <v>0</v>
      </c>
      <c r="F88" s="130">
        <f t="shared" si="6"/>
        <v>0</v>
      </c>
      <c r="G88" s="130">
        <f t="shared" si="6"/>
        <v>0</v>
      </c>
      <c r="H88" s="130">
        <f t="shared" si="6"/>
        <v>0</v>
      </c>
    </row>
    <row r="89" spans="1:8" ht="18" customHeight="1">
      <c r="A89" s="73">
        <v>7000</v>
      </c>
      <c r="B89" s="76" t="s">
        <v>496</v>
      </c>
      <c r="C89" s="130"/>
      <c r="D89" s="130"/>
      <c r="E89" s="130"/>
      <c r="F89" s="130"/>
      <c r="G89" s="126"/>
      <c r="H89" s="126"/>
    </row>
    <row r="90" spans="1:8" ht="18" customHeight="1">
      <c r="A90" s="73">
        <v>7001</v>
      </c>
      <c r="B90" s="21" t="s">
        <v>353</v>
      </c>
      <c r="C90" s="428"/>
      <c r="D90" s="428"/>
      <c r="E90" s="428"/>
      <c r="F90" s="428"/>
      <c r="G90" s="429"/>
      <c r="H90" s="126">
        <f t="shared" ref="H90:H95" si="7">+C90+D90+E90-F90-G90</f>
        <v>0</v>
      </c>
    </row>
    <row r="91" spans="1:8" ht="18" customHeight="1">
      <c r="A91" s="73">
        <v>7002</v>
      </c>
      <c r="B91" s="21" t="s">
        <v>369</v>
      </c>
      <c r="C91" s="428"/>
      <c r="D91" s="428"/>
      <c r="E91" s="428"/>
      <c r="F91" s="428"/>
      <c r="G91" s="429"/>
      <c r="H91" s="126">
        <f t="shared" si="7"/>
        <v>0</v>
      </c>
    </row>
    <row r="92" spans="1:8" ht="18" customHeight="1">
      <c r="A92" s="73"/>
      <c r="B92" s="21"/>
      <c r="C92" s="428"/>
      <c r="D92" s="428"/>
      <c r="E92" s="428"/>
      <c r="F92" s="428"/>
      <c r="G92" s="429"/>
      <c r="H92" s="126">
        <f t="shared" si="7"/>
        <v>0</v>
      </c>
    </row>
    <row r="93" spans="1:8" ht="18" customHeight="1">
      <c r="A93" s="73">
        <v>7010</v>
      </c>
      <c r="B93" s="21" t="s">
        <v>370</v>
      </c>
      <c r="C93" s="428"/>
      <c r="D93" s="428"/>
      <c r="E93" s="428"/>
      <c r="F93" s="428"/>
      <c r="G93" s="429"/>
      <c r="H93" s="126">
        <f t="shared" si="7"/>
        <v>0</v>
      </c>
    </row>
    <row r="94" spans="1:8" ht="18" customHeight="1">
      <c r="A94" s="73"/>
      <c r="B94" s="21"/>
      <c r="C94" s="428"/>
      <c r="D94" s="428"/>
      <c r="E94" s="428"/>
      <c r="F94" s="428"/>
      <c r="G94" s="429"/>
      <c r="H94" s="126">
        <f t="shared" si="7"/>
        <v>0</v>
      </c>
    </row>
    <row r="95" spans="1:8" ht="18" customHeight="1">
      <c r="A95" s="73"/>
      <c r="B95" s="21"/>
      <c r="C95" s="428"/>
      <c r="D95" s="428"/>
      <c r="E95" s="428"/>
      <c r="F95" s="428"/>
      <c r="G95" s="429"/>
      <c r="H95" s="126">
        <f t="shared" si="7"/>
        <v>0</v>
      </c>
    </row>
    <row r="96" spans="1:8" ht="18" customHeight="1">
      <c r="A96" s="73">
        <v>7100</v>
      </c>
      <c r="B96" s="76" t="s">
        <v>3274</v>
      </c>
      <c r="C96" s="428"/>
      <c r="D96" s="428"/>
      <c r="E96" s="428"/>
      <c r="F96" s="428"/>
      <c r="G96" s="429"/>
      <c r="H96" s="126"/>
    </row>
    <row r="97" spans="1:8" ht="18" customHeight="1">
      <c r="A97" s="73">
        <v>7110</v>
      </c>
      <c r="B97" s="21" t="s">
        <v>363</v>
      </c>
      <c r="C97" s="428"/>
      <c r="D97" s="428"/>
      <c r="E97" s="428"/>
      <c r="F97" s="428"/>
      <c r="G97" s="429"/>
      <c r="H97" s="126">
        <f t="shared" ref="H97:H106" si="8">+C97+D97+E97-F97-G97</f>
        <v>0</v>
      </c>
    </row>
    <row r="98" spans="1:8" ht="18" customHeight="1">
      <c r="A98" s="73">
        <v>7120</v>
      </c>
      <c r="B98" s="21" t="s">
        <v>371</v>
      </c>
      <c r="C98" s="428"/>
      <c r="D98" s="428"/>
      <c r="E98" s="428"/>
      <c r="F98" s="428"/>
      <c r="G98" s="429"/>
      <c r="H98" s="126">
        <f t="shared" si="8"/>
        <v>0</v>
      </c>
    </row>
    <row r="99" spans="1:8" ht="18" customHeight="1">
      <c r="A99" s="73">
        <v>7130</v>
      </c>
      <c r="B99" s="21" t="s">
        <v>372</v>
      </c>
      <c r="C99" s="428"/>
      <c r="D99" s="428"/>
      <c r="E99" s="428"/>
      <c r="F99" s="428"/>
      <c r="G99" s="429"/>
      <c r="H99" s="126">
        <f t="shared" si="8"/>
        <v>0</v>
      </c>
    </row>
    <row r="100" spans="1:8" ht="18" customHeight="1">
      <c r="A100" s="73">
        <v>7140</v>
      </c>
      <c r="B100" s="21" t="s">
        <v>373</v>
      </c>
      <c r="C100" s="428"/>
      <c r="D100" s="428"/>
      <c r="E100" s="428"/>
      <c r="F100" s="428"/>
      <c r="G100" s="429"/>
      <c r="H100" s="126">
        <f t="shared" si="8"/>
        <v>0</v>
      </c>
    </row>
    <row r="101" spans="1:8" ht="18" customHeight="1">
      <c r="A101" s="73">
        <v>7150</v>
      </c>
      <c r="B101" s="21" t="s">
        <v>374</v>
      </c>
      <c r="C101" s="428"/>
      <c r="D101" s="428"/>
      <c r="E101" s="428"/>
      <c r="F101" s="428"/>
      <c r="G101" s="429"/>
      <c r="H101" s="126">
        <f t="shared" si="8"/>
        <v>0</v>
      </c>
    </row>
    <row r="102" spans="1:8" ht="18" customHeight="1">
      <c r="A102" s="73"/>
      <c r="B102" s="21"/>
      <c r="C102" s="428"/>
      <c r="D102" s="428"/>
      <c r="E102" s="428"/>
      <c r="F102" s="428"/>
      <c r="G102" s="429"/>
      <c r="H102" s="126">
        <f t="shared" si="8"/>
        <v>0</v>
      </c>
    </row>
    <row r="103" spans="1:8" ht="18" customHeight="1">
      <c r="A103" s="73">
        <v>7160</v>
      </c>
      <c r="B103" s="21" t="s">
        <v>375</v>
      </c>
      <c r="C103" s="428"/>
      <c r="D103" s="428"/>
      <c r="E103" s="428"/>
      <c r="F103" s="428"/>
      <c r="G103" s="429"/>
      <c r="H103" s="126">
        <f t="shared" si="8"/>
        <v>0</v>
      </c>
    </row>
    <row r="104" spans="1:8" ht="18" customHeight="1">
      <c r="A104" s="73">
        <v>7170</v>
      </c>
      <c r="B104" s="21" t="s">
        <v>376</v>
      </c>
      <c r="C104" s="428"/>
      <c r="D104" s="428"/>
      <c r="E104" s="428"/>
      <c r="F104" s="428"/>
      <c r="G104" s="429"/>
      <c r="H104" s="126">
        <f t="shared" si="8"/>
        <v>0</v>
      </c>
    </row>
    <row r="105" spans="1:8" ht="18" customHeight="1">
      <c r="A105" s="73"/>
      <c r="B105" s="21"/>
      <c r="C105" s="428"/>
      <c r="D105" s="428"/>
      <c r="E105" s="428"/>
      <c r="F105" s="428"/>
      <c r="G105" s="429"/>
      <c r="H105" s="126">
        <f t="shared" si="8"/>
        <v>0</v>
      </c>
    </row>
    <row r="106" spans="1:8" ht="18" customHeight="1">
      <c r="A106" s="73">
        <v>7190</v>
      </c>
      <c r="B106" s="21" t="s">
        <v>377</v>
      </c>
      <c r="C106" s="428"/>
      <c r="D106" s="428"/>
      <c r="E106" s="428"/>
      <c r="F106" s="428"/>
      <c r="G106" s="429"/>
      <c r="H106" s="126">
        <f t="shared" si="8"/>
        <v>0</v>
      </c>
    </row>
    <row r="107" spans="1:8" ht="18" customHeight="1">
      <c r="A107" s="73"/>
      <c r="B107" s="21"/>
      <c r="C107" s="428"/>
      <c r="D107" s="428"/>
      <c r="E107" s="428"/>
      <c r="F107" s="428"/>
      <c r="G107" s="429"/>
      <c r="H107" s="126"/>
    </row>
    <row r="108" spans="1:8" ht="18" customHeight="1">
      <c r="A108" s="73">
        <v>7200</v>
      </c>
      <c r="B108" s="76" t="s">
        <v>495</v>
      </c>
      <c r="C108" s="428"/>
      <c r="D108" s="428"/>
      <c r="E108" s="428"/>
      <c r="F108" s="428"/>
      <c r="G108" s="429"/>
      <c r="H108" s="126"/>
    </row>
    <row r="109" spans="1:8" ht="18" customHeight="1">
      <c r="A109" s="73"/>
      <c r="B109" s="21"/>
      <c r="C109" s="428"/>
      <c r="D109" s="428"/>
      <c r="E109" s="428"/>
      <c r="F109" s="428"/>
      <c r="G109" s="429"/>
      <c r="H109" s="126">
        <f>+C109+D109+E109-F109-G109</f>
        <v>0</v>
      </c>
    </row>
    <row r="110" spans="1:8" ht="18" customHeight="1">
      <c r="A110" s="73"/>
      <c r="B110" s="21"/>
      <c r="C110" s="428"/>
      <c r="D110" s="428"/>
      <c r="E110" s="428"/>
      <c r="F110" s="428"/>
      <c r="G110" s="429"/>
      <c r="H110" s="126">
        <f>+C110+D110+E110-F110-G110</f>
        <v>0</v>
      </c>
    </row>
    <row r="111" spans="1:8" ht="18" customHeight="1">
      <c r="A111" s="73"/>
      <c r="B111" s="21"/>
      <c r="C111" s="428"/>
      <c r="D111" s="428"/>
      <c r="E111" s="428"/>
      <c r="F111" s="428"/>
      <c r="G111" s="429"/>
      <c r="H111" s="126">
        <f>+C111+D111+E111-F111-G111</f>
        <v>0</v>
      </c>
    </row>
    <row r="112" spans="1:8" ht="18" customHeight="1">
      <c r="B112" s="113"/>
      <c r="C112" s="434"/>
      <c r="D112" s="434"/>
      <c r="E112" s="434"/>
      <c r="F112" s="434"/>
      <c r="G112" s="435"/>
      <c r="H112" s="126">
        <f>+C112+D112+E112-F112-G112</f>
        <v>0</v>
      </c>
    </row>
    <row r="113" spans="1:8" ht="18" customHeight="1" thickBot="1">
      <c r="A113" s="73"/>
      <c r="B113" s="20"/>
      <c r="C113" s="430"/>
      <c r="D113" s="430"/>
      <c r="E113" s="430"/>
      <c r="F113" s="430"/>
      <c r="G113" s="431"/>
      <c r="H113" s="132"/>
    </row>
    <row r="114" spans="1:8" ht="18" customHeight="1" thickBot="1">
      <c r="A114" s="111" t="s">
        <v>2466</v>
      </c>
      <c r="B114" s="121"/>
      <c r="C114" s="436"/>
      <c r="D114" s="436"/>
      <c r="E114" s="436"/>
      <c r="F114" s="436"/>
      <c r="G114" s="437"/>
      <c r="H114" s="134"/>
    </row>
    <row r="115" spans="1:8" ht="18" customHeight="1">
      <c r="A115" s="73"/>
      <c r="B115" s="21"/>
      <c r="C115" s="428"/>
      <c r="D115" s="428"/>
      <c r="E115" s="428"/>
      <c r="F115" s="428"/>
      <c r="G115" s="429"/>
      <c r="H115" s="126"/>
    </row>
    <row r="116" spans="1:8" ht="18" customHeight="1">
      <c r="A116" s="73">
        <v>7400</v>
      </c>
      <c r="B116" s="21" t="s">
        <v>3709</v>
      </c>
      <c r="C116" s="428"/>
      <c r="D116" s="428"/>
      <c r="E116" s="428"/>
      <c r="F116" s="428"/>
      <c r="G116" s="429"/>
      <c r="H116" s="126">
        <f t="shared" ref="H116:H123" si="9">+C116+D116+E116-F116-G116</f>
        <v>0</v>
      </c>
    </row>
    <row r="117" spans="1:8" ht="18" customHeight="1">
      <c r="A117" s="73">
        <v>7700</v>
      </c>
      <c r="B117" s="21" t="s">
        <v>378</v>
      </c>
      <c r="C117" s="428"/>
      <c r="D117" s="428"/>
      <c r="E117" s="428"/>
      <c r="F117" s="428"/>
      <c r="G117" s="429"/>
      <c r="H117" s="126">
        <f t="shared" si="9"/>
        <v>0</v>
      </c>
    </row>
    <row r="118" spans="1:8" ht="18" customHeight="1">
      <c r="A118" s="73">
        <v>7805</v>
      </c>
      <c r="B118" s="21" t="s">
        <v>1084</v>
      </c>
      <c r="C118" s="428"/>
      <c r="D118" s="428"/>
      <c r="E118" s="428"/>
      <c r="F118" s="428"/>
      <c r="G118" s="429"/>
      <c r="H118" s="126">
        <f t="shared" si="9"/>
        <v>0</v>
      </c>
    </row>
    <row r="119" spans="1:8" ht="18" customHeight="1">
      <c r="A119" s="73">
        <v>7810</v>
      </c>
      <c r="B119" s="21" t="s">
        <v>1042</v>
      </c>
      <c r="C119" s="428"/>
      <c r="D119" s="428"/>
      <c r="E119" s="428"/>
      <c r="F119" s="428"/>
      <c r="G119" s="429"/>
      <c r="H119" s="126">
        <f t="shared" si="9"/>
        <v>0</v>
      </c>
    </row>
    <row r="120" spans="1:8" ht="18" customHeight="1">
      <c r="A120" s="73">
        <v>7815</v>
      </c>
      <c r="B120" s="21" t="s">
        <v>1043</v>
      </c>
      <c r="C120" s="428"/>
      <c r="D120" s="428"/>
      <c r="E120" s="428"/>
      <c r="F120" s="428"/>
      <c r="G120" s="429"/>
      <c r="H120" s="126">
        <f t="shared" si="9"/>
        <v>0</v>
      </c>
    </row>
    <row r="121" spans="1:8" ht="18" customHeight="1">
      <c r="A121" s="73">
        <v>7820</v>
      </c>
      <c r="B121" s="21" t="s">
        <v>364</v>
      </c>
      <c r="C121" s="428"/>
      <c r="D121" s="428"/>
      <c r="E121" s="428"/>
      <c r="F121" s="428"/>
      <c r="G121" s="429"/>
      <c r="H121" s="126">
        <f t="shared" si="9"/>
        <v>0</v>
      </c>
    </row>
    <row r="122" spans="1:8" ht="18" customHeight="1">
      <c r="A122" s="73">
        <v>7830</v>
      </c>
      <c r="B122" s="21" t="s">
        <v>1044</v>
      </c>
      <c r="C122" s="428"/>
      <c r="D122" s="428"/>
      <c r="E122" s="428"/>
      <c r="F122" s="428"/>
      <c r="G122" s="429"/>
      <c r="H122" s="126">
        <f t="shared" si="9"/>
        <v>0</v>
      </c>
    </row>
    <row r="123" spans="1:8" ht="18" customHeight="1">
      <c r="A123" s="73">
        <v>7840</v>
      </c>
      <c r="B123" s="21" t="s">
        <v>1045</v>
      </c>
      <c r="C123" s="428"/>
      <c r="D123" s="428"/>
      <c r="E123" s="428"/>
      <c r="F123" s="428"/>
      <c r="G123" s="429"/>
      <c r="H123" s="126">
        <f t="shared" si="9"/>
        <v>0</v>
      </c>
    </row>
    <row r="124" spans="1:8" ht="18" customHeight="1">
      <c r="A124" s="73"/>
      <c r="B124" s="21"/>
      <c r="C124" s="428"/>
      <c r="D124" s="428"/>
      <c r="E124" s="428"/>
      <c r="F124" s="428"/>
      <c r="G124" s="429"/>
      <c r="H124" s="126"/>
    </row>
    <row r="125" spans="1:8" ht="18" customHeight="1">
      <c r="A125" s="73"/>
      <c r="B125" s="21"/>
      <c r="C125" s="428"/>
      <c r="D125" s="428"/>
      <c r="E125" s="428"/>
      <c r="F125" s="428"/>
      <c r="G125" s="429"/>
      <c r="H125" s="126"/>
    </row>
    <row r="126" spans="1:8" ht="18" customHeight="1">
      <c r="A126" s="73">
        <v>7850</v>
      </c>
      <c r="B126" s="76" t="s">
        <v>3275</v>
      </c>
      <c r="C126" s="428"/>
      <c r="D126" s="428"/>
      <c r="E126" s="428"/>
      <c r="F126" s="428"/>
      <c r="G126" s="429"/>
      <c r="H126" s="126"/>
    </row>
    <row r="127" spans="1:8" ht="18" customHeight="1">
      <c r="A127" s="73"/>
      <c r="B127" s="21"/>
      <c r="C127" s="428"/>
      <c r="D127" s="428"/>
      <c r="E127" s="428"/>
      <c r="F127" s="428"/>
      <c r="G127" s="429"/>
      <c r="H127" s="126">
        <f>+C127+D127+E127-F127-G127</f>
        <v>0</v>
      </c>
    </row>
    <row r="128" spans="1:8" ht="18" customHeight="1">
      <c r="A128" s="73"/>
      <c r="B128" s="21"/>
      <c r="C128" s="428"/>
      <c r="D128" s="428"/>
      <c r="E128" s="428"/>
      <c r="F128" s="428"/>
      <c r="G128" s="429"/>
      <c r="H128" s="126">
        <f>+C128+D128+E128-F128-G128</f>
        <v>0</v>
      </c>
    </row>
    <row r="129" spans="1:8" ht="18" customHeight="1">
      <c r="A129" s="73"/>
      <c r="B129" s="21"/>
      <c r="C129" s="428"/>
      <c r="D129" s="428"/>
      <c r="E129" s="428"/>
      <c r="F129" s="428"/>
      <c r="G129" s="429"/>
      <c r="H129" s="126">
        <f>+C129+D129+E129-F129-G129</f>
        <v>0</v>
      </c>
    </row>
    <row r="130" spans="1:8" ht="18" customHeight="1">
      <c r="A130" s="73"/>
      <c r="B130" s="21"/>
      <c r="C130" s="428"/>
      <c r="D130" s="428"/>
      <c r="E130" s="428"/>
      <c r="F130" s="428"/>
      <c r="G130" s="429"/>
      <c r="H130" s="126">
        <f>+C130+D130+E130-F130-G130</f>
        <v>0</v>
      </c>
    </row>
    <row r="131" spans="1:8" ht="18" customHeight="1">
      <c r="A131" s="73">
        <v>7900</v>
      </c>
      <c r="B131" s="76" t="s">
        <v>3276</v>
      </c>
      <c r="C131" s="428"/>
      <c r="D131" s="428"/>
      <c r="E131" s="428"/>
      <c r="F131" s="428"/>
      <c r="G131" s="429"/>
      <c r="H131" s="126"/>
    </row>
    <row r="132" spans="1:8" ht="18" customHeight="1">
      <c r="A132" s="73">
        <v>7910</v>
      </c>
      <c r="B132" s="21" t="s">
        <v>1046</v>
      </c>
      <c r="C132" s="428"/>
      <c r="D132" s="428"/>
      <c r="E132" s="428"/>
      <c r="F132" s="428"/>
      <c r="G132" s="429"/>
      <c r="H132" s="126">
        <f>+C132+D132+E132-F132-G132</f>
        <v>0</v>
      </c>
    </row>
    <row r="133" spans="1:8" ht="18" customHeight="1" thickBot="1">
      <c r="A133" s="73">
        <v>7930</v>
      </c>
      <c r="B133" s="21" t="s">
        <v>1047</v>
      </c>
      <c r="C133" s="430"/>
      <c r="D133" s="430"/>
      <c r="E133" s="430"/>
      <c r="F133" s="430"/>
      <c r="G133" s="431"/>
      <c r="H133" s="132">
        <f>+C133+D133+E133-F133-G133</f>
        <v>0</v>
      </c>
    </row>
    <row r="134" spans="1:8" ht="18" customHeight="1" thickBot="1">
      <c r="A134" s="73"/>
      <c r="B134" s="76" t="s">
        <v>3277</v>
      </c>
      <c r="C134" s="131">
        <f t="shared" ref="C134:H134" si="10">SUM(C89:C133)</f>
        <v>0</v>
      </c>
      <c r="D134" s="131">
        <f t="shared" si="10"/>
        <v>0</v>
      </c>
      <c r="E134" s="131">
        <f t="shared" si="10"/>
        <v>0</v>
      </c>
      <c r="F134" s="131">
        <f t="shared" si="10"/>
        <v>0</v>
      </c>
      <c r="G134" s="131">
        <f t="shared" si="10"/>
        <v>0</v>
      </c>
      <c r="H134" s="131">
        <f t="shared" si="10"/>
        <v>0</v>
      </c>
    </row>
    <row r="135" spans="1:8" ht="18" customHeight="1">
      <c r="A135" s="73">
        <v>8000</v>
      </c>
      <c r="B135" s="76" t="s">
        <v>497</v>
      </c>
      <c r="C135" s="428"/>
      <c r="D135" s="428"/>
      <c r="E135" s="428"/>
      <c r="F135" s="428"/>
      <c r="G135" s="429"/>
      <c r="H135" s="126"/>
    </row>
    <row r="136" spans="1:8" ht="18" customHeight="1">
      <c r="A136" s="73"/>
      <c r="B136" s="21"/>
      <c r="C136" s="428"/>
      <c r="D136" s="428"/>
      <c r="E136" s="428"/>
      <c r="F136" s="428"/>
      <c r="G136" s="429"/>
      <c r="H136" s="126">
        <f>+C136+D136+E136-F136-G136</f>
        <v>0</v>
      </c>
    </row>
    <row r="137" spans="1:8" ht="18" customHeight="1">
      <c r="A137" s="73"/>
      <c r="B137" s="21"/>
      <c r="C137" s="428"/>
      <c r="D137" s="428"/>
      <c r="E137" s="428"/>
      <c r="F137" s="428"/>
      <c r="G137" s="429"/>
      <c r="H137" s="126">
        <f>+C137+D137+E137-F137-G137</f>
        <v>0</v>
      </c>
    </row>
    <row r="138" spans="1:8" ht="18" customHeight="1">
      <c r="A138" s="73"/>
      <c r="B138" s="21"/>
      <c r="C138" s="428"/>
      <c r="D138" s="428"/>
      <c r="E138" s="428"/>
      <c r="F138" s="428"/>
      <c r="G138" s="429"/>
      <c r="H138" s="126">
        <f>+C138+D138+E138-F138-G138</f>
        <v>0</v>
      </c>
    </row>
    <row r="139" spans="1:8" ht="18" customHeight="1" thickBot="1">
      <c r="A139" s="73"/>
      <c r="B139" s="21"/>
      <c r="C139" s="430"/>
      <c r="D139" s="430"/>
      <c r="E139" s="430"/>
      <c r="F139" s="430"/>
      <c r="G139" s="431"/>
      <c r="H139" s="132"/>
    </row>
    <row r="140" spans="1:8" ht="18" customHeight="1" thickBot="1">
      <c r="A140" s="73"/>
      <c r="B140" s="76" t="s">
        <v>13</v>
      </c>
      <c r="C140" s="135">
        <f t="shared" ref="C140:H140" si="11">SUM(C135:C139)</f>
        <v>0</v>
      </c>
      <c r="D140" s="135">
        <f t="shared" si="11"/>
        <v>0</v>
      </c>
      <c r="E140" s="135">
        <f t="shared" si="11"/>
        <v>0</v>
      </c>
      <c r="F140" s="135">
        <f t="shared" si="11"/>
        <v>0</v>
      </c>
      <c r="G140" s="135">
        <f t="shared" si="11"/>
        <v>0</v>
      </c>
      <c r="H140" s="135">
        <f t="shared" si="11"/>
        <v>0</v>
      </c>
    </row>
    <row r="141" spans="1:8" ht="18" customHeight="1" thickBot="1">
      <c r="A141" s="73"/>
      <c r="B141" s="76" t="s">
        <v>3</v>
      </c>
      <c r="C141" s="136">
        <f t="shared" ref="C141:H141" si="12">+C6+C61+C69+C75+C84+C88+C134+C140</f>
        <v>0</v>
      </c>
      <c r="D141" s="136">
        <f t="shared" si="12"/>
        <v>0</v>
      </c>
      <c r="E141" s="136">
        <f t="shared" si="12"/>
        <v>0</v>
      </c>
      <c r="F141" s="136">
        <f t="shared" si="12"/>
        <v>0</v>
      </c>
      <c r="G141" s="136">
        <f t="shared" si="12"/>
        <v>0</v>
      </c>
      <c r="H141" s="136">
        <f t="shared" si="12"/>
        <v>0</v>
      </c>
    </row>
    <row r="142" spans="1:8" ht="18" customHeight="1" thickTop="1" thickBot="1">
      <c r="A142" s="74"/>
      <c r="B142" s="20"/>
      <c r="C142" s="120"/>
      <c r="D142" s="120"/>
      <c r="E142" s="120"/>
      <c r="F142" s="120"/>
      <c r="G142" s="117"/>
      <c r="H142" s="117"/>
    </row>
    <row r="143" spans="1:8" ht="18" customHeight="1" thickBot="1">
      <c r="A143" s="32"/>
      <c r="B143" s="17"/>
    </row>
    <row r="144" spans="1:8" ht="18" customHeight="1">
      <c r="A144" s="60" t="s">
        <v>22</v>
      </c>
      <c r="B144" s="43"/>
      <c r="C144" s="43"/>
      <c r="D144" s="43"/>
      <c r="E144" s="43"/>
      <c r="F144" s="43"/>
      <c r="G144" s="43"/>
      <c r="H144" s="59"/>
    </row>
    <row r="145" spans="1:8" ht="18" customHeight="1" thickBot="1">
      <c r="A145" s="29"/>
      <c r="B145" s="1"/>
      <c r="C145" s="1"/>
      <c r="D145" s="1"/>
      <c r="E145" s="1"/>
      <c r="F145" s="1"/>
      <c r="G145" s="1"/>
      <c r="H145" s="18"/>
    </row>
    <row r="146" spans="1:8" ht="24.95" customHeight="1">
      <c r="A146" s="79" t="s">
        <v>1048</v>
      </c>
      <c r="B146" s="75" t="s">
        <v>158</v>
      </c>
      <c r="C146" s="43" t="s">
        <v>78</v>
      </c>
      <c r="D146" s="59"/>
      <c r="E146" s="43" t="s">
        <v>80</v>
      </c>
      <c r="F146" s="59"/>
      <c r="G146" s="114" t="s">
        <v>1041</v>
      </c>
      <c r="H146" s="78"/>
    </row>
    <row r="147" spans="1:8" ht="18" customHeight="1">
      <c r="A147" s="21">
        <v>7820</v>
      </c>
      <c r="B147" s="21" t="s">
        <v>364</v>
      </c>
      <c r="D147" s="19"/>
      <c r="F147" s="19"/>
      <c r="H147" s="19"/>
    </row>
    <row r="148" spans="1:8" ht="18" customHeight="1">
      <c r="A148" s="21">
        <v>7830</v>
      </c>
      <c r="B148" s="21" t="s">
        <v>1044</v>
      </c>
      <c r="D148" s="19"/>
      <c r="F148" s="19"/>
      <c r="H148" s="19"/>
    </row>
    <row r="149" spans="1:8" ht="18" customHeight="1" thickBot="1">
      <c r="A149" s="20">
        <v>7840</v>
      </c>
      <c r="B149" s="20" t="s">
        <v>1045</v>
      </c>
      <c r="C149" s="1"/>
      <c r="D149" s="18"/>
      <c r="E149" s="1"/>
      <c r="F149" s="18"/>
      <c r="G149" s="1"/>
      <c r="H149" s="18"/>
    </row>
    <row r="150" spans="1:8" ht="18" customHeight="1" thickBot="1">
      <c r="A150" s="61" t="s">
        <v>494</v>
      </c>
      <c r="B150" s="1"/>
      <c r="C150" s="1"/>
      <c r="D150" s="1"/>
      <c r="E150" s="1"/>
      <c r="F150" s="1"/>
      <c r="G150" s="1"/>
      <c r="H150" s="18"/>
    </row>
    <row r="158" spans="1:8" ht="15.75">
      <c r="A158" s="109" t="s">
        <v>2467</v>
      </c>
      <c r="B158" s="2"/>
      <c r="C158" s="2"/>
      <c r="D158" s="2"/>
      <c r="E158" s="2"/>
      <c r="F158" s="2"/>
      <c r="G158" s="2"/>
      <c r="H158" s="2"/>
    </row>
  </sheetData>
  <sheetProtection formatCells="0" formatColumns="0" formatRows="0" insertRows="0" deleteRows="0"/>
  <customSheetViews>
    <customSheetView guid="{FC3B3501-CA52-40D7-B049-0E027A15B235}">
      <pane xSplit="2" ySplit="5" topLeftCell="C72" activePane="bottomRight" state="frozen"/>
      <selection pane="bottomRight" activeCell="I142" sqref="I142"/>
      <rowBreaks count="2" manualBreakCount="2">
        <brk id="63" max="16383" man="1"/>
        <brk id="114" max="16383" man="1"/>
      </rowBreaks>
      <pageMargins left="0.25" right="0.25" top="0.25" bottom="0.25" header="0.5" footer="0.5"/>
      <printOptions horizontalCentered="1" verticalCentered="1" gridLines="1"/>
      <pageSetup scale="63"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63" orientation="portrait" horizontalDpi="360" verticalDpi="360" r:id="rId2"/>
  <headerFooter alignWithMargins="0"/>
  <rowBreaks count="2" manualBreakCount="2">
    <brk id="63" max="16383" man="1"/>
    <brk id="11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2"/>
  <dimension ref="A1:F48"/>
  <sheetViews>
    <sheetView workbookViewId="0">
      <selection activeCell="A2" sqref="A2"/>
    </sheetView>
  </sheetViews>
  <sheetFormatPr defaultRowHeight="12.75"/>
  <cols>
    <col min="1" max="1" width="25.7109375" customWidth="1"/>
    <col min="2" max="6" width="14.7109375" customWidth="1"/>
  </cols>
  <sheetData>
    <row r="1" spans="1:6" ht="18">
      <c r="A1" s="65" t="s">
        <v>23</v>
      </c>
      <c r="B1" s="80"/>
      <c r="C1" s="80"/>
      <c r="D1" s="80"/>
      <c r="E1" s="80"/>
      <c r="F1" s="81"/>
    </row>
    <row r="2" spans="1:6" ht="18">
      <c r="A2" s="68" t="s">
        <v>24</v>
      </c>
      <c r="B2" s="4"/>
      <c r="C2" s="4"/>
      <c r="D2" s="4"/>
      <c r="E2" s="4"/>
      <c r="F2" s="82"/>
    </row>
    <row r="3" spans="1:6" ht="18.75" thickBot="1">
      <c r="A3" s="83" t="str">
        <f>+'GW-STATEMENT NET POSITION(13)'!A3</f>
        <v>FISCAL YEAR ENDING JUNE 30, 2021</v>
      </c>
      <c r="B3" s="4"/>
      <c r="C3" s="4"/>
      <c r="D3" s="4"/>
      <c r="E3" s="4"/>
      <c r="F3" s="82"/>
    </row>
    <row r="4" spans="1:6" ht="18">
      <c r="A4" s="65"/>
      <c r="B4" s="65"/>
      <c r="C4" s="80"/>
      <c r="D4" s="80"/>
      <c r="E4" s="80"/>
      <c r="F4" s="87"/>
    </row>
    <row r="5" spans="1:6" ht="13.5" thickBot="1">
      <c r="A5" s="44"/>
      <c r="B5" s="86" t="s">
        <v>25</v>
      </c>
      <c r="C5" s="12"/>
      <c r="D5" s="12"/>
      <c r="E5" s="12"/>
      <c r="F5" s="21"/>
    </row>
    <row r="6" spans="1:6" ht="39.950000000000003" customHeight="1" thickBot="1">
      <c r="A6" s="471" t="s">
        <v>1444</v>
      </c>
      <c r="B6" s="182"/>
      <c r="C6" s="183"/>
      <c r="D6" s="183"/>
      <c r="E6" s="184"/>
      <c r="F6" s="122" t="s">
        <v>220</v>
      </c>
    </row>
    <row r="7" spans="1:6" ht="25.5">
      <c r="A7" s="84" t="s">
        <v>221</v>
      </c>
      <c r="B7" s="137"/>
      <c r="C7" s="130"/>
      <c r="D7" s="130"/>
      <c r="E7" s="138"/>
      <c r="F7" s="130">
        <f>SUM(B7:E7)</f>
        <v>0</v>
      </c>
    </row>
    <row r="8" spans="1:6" ht="25.5">
      <c r="A8" s="84" t="s">
        <v>119</v>
      </c>
      <c r="B8" s="137"/>
      <c r="C8" s="130"/>
      <c r="D8" s="130"/>
      <c r="E8" s="138"/>
      <c r="F8" s="130">
        <f t="shared" ref="F8:F20" si="0">SUM(B8:E8)</f>
        <v>0</v>
      </c>
    </row>
    <row r="9" spans="1:6">
      <c r="A9" s="44" t="s">
        <v>222</v>
      </c>
      <c r="B9" s="137"/>
      <c r="C9" s="130"/>
      <c r="D9" s="130"/>
      <c r="E9" s="138"/>
      <c r="F9" s="130">
        <f t="shared" si="0"/>
        <v>0</v>
      </c>
    </row>
    <row r="10" spans="1:6">
      <c r="A10" s="44" t="s">
        <v>1053</v>
      </c>
      <c r="B10" s="137"/>
      <c r="C10" s="130"/>
      <c r="D10" s="130"/>
      <c r="E10" s="138"/>
      <c r="F10" s="130">
        <f t="shared" si="0"/>
        <v>0</v>
      </c>
    </row>
    <row r="11" spans="1:6">
      <c r="A11" s="44"/>
      <c r="B11" s="137"/>
      <c r="C11" s="130"/>
      <c r="D11" s="130"/>
      <c r="E11" s="138"/>
      <c r="F11" s="130">
        <f t="shared" si="0"/>
        <v>0</v>
      </c>
    </row>
    <row r="12" spans="1:6">
      <c r="A12" s="44"/>
      <c r="B12" s="137"/>
      <c r="C12" s="130"/>
      <c r="D12" s="130"/>
      <c r="E12" s="138"/>
      <c r="F12" s="130">
        <f t="shared" si="0"/>
        <v>0</v>
      </c>
    </row>
    <row r="13" spans="1:6" ht="13.5" thickBot="1">
      <c r="A13" s="44"/>
      <c r="B13" s="139"/>
      <c r="C13" s="131"/>
      <c r="D13" s="131"/>
      <c r="E13" s="123"/>
      <c r="F13" s="131">
        <f t="shared" si="0"/>
        <v>0</v>
      </c>
    </row>
    <row r="14" spans="1:6" ht="13.5" thickBot="1">
      <c r="A14" s="85" t="s">
        <v>223</v>
      </c>
      <c r="B14" s="139">
        <f>SUM(B8:B13)</f>
        <v>0</v>
      </c>
      <c r="C14" s="139">
        <f>SUM(C8:C13)</f>
        <v>0</v>
      </c>
      <c r="D14" s="139">
        <f>SUM(D8:D13)</f>
        <v>0</v>
      </c>
      <c r="E14" s="139">
        <f>SUM(E8:E13)</f>
        <v>0</v>
      </c>
      <c r="F14" s="135">
        <f>SUM(F8:F13)</f>
        <v>0</v>
      </c>
    </row>
    <row r="15" spans="1:6" ht="25.5">
      <c r="A15" s="84" t="s">
        <v>328</v>
      </c>
      <c r="B15" s="137"/>
      <c r="C15" s="130"/>
      <c r="D15" s="130"/>
      <c r="E15" s="138"/>
      <c r="F15" s="130">
        <f t="shared" si="0"/>
        <v>0</v>
      </c>
    </row>
    <row r="16" spans="1:6">
      <c r="A16" s="44" t="s">
        <v>1053</v>
      </c>
      <c r="B16" s="137"/>
      <c r="C16" s="130"/>
      <c r="D16" s="130"/>
      <c r="E16" s="138"/>
      <c r="F16" s="130">
        <f t="shared" si="0"/>
        <v>0</v>
      </c>
    </row>
    <row r="17" spans="1:6">
      <c r="A17" s="44"/>
      <c r="B17" s="137"/>
      <c r="C17" s="130"/>
      <c r="D17" s="130"/>
      <c r="E17" s="138"/>
      <c r="F17" s="130">
        <f t="shared" si="0"/>
        <v>0</v>
      </c>
    </row>
    <row r="18" spans="1:6">
      <c r="A18" s="44"/>
      <c r="B18" s="137"/>
      <c r="C18" s="130"/>
      <c r="D18" s="130"/>
      <c r="E18" s="138"/>
      <c r="F18" s="130">
        <f t="shared" si="0"/>
        <v>0</v>
      </c>
    </row>
    <row r="19" spans="1:6">
      <c r="A19" s="44"/>
      <c r="B19" s="137"/>
      <c r="C19" s="130"/>
      <c r="D19" s="130"/>
      <c r="E19" s="138"/>
      <c r="F19" s="130">
        <f t="shared" si="0"/>
        <v>0</v>
      </c>
    </row>
    <row r="20" spans="1:6" ht="13.5" thickBot="1">
      <c r="A20" s="44"/>
      <c r="B20" s="139"/>
      <c r="C20" s="131"/>
      <c r="D20" s="131"/>
      <c r="E20" s="123"/>
      <c r="F20" s="131">
        <f t="shared" si="0"/>
        <v>0</v>
      </c>
    </row>
    <row r="21" spans="1:6" ht="13.5" thickBot="1">
      <c r="A21" s="85" t="s">
        <v>224</v>
      </c>
      <c r="B21" s="140">
        <f>SUM(B15:B20)</f>
        <v>0</v>
      </c>
      <c r="C21" s="140">
        <f>SUM(C15:C20)</f>
        <v>0</v>
      </c>
      <c r="D21" s="140">
        <f>SUM(D15:D20)</f>
        <v>0</v>
      </c>
      <c r="E21" s="140">
        <f>SUM(E15:E20)</f>
        <v>0</v>
      </c>
      <c r="F21" s="135">
        <f>SUM(F15:F20)</f>
        <v>0</v>
      </c>
    </row>
    <row r="22" spans="1:6" ht="26.25" thickBot="1">
      <c r="A22" s="84" t="s">
        <v>225</v>
      </c>
      <c r="B22" s="140">
        <f>+B7+B14-B21</f>
        <v>0</v>
      </c>
      <c r="C22" s="140">
        <f>+C7+C14-C21</f>
        <v>0</v>
      </c>
      <c r="D22" s="140">
        <f>+D7+D14-D21</f>
        <v>0</v>
      </c>
      <c r="E22" s="140">
        <f>+E7+E14-E21</f>
        <v>0</v>
      </c>
      <c r="F22" s="135">
        <f>+F7+F14-F21</f>
        <v>0</v>
      </c>
    </row>
    <row r="23" spans="1:6" ht="25.5">
      <c r="A23" s="84" t="s">
        <v>120</v>
      </c>
      <c r="B23" s="137"/>
      <c r="C23" s="130"/>
      <c r="D23" s="130"/>
      <c r="E23" s="138"/>
      <c r="F23" s="130">
        <f>SUM(B23:E23)</f>
        <v>0</v>
      </c>
    </row>
    <row r="24" spans="1:6">
      <c r="A24" s="44"/>
      <c r="B24" s="137"/>
      <c r="C24" s="130"/>
      <c r="D24" s="130"/>
      <c r="E24" s="138"/>
      <c r="F24" s="130">
        <f t="shared" ref="F24:F31" si="1">SUM(B24:E24)</f>
        <v>0</v>
      </c>
    </row>
    <row r="25" spans="1:6">
      <c r="A25" s="44"/>
      <c r="B25" s="137"/>
      <c r="C25" s="130"/>
      <c r="D25" s="130"/>
      <c r="E25" s="138"/>
      <c r="F25" s="130">
        <f t="shared" si="1"/>
        <v>0</v>
      </c>
    </row>
    <row r="26" spans="1:6">
      <c r="A26" s="44"/>
      <c r="B26" s="137"/>
      <c r="C26" s="130"/>
      <c r="D26" s="130"/>
      <c r="E26" s="138"/>
      <c r="F26" s="130">
        <f t="shared" si="1"/>
        <v>0</v>
      </c>
    </row>
    <row r="27" spans="1:6">
      <c r="A27" s="44"/>
      <c r="B27" s="137"/>
      <c r="C27" s="130"/>
      <c r="D27" s="130"/>
      <c r="E27" s="138"/>
      <c r="F27" s="130">
        <f t="shared" si="1"/>
        <v>0</v>
      </c>
    </row>
    <row r="28" spans="1:6">
      <c r="A28" s="44"/>
      <c r="B28" s="137"/>
      <c r="C28" s="130"/>
      <c r="D28" s="130"/>
      <c r="E28" s="138"/>
      <c r="F28" s="130">
        <f t="shared" si="1"/>
        <v>0</v>
      </c>
    </row>
    <row r="29" spans="1:6">
      <c r="A29" s="44"/>
      <c r="B29" s="137"/>
      <c r="C29" s="130"/>
      <c r="D29" s="130"/>
      <c r="E29" s="138"/>
      <c r="F29" s="130">
        <f t="shared" si="1"/>
        <v>0</v>
      </c>
    </row>
    <row r="30" spans="1:6">
      <c r="A30" s="44"/>
      <c r="B30" s="137"/>
      <c r="C30" s="130"/>
      <c r="D30" s="130"/>
      <c r="E30" s="138"/>
      <c r="F30" s="130">
        <f t="shared" si="1"/>
        <v>0</v>
      </c>
    </row>
    <row r="31" spans="1:6" ht="13.5" thickBot="1">
      <c r="A31" s="44"/>
      <c r="B31" s="139"/>
      <c r="C31" s="131"/>
      <c r="D31" s="131"/>
      <c r="E31" s="123"/>
      <c r="F31" s="131">
        <f t="shared" si="1"/>
        <v>0</v>
      </c>
    </row>
    <row r="32" spans="1:6" ht="13.5" thickBot="1">
      <c r="A32" s="85" t="s">
        <v>223</v>
      </c>
      <c r="B32" s="140">
        <f>SUM(B23:B31)</f>
        <v>0</v>
      </c>
      <c r="C32" s="140">
        <f>SUM(C23:C31)</f>
        <v>0</v>
      </c>
      <c r="D32" s="140">
        <f>SUM(D23:D31)</f>
        <v>0</v>
      </c>
      <c r="E32" s="140">
        <f>SUM(E23:E31)</f>
        <v>0</v>
      </c>
      <c r="F32" s="135">
        <f>SUM(F23:F31)</f>
        <v>0</v>
      </c>
    </row>
    <row r="33" spans="1:6" ht="26.25" thickBot="1">
      <c r="A33" s="84" t="s">
        <v>230</v>
      </c>
      <c r="B33" s="140">
        <f>+B22+B32</f>
        <v>0</v>
      </c>
      <c r="C33" s="140">
        <f>+C22+C32</f>
        <v>0</v>
      </c>
      <c r="D33" s="140">
        <f>+D22+D32</f>
        <v>0</v>
      </c>
      <c r="E33" s="140">
        <f>+E22+E32</f>
        <v>0</v>
      </c>
      <c r="F33" s="135">
        <f>+F22+F32</f>
        <v>0</v>
      </c>
    </row>
    <row r="34" spans="1:6" ht="38.25">
      <c r="A34" s="84" t="s">
        <v>702</v>
      </c>
      <c r="B34" s="137"/>
      <c r="C34" s="130"/>
      <c r="D34" s="130"/>
      <c r="E34" s="138"/>
      <c r="F34" s="130">
        <f>SUM(B34:E34)</f>
        <v>0</v>
      </c>
    </row>
    <row r="35" spans="1:6">
      <c r="A35" s="44"/>
      <c r="B35" s="137"/>
      <c r="C35" s="130"/>
      <c r="D35" s="130"/>
      <c r="E35" s="138"/>
      <c r="F35" s="130">
        <f>SUM(B35:E35)</f>
        <v>0</v>
      </c>
    </row>
    <row r="36" spans="1:6">
      <c r="A36" s="44"/>
      <c r="B36" s="137"/>
      <c r="C36" s="130"/>
      <c r="D36" s="130"/>
      <c r="E36" s="138"/>
      <c r="F36" s="130">
        <f t="shared" ref="F36:F41" si="2">SUM(B36:E36)</f>
        <v>0</v>
      </c>
    </row>
    <row r="37" spans="1:6">
      <c r="A37" s="44"/>
      <c r="B37" s="137"/>
      <c r="C37" s="130"/>
      <c r="D37" s="130"/>
      <c r="E37" s="138"/>
      <c r="F37" s="130">
        <f t="shared" si="2"/>
        <v>0</v>
      </c>
    </row>
    <row r="38" spans="1:6">
      <c r="A38" s="44"/>
      <c r="B38" s="137"/>
      <c r="C38" s="130"/>
      <c r="D38" s="130"/>
      <c r="E38" s="138"/>
      <c r="F38" s="130">
        <f t="shared" si="2"/>
        <v>0</v>
      </c>
    </row>
    <row r="39" spans="1:6">
      <c r="A39" s="44"/>
      <c r="B39" s="137"/>
      <c r="C39" s="130"/>
      <c r="D39" s="130"/>
      <c r="E39" s="138"/>
      <c r="F39" s="130">
        <f t="shared" si="2"/>
        <v>0</v>
      </c>
    </row>
    <row r="40" spans="1:6">
      <c r="A40" s="44"/>
      <c r="B40" s="137"/>
      <c r="C40" s="130"/>
      <c r="D40" s="130"/>
      <c r="E40" s="138"/>
      <c r="F40" s="130">
        <f t="shared" si="2"/>
        <v>0</v>
      </c>
    </row>
    <row r="41" spans="1:6" ht="13.5" thickBot="1">
      <c r="A41" s="44"/>
      <c r="B41" s="139"/>
      <c r="C41" s="131"/>
      <c r="D41" s="131"/>
      <c r="E41" s="123"/>
      <c r="F41" s="131">
        <f t="shared" si="2"/>
        <v>0</v>
      </c>
    </row>
    <row r="42" spans="1:6" ht="13.5" thickBot="1">
      <c r="A42" s="85" t="s">
        <v>223</v>
      </c>
      <c r="B42" s="139">
        <f>SUM(B34:B41)</f>
        <v>0</v>
      </c>
      <c r="C42" s="139">
        <f>SUM(C34:C41)</f>
        <v>0</v>
      </c>
      <c r="D42" s="139">
        <f>SUM(D34:D41)</f>
        <v>0</v>
      </c>
      <c r="E42" s="139">
        <f>SUM(E34:E41)</f>
        <v>0</v>
      </c>
      <c r="F42" s="135">
        <f>SUM(F34:F41)</f>
        <v>0</v>
      </c>
    </row>
    <row r="43" spans="1:6" ht="26.25" thickBot="1">
      <c r="A43" s="88" t="s">
        <v>121</v>
      </c>
      <c r="B43" s="139">
        <f>+B33+B42</f>
        <v>0</v>
      </c>
      <c r="C43" s="139">
        <f>+C33+C42</f>
        <v>0</v>
      </c>
      <c r="D43" s="139">
        <f>+D33+D42</f>
        <v>0</v>
      </c>
      <c r="E43" s="139">
        <f>+E33+E42</f>
        <v>0</v>
      </c>
      <c r="F43" s="135">
        <f>+F33+F42</f>
        <v>0</v>
      </c>
    </row>
    <row r="44" spans="1:6" ht="13.5" thickBot="1">
      <c r="A44" s="1686" t="s">
        <v>1586</v>
      </c>
      <c r="B44" s="1687"/>
      <c r="C44" s="1687"/>
      <c r="D44" s="1687"/>
      <c r="E44" s="1687"/>
      <c r="F44" s="1688"/>
    </row>
    <row r="45" spans="1:6">
      <c r="A45" s="225"/>
      <c r="B45" s="225"/>
      <c r="C45" s="225"/>
      <c r="D45" s="225"/>
      <c r="E45" s="225"/>
      <c r="F45" s="225"/>
    </row>
    <row r="46" spans="1:6">
      <c r="A46" s="1388" t="s">
        <v>2091</v>
      </c>
      <c r="B46" s="1388"/>
      <c r="C46" s="1388"/>
      <c r="D46" s="1388"/>
      <c r="E46" s="1388"/>
      <c r="F46" s="1388"/>
    </row>
    <row r="48" spans="1:6" ht="15.75">
      <c r="A48" s="109" t="s">
        <v>2468</v>
      </c>
      <c r="B48" s="2"/>
      <c r="C48" s="2"/>
      <c r="D48" s="2"/>
      <c r="E48" s="2"/>
      <c r="F48" s="2"/>
    </row>
  </sheetData>
  <customSheetViews>
    <customSheetView guid="{FC3B3501-CA52-40D7-B049-0E027A15B235}">
      <selection activeCell="K42" sqref="K42"/>
      <pageMargins left="0.5" right="0.5" top="0.5" bottom="0.25" header="0" footer="0"/>
      <printOptions horizontalCentered="1" gridLines="1"/>
      <pageSetup scale="95" orientation="portrait" horizontalDpi="360" verticalDpi="360" r:id="rId1"/>
      <headerFooter alignWithMargins="0"/>
    </customSheetView>
  </customSheetViews>
  <mergeCells count="2">
    <mergeCell ref="A44:F44"/>
    <mergeCell ref="A46:F46"/>
  </mergeCells>
  <phoneticPr fontId="0" type="noConversion"/>
  <printOptions horizontalCentered="1" gridLines="1"/>
  <pageMargins left="0.5" right="0.5" top="0.5" bottom="0.25" header="0" footer="0"/>
  <pageSetup scale="95"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2.75"/>
  <sheetData>
    <row r="1" spans="1:11" ht="60">
      <c r="A1" s="1387" t="s">
        <v>82</v>
      </c>
      <c r="B1" s="1388"/>
      <c r="C1" s="1388"/>
      <c r="D1" s="1388"/>
      <c r="E1" s="1388"/>
      <c r="F1" s="1388"/>
      <c r="G1" s="1388"/>
      <c r="H1" s="1388"/>
      <c r="I1" s="1388"/>
      <c r="J1" s="1388"/>
      <c r="K1" s="1388"/>
    </row>
    <row r="2" spans="1:11">
      <c r="A2" s="2"/>
      <c r="B2" s="2"/>
      <c r="C2" s="2"/>
      <c r="D2" s="2"/>
      <c r="E2" s="2"/>
      <c r="F2" s="2"/>
      <c r="G2" s="2"/>
      <c r="H2" s="2"/>
      <c r="I2" s="2"/>
      <c r="J2" s="2"/>
      <c r="K2" s="2"/>
    </row>
    <row r="3" spans="1:11">
      <c r="A3" s="2"/>
      <c r="B3" s="2"/>
      <c r="C3" s="2"/>
      <c r="D3" s="2"/>
      <c r="E3" s="2"/>
      <c r="F3" s="2"/>
      <c r="G3" s="2"/>
      <c r="H3" s="2"/>
      <c r="I3" s="2"/>
      <c r="J3" s="2"/>
      <c r="K3" s="2"/>
    </row>
    <row r="4" spans="1:11" ht="60">
      <c r="A4" s="1387" t="s">
        <v>863</v>
      </c>
      <c r="B4" s="1293"/>
      <c r="C4" s="1293"/>
      <c r="D4" s="1293"/>
      <c r="E4" s="1293"/>
      <c r="F4" s="1293"/>
      <c r="G4" s="1293"/>
      <c r="H4" s="1293"/>
      <c r="I4" s="1293"/>
      <c r="J4" s="1293"/>
      <c r="K4" s="1293"/>
    </row>
    <row r="5" spans="1:11">
      <c r="A5" s="2"/>
      <c r="B5" s="2"/>
      <c r="C5" s="2"/>
      <c r="D5" s="2"/>
      <c r="E5" s="2"/>
      <c r="F5" s="2"/>
      <c r="G5" s="2"/>
      <c r="H5" s="2"/>
      <c r="I5" s="2"/>
      <c r="J5" s="2"/>
      <c r="K5" s="2"/>
    </row>
    <row r="6" spans="1:11">
      <c r="A6" s="2"/>
      <c r="B6" s="2"/>
      <c r="C6" s="2"/>
      <c r="D6" s="2"/>
      <c r="E6" s="2"/>
      <c r="F6" s="2"/>
      <c r="G6" s="2"/>
      <c r="H6" s="2"/>
      <c r="I6" s="2"/>
      <c r="J6" s="2"/>
      <c r="K6" s="2"/>
    </row>
    <row r="7" spans="1:11">
      <c r="A7" s="2"/>
      <c r="B7" s="2"/>
      <c r="C7" s="2"/>
      <c r="D7" s="2"/>
      <c r="E7" s="2"/>
      <c r="F7" s="2"/>
      <c r="G7" s="2"/>
      <c r="H7" s="2"/>
      <c r="I7" s="2"/>
      <c r="J7" s="2"/>
      <c r="K7" s="2"/>
    </row>
    <row r="8" spans="1:11" ht="60">
      <c r="A8" s="1387" t="s">
        <v>51</v>
      </c>
      <c r="B8" s="1293"/>
      <c r="C8" s="1293"/>
      <c r="D8" s="1293"/>
      <c r="E8" s="1293"/>
      <c r="F8" s="1293"/>
      <c r="G8" s="1293"/>
      <c r="H8" s="1293"/>
      <c r="I8" s="1293"/>
      <c r="J8" s="1293"/>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30" sqref="A30"/>
    </sheetView>
  </sheetViews>
  <sheetFormatPr defaultRowHeight="12.75"/>
  <cols>
    <col min="1" max="2" width="15.7109375" customWidth="1"/>
  </cols>
  <sheetData>
    <row r="1" spans="1:11" ht="13.5" thickBot="1"/>
    <row r="2" spans="1:11" ht="18">
      <c r="A2" s="89" t="s">
        <v>52</v>
      </c>
      <c r="B2" s="56"/>
      <c r="C2" s="56"/>
      <c r="D2" s="56"/>
      <c r="E2" s="56"/>
      <c r="F2" s="56"/>
      <c r="G2" s="56"/>
      <c r="H2" s="56"/>
      <c r="I2" s="56"/>
      <c r="J2" s="56"/>
      <c r="K2" s="62"/>
    </row>
    <row r="3" spans="1:11" ht="13.5" thickBot="1">
      <c r="A3" s="86" t="s">
        <v>2042</v>
      </c>
      <c r="B3" s="11"/>
      <c r="C3" s="11"/>
      <c r="D3" s="11"/>
      <c r="E3" s="11"/>
      <c r="F3" s="11"/>
      <c r="G3" s="11"/>
      <c r="H3" s="11"/>
      <c r="I3" s="11"/>
      <c r="J3" s="11"/>
      <c r="K3" s="91"/>
    </row>
    <row r="4" spans="1:11" ht="20.100000000000001" customHeight="1">
      <c r="A4" s="94" t="s">
        <v>122</v>
      </c>
      <c r="B4" s="30"/>
      <c r="C4" s="30"/>
      <c r="D4" s="151"/>
      <c r="E4" s="50"/>
      <c r="F4" s="50"/>
      <c r="G4" s="50"/>
      <c r="H4" s="50"/>
      <c r="I4" s="50"/>
      <c r="J4" s="50"/>
      <c r="K4" s="51"/>
    </row>
    <row r="5" spans="1:11" ht="20.100000000000001" customHeight="1">
      <c r="A5" s="28" t="s">
        <v>123</v>
      </c>
      <c r="B5" s="26"/>
      <c r="C5" s="26"/>
      <c r="D5" s="152"/>
      <c r="E5" s="41"/>
      <c r="F5" s="41"/>
      <c r="G5" s="41"/>
      <c r="H5" s="41"/>
      <c r="I5" s="41"/>
      <c r="J5" s="41"/>
      <c r="K5" s="153"/>
    </row>
    <row r="6" spans="1:11" ht="20.100000000000001" customHeight="1">
      <c r="A6" s="28" t="s">
        <v>124</v>
      </c>
      <c r="B6" s="26"/>
      <c r="C6" s="26"/>
      <c r="D6" s="152"/>
      <c r="E6" s="41"/>
      <c r="F6" s="41"/>
      <c r="G6" s="41"/>
      <c r="H6" s="41"/>
      <c r="I6" s="41"/>
      <c r="J6" s="41"/>
      <c r="K6" s="153"/>
    </row>
    <row r="7" spans="1:11" ht="20.100000000000001" customHeight="1">
      <c r="A7" s="28" t="s">
        <v>125</v>
      </c>
      <c r="B7" s="26"/>
      <c r="C7" s="26"/>
      <c r="D7" s="152"/>
      <c r="E7" s="41"/>
      <c r="F7" s="41"/>
      <c r="G7" s="41"/>
      <c r="H7" s="41"/>
      <c r="I7" s="41"/>
      <c r="J7" s="41"/>
      <c r="K7" s="153"/>
    </row>
    <row r="8" spans="1:11" ht="20.100000000000001" customHeight="1">
      <c r="A8" s="28" t="s">
        <v>126</v>
      </c>
      <c r="B8" s="26"/>
      <c r="C8" s="26"/>
      <c r="D8" s="150"/>
      <c r="E8" s="41"/>
      <c r="F8" s="41"/>
      <c r="G8" s="41"/>
      <c r="H8" s="41"/>
      <c r="I8" s="41"/>
      <c r="J8" s="41"/>
      <c r="K8" s="153"/>
    </row>
    <row r="9" spans="1:11" ht="20.100000000000001" customHeight="1">
      <c r="A9" s="28" t="s">
        <v>127</v>
      </c>
      <c r="B9" s="26"/>
      <c r="C9" s="26"/>
      <c r="D9" s="152"/>
      <c r="E9" s="41"/>
      <c r="F9" s="41"/>
      <c r="G9" s="41"/>
      <c r="H9" s="41"/>
      <c r="I9" s="41"/>
      <c r="J9" s="41"/>
      <c r="K9" s="153"/>
    </row>
    <row r="10" spans="1:11" ht="20.100000000000001" customHeight="1">
      <c r="A10" s="28" t="s">
        <v>128</v>
      </c>
      <c r="B10" s="26"/>
      <c r="C10" s="26"/>
      <c r="D10" s="152"/>
      <c r="E10" s="41"/>
      <c r="F10" s="41"/>
      <c r="G10" s="41"/>
      <c r="H10" s="41"/>
      <c r="I10" s="41"/>
      <c r="J10" s="41"/>
      <c r="K10" s="153"/>
    </row>
    <row r="11" spans="1:11" ht="20.100000000000001" customHeight="1">
      <c r="A11" s="28" t="s">
        <v>129</v>
      </c>
      <c r="B11" s="26"/>
      <c r="C11" s="26"/>
      <c r="D11" s="150"/>
      <c r="E11" s="41"/>
      <c r="F11" s="41"/>
      <c r="G11" s="41"/>
      <c r="H11" s="41"/>
      <c r="I11" s="41"/>
      <c r="J11" s="41"/>
      <c r="K11" s="153"/>
    </row>
    <row r="12" spans="1:11" ht="20.100000000000001" customHeight="1">
      <c r="A12" s="28" t="s">
        <v>130</v>
      </c>
      <c r="B12" s="26"/>
      <c r="C12" s="26"/>
      <c r="D12" s="152"/>
      <c r="E12" s="41"/>
      <c r="F12" s="41"/>
      <c r="G12" s="41"/>
      <c r="H12" s="41"/>
      <c r="I12" s="41"/>
      <c r="J12" s="41"/>
      <c r="K12" s="153"/>
    </row>
    <row r="13" spans="1:11" ht="20.100000000000001" customHeight="1">
      <c r="A13" s="28" t="s">
        <v>131</v>
      </c>
      <c r="B13" s="26"/>
      <c r="C13" s="26"/>
      <c r="D13" s="152"/>
      <c r="E13" s="41"/>
      <c r="F13" s="41"/>
      <c r="G13" s="41"/>
      <c r="H13" s="41"/>
      <c r="I13" s="41"/>
      <c r="J13" s="41"/>
      <c r="K13" s="153"/>
    </row>
    <row r="14" spans="1:11" ht="20.100000000000001" customHeight="1">
      <c r="A14" s="28" t="s">
        <v>132</v>
      </c>
      <c r="B14" s="26"/>
      <c r="C14" s="26"/>
      <c r="D14" s="152"/>
      <c r="E14" s="41"/>
      <c r="F14" s="41"/>
      <c r="G14" s="41"/>
      <c r="H14" s="41"/>
      <c r="I14" s="41"/>
      <c r="J14" s="41"/>
      <c r="K14" s="153"/>
    </row>
    <row r="15" spans="1:11" ht="20.100000000000001" customHeight="1">
      <c r="A15" s="28" t="s">
        <v>133</v>
      </c>
      <c r="B15" s="26"/>
      <c r="C15" s="26"/>
      <c r="D15" s="152"/>
      <c r="E15" s="41"/>
      <c r="F15" s="41"/>
      <c r="G15" s="41"/>
      <c r="H15" s="41"/>
      <c r="I15" s="41"/>
      <c r="J15" s="41"/>
      <c r="K15" s="153"/>
    </row>
    <row r="16" spans="1:11" ht="20.100000000000001" customHeight="1">
      <c r="A16" s="28" t="s">
        <v>134</v>
      </c>
      <c r="B16" s="26"/>
      <c r="C16" s="26"/>
      <c r="D16" s="152"/>
      <c r="E16" s="41"/>
      <c r="F16" s="41"/>
      <c r="G16" s="41"/>
      <c r="H16" s="41"/>
      <c r="I16" s="41"/>
      <c r="J16" s="41"/>
      <c r="K16" s="153"/>
    </row>
    <row r="17" spans="1:11" ht="20.100000000000001" customHeight="1">
      <c r="A17" s="28" t="s">
        <v>135</v>
      </c>
      <c r="B17" s="26"/>
      <c r="C17" s="26"/>
      <c r="D17" s="152"/>
      <c r="E17" s="41"/>
      <c r="F17" s="41"/>
      <c r="G17" s="41"/>
      <c r="H17" s="41"/>
      <c r="I17" s="41"/>
      <c r="J17" s="41"/>
      <c r="K17" s="153"/>
    </row>
    <row r="18" spans="1:11" ht="20.100000000000001" customHeight="1">
      <c r="A18" s="46" t="s">
        <v>136</v>
      </c>
      <c r="B18" s="24"/>
      <c r="C18" s="24"/>
      <c r="D18" s="154"/>
      <c r="E18" s="155"/>
      <c r="F18" s="155"/>
      <c r="G18" s="155"/>
      <c r="H18" s="155"/>
      <c r="I18" s="155"/>
      <c r="J18" s="155"/>
      <c r="K18" s="149"/>
    </row>
    <row r="19" spans="1:11" ht="18">
      <c r="A19" s="68" t="s">
        <v>137</v>
      </c>
      <c r="B19" s="2"/>
      <c r="C19" s="2"/>
      <c r="D19" s="2"/>
      <c r="E19" s="2"/>
      <c r="F19" s="2"/>
      <c r="G19" s="2"/>
      <c r="H19" s="2"/>
      <c r="I19" s="2"/>
      <c r="J19" s="2"/>
      <c r="K19" s="90"/>
    </row>
    <row r="20" spans="1:11" ht="13.5" thickBot="1">
      <c r="A20" s="86" t="s">
        <v>138</v>
      </c>
      <c r="B20" s="11"/>
      <c r="C20" s="11"/>
      <c r="D20" s="11"/>
      <c r="E20" s="11"/>
      <c r="F20" s="11"/>
      <c r="G20" s="11"/>
      <c r="H20" s="11"/>
      <c r="I20" s="11"/>
      <c r="J20" s="11"/>
      <c r="K20" s="91"/>
    </row>
    <row r="21" spans="1:11">
      <c r="A21" s="45" t="s">
        <v>948</v>
      </c>
      <c r="B21" s="2"/>
      <c r="C21" s="2"/>
      <c r="D21" s="2"/>
      <c r="E21" s="2"/>
      <c r="F21" s="2"/>
      <c r="G21" s="2"/>
      <c r="H21" s="60" t="s">
        <v>949</v>
      </c>
      <c r="I21" s="3"/>
      <c r="J21" s="3"/>
      <c r="K21" s="47"/>
    </row>
    <row r="22" spans="1:11" ht="13.5" thickBot="1">
      <c r="A22" s="92"/>
      <c r="B22" s="11"/>
      <c r="C22" s="11"/>
      <c r="D22" s="11"/>
      <c r="E22" s="11"/>
      <c r="F22" s="11"/>
      <c r="G22" s="11"/>
      <c r="H22" s="86"/>
      <c r="I22" s="12"/>
      <c r="J22" s="12"/>
      <c r="K22" s="93"/>
    </row>
    <row r="23" spans="1:11" ht="15.95" customHeight="1">
      <c r="A23" s="171"/>
      <c r="B23" s="172"/>
      <c r="C23" s="172"/>
      <c r="D23" s="172"/>
      <c r="E23" s="172"/>
      <c r="F23" s="172"/>
      <c r="G23" s="172"/>
      <c r="H23" s="156"/>
      <c r="I23" s="157"/>
      <c r="J23" s="157"/>
      <c r="K23" s="158"/>
    </row>
    <row r="24" spans="1:11" ht="15.95" customHeight="1">
      <c r="A24" s="173"/>
      <c r="B24" s="174"/>
      <c r="C24" s="174"/>
      <c r="D24" s="174"/>
      <c r="E24" s="174"/>
      <c r="F24" s="174"/>
      <c r="G24" s="174"/>
      <c r="H24" s="159"/>
      <c r="I24" s="160"/>
      <c r="J24" s="160"/>
      <c r="K24" s="161"/>
    </row>
    <row r="25" spans="1:11" ht="15.95" customHeight="1">
      <c r="A25" s="173"/>
      <c r="B25" s="174"/>
      <c r="C25" s="174"/>
      <c r="D25" s="174"/>
      <c r="E25" s="174"/>
      <c r="F25" s="174"/>
      <c r="G25" s="174"/>
      <c r="H25" s="159"/>
      <c r="I25" s="160"/>
      <c r="J25" s="160"/>
      <c r="K25" s="161"/>
    </row>
    <row r="26" spans="1:11" ht="15.95" customHeight="1">
      <c r="A26" s="173"/>
      <c r="B26" s="174"/>
      <c r="C26" s="174"/>
      <c r="D26" s="174"/>
      <c r="E26" s="174"/>
      <c r="F26" s="174"/>
      <c r="G26" s="174"/>
      <c r="H26" s="159"/>
      <c r="I26" s="160"/>
      <c r="J26" s="160"/>
      <c r="K26" s="161"/>
    </row>
    <row r="27" spans="1:11" ht="15.95" customHeight="1">
      <c r="A27" s="173"/>
      <c r="B27" s="174"/>
      <c r="C27" s="174"/>
      <c r="D27" s="174"/>
      <c r="E27" s="174"/>
      <c r="F27" s="174"/>
      <c r="G27" s="174"/>
      <c r="H27" s="159"/>
      <c r="I27" s="160"/>
      <c r="J27" s="160"/>
      <c r="K27" s="161"/>
    </row>
    <row r="28" spans="1:11" ht="15.95" customHeight="1">
      <c r="A28" s="173"/>
      <c r="B28" s="174"/>
      <c r="C28" s="174"/>
      <c r="D28" s="174"/>
      <c r="E28" s="174"/>
      <c r="F28" s="174"/>
      <c r="G28" s="174"/>
      <c r="H28" s="159"/>
      <c r="I28" s="160"/>
      <c r="J28" s="160"/>
      <c r="K28" s="161"/>
    </row>
    <row r="29" spans="1:11" ht="15.95" customHeight="1">
      <c r="A29" s="173"/>
      <c r="B29" s="174"/>
      <c r="C29" s="174"/>
      <c r="D29" s="174"/>
      <c r="E29" s="174"/>
      <c r="F29" s="174"/>
      <c r="G29" s="174"/>
      <c r="H29" s="159"/>
      <c r="I29" s="160"/>
      <c r="J29" s="160"/>
      <c r="K29" s="161"/>
    </row>
    <row r="30" spans="1:11" ht="15.95" customHeight="1">
      <c r="A30" s="173"/>
      <c r="B30" s="174"/>
      <c r="C30" s="174"/>
      <c r="D30" s="174"/>
      <c r="E30" s="174"/>
      <c r="F30" s="174"/>
      <c r="G30" s="174"/>
      <c r="H30" s="159"/>
      <c r="I30" s="160"/>
      <c r="J30" s="160"/>
      <c r="K30" s="161"/>
    </row>
    <row r="31" spans="1:11" ht="15.95" customHeight="1">
      <c r="A31" s="173"/>
      <c r="B31" s="174"/>
      <c r="C31" s="174"/>
      <c r="D31" s="174"/>
      <c r="E31" s="174"/>
      <c r="F31" s="174"/>
      <c r="G31" s="174"/>
      <c r="H31" s="159"/>
      <c r="I31" s="160"/>
      <c r="J31" s="160"/>
      <c r="K31" s="161"/>
    </row>
    <row r="32" spans="1:11" ht="15.95" customHeight="1">
      <c r="A32" s="173"/>
      <c r="B32" s="174"/>
      <c r="C32" s="174"/>
      <c r="D32" s="174"/>
      <c r="E32" s="174"/>
      <c r="F32" s="174"/>
      <c r="G32" s="174"/>
      <c r="H32" s="159"/>
      <c r="I32" s="160"/>
      <c r="J32" s="160"/>
      <c r="K32" s="161"/>
    </row>
    <row r="33" spans="1:11" ht="15.95" customHeight="1">
      <c r="A33" s="173"/>
      <c r="B33" s="174"/>
      <c r="C33" s="174"/>
      <c r="D33" s="174"/>
      <c r="E33" s="174"/>
      <c r="F33" s="174"/>
      <c r="G33" s="174"/>
      <c r="H33" s="159"/>
      <c r="I33" s="160"/>
      <c r="J33" s="160"/>
      <c r="K33" s="161"/>
    </row>
    <row r="34" spans="1:11" ht="15.95" customHeight="1">
      <c r="A34" s="173"/>
      <c r="B34" s="174"/>
      <c r="C34" s="174"/>
      <c r="D34" s="174"/>
      <c r="E34" s="174"/>
      <c r="F34" s="174"/>
      <c r="G34" s="174"/>
      <c r="H34" s="159"/>
      <c r="I34" s="160"/>
      <c r="J34" s="160"/>
      <c r="K34" s="161"/>
    </row>
    <row r="35" spans="1:11" ht="15.95" customHeight="1">
      <c r="A35" s="173"/>
      <c r="B35" s="174"/>
      <c r="C35" s="174"/>
      <c r="D35" s="174"/>
      <c r="E35" s="174"/>
      <c r="F35" s="174"/>
      <c r="G35" s="174"/>
      <c r="H35" s="159"/>
      <c r="I35" s="160"/>
      <c r="J35" s="160"/>
      <c r="K35" s="161"/>
    </row>
    <row r="36" spans="1:11" ht="15.95" customHeight="1">
      <c r="A36" s="173"/>
      <c r="B36" s="174"/>
      <c r="C36" s="174"/>
      <c r="D36" s="174"/>
      <c r="E36" s="174"/>
      <c r="F36" s="174"/>
      <c r="G36" s="174"/>
      <c r="H36" s="159"/>
      <c r="I36" s="160"/>
      <c r="J36" s="160"/>
      <c r="K36" s="161"/>
    </row>
    <row r="37" spans="1:11" ht="15.95" customHeight="1">
      <c r="A37" s="173"/>
      <c r="B37" s="174"/>
      <c r="C37" s="174"/>
      <c r="D37" s="174"/>
      <c r="E37" s="174"/>
      <c r="F37" s="174"/>
      <c r="G37" s="174"/>
      <c r="H37" s="159"/>
      <c r="I37" s="160"/>
      <c r="J37" s="160"/>
      <c r="K37" s="161"/>
    </row>
    <row r="38" spans="1:11" ht="15.95" customHeight="1">
      <c r="A38" s="173"/>
      <c r="B38" s="174"/>
      <c r="C38" s="174"/>
      <c r="D38" s="174"/>
      <c r="E38" s="174"/>
      <c r="F38" s="174"/>
      <c r="G38" s="174"/>
      <c r="H38" s="159"/>
      <c r="I38" s="160"/>
      <c r="J38" s="160"/>
      <c r="K38" s="161"/>
    </row>
    <row r="39" spans="1:11" ht="15.95" customHeight="1">
      <c r="A39" s="173"/>
      <c r="B39" s="174"/>
      <c r="C39" s="174"/>
      <c r="D39" s="174"/>
      <c r="E39" s="174"/>
      <c r="F39" s="174"/>
      <c r="G39" s="174"/>
      <c r="H39" s="159"/>
      <c r="I39" s="160"/>
      <c r="J39" s="160"/>
      <c r="K39" s="161"/>
    </row>
    <row r="40" spans="1:11" ht="15.95" customHeight="1">
      <c r="A40" s="173"/>
      <c r="B40" s="174"/>
      <c r="C40" s="174"/>
      <c r="D40" s="174"/>
      <c r="E40" s="174"/>
      <c r="F40" s="174"/>
      <c r="G40" s="174"/>
      <c r="H40" s="159"/>
      <c r="I40" s="160"/>
      <c r="J40" s="160"/>
      <c r="K40" s="161"/>
    </row>
    <row r="41" spans="1:11" ht="15.95" customHeight="1">
      <c r="A41" s="173"/>
      <c r="B41" s="174"/>
      <c r="C41" s="174"/>
      <c r="D41" s="174"/>
      <c r="E41" s="174"/>
      <c r="F41" s="174"/>
      <c r="G41" s="174"/>
      <c r="H41" s="159"/>
      <c r="I41" s="160"/>
      <c r="J41" s="160"/>
      <c r="K41" s="161"/>
    </row>
    <row r="42" spans="1:11" ht="15.95" customHeight="1">
      <c r="A42" s="173"/>
      <c r="B42" s="174"/>
      <c r="C42" s="174"/>
      <c r="D42" s="174"/>
      <c r="E42" s="174"/>
      <c r="F42" s="174"/>
      <c r="G42" s="174"/>
      <c r="H42" s="159"/>
      <c r="I42" s="160"/>
      <c r="J42" s="160"/>
      <c r="K42" s="161"/>
    </row>
    <row r="43" spans="1:11" ht="15.95" customHeight="1" thickBot="1">
      <c r="A43" s="175"/>
      <c r="B43" s="176"/>
      <c r="C43" s="176"/>
      <c r="D43" s="176"/>
      <c r="E43" s="176"/>
      <c r="F43" s="176"/>
      <c r="G43" s="176"/>
      <c r="H43" s="162"/>
      <c r="I43" s="163"/>
      <c r="J43" s="163"/>
      <c r="K43" s="164"/>
    </row>
    <row r="44" spans="1:11" ht="15.95" customHeight="1">
      <c r="A44" s="27"/>
      <c r="H44" s="165"/>
      <c r="I44" s="166"/>
      <c r="J44" s="166"/>
      <c r="K44" s="167"/>
    </row>
    <row r="45" spans="1:11" ht="15.95" customHeight="1">
      <c r="A45" s="44"/>
      <c r="C45" s="17" t="s">
        <v>950</v>
      </c>
      <c r="H45" s="165">
        <f>SUM(H23:H43)</f>
        <v>0</v>
      </c>
      <c r="I45" s="166"/>
      <c r="J45" s="166"/>
      <c r="K45" s="167"/>
    </row>
    <row r="46" spans="1:11" ht="15.95" customHeight="1" thickBot="1">
      <c r="A46" s="29"/>
      <c r="B46" s="1"/>
      <c r="C46" s="1"/>
      <c r="D46" s="1"/>
      <c r="E46" s="1"/>
      <c r="F46" s="1"/>
      <c r="G46" s="1"/>
      <c r="H46" s="168"/>
      <c r="I46" s="169"/>
      <c r="J46" s="169"/>
      <c r="K46" s="170"/>
    </row>
    <row r="48" spans="1:11" ht="15.75">
      <c r="A48" s="109" t="s">
        <v>2469</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tint="0.39997558519241921"/>
  </sheetPr>
  <dimension ref="A12:F18"/>
  <sheetViews>
    <sheetView workbookViewId="0">
      <selection activeCell="D22" sqref="D22"/>
    </sheetView>
  </sheetViews>
  <sheetFormatPr defaultRowHeight="12.75"/>
  <sheetData>
    <row r="12" spans="1:6" ht="90">
      <c r="A12" s="537" t="s">
        <v>1587</v>
      </c>
      <c r="E12" s="525"/>
    </row>
    <row r="13" spans="1:6" ht="90">
      <c r="A13" s="537" t="s">
        <v>1544</v>
      </c>
      <c r="E13" s="525"/>
    </row>
    <row r="15" spans="1:6">
      <c r="A15" s="40"/>
    </row>
    <row r="16" spans="1:6" ht="33">
      <c r="F16" s="526"/>
    </row>
    <row r="17" spans="1:1">
      <c r="A17" s="40" t="s">
        <v>2047</v>
      </c>
    </row>
    <row r="18" spans="1:1">
      <c r="A18" s="40" t="s">
        <v>2392</v>
      </c>
    </row>
  </sheetData>
  <customSheetViews>
    <customSheetView guid="{FC3B3501-CA52-40D7-B049-0E027A15B235}">
      <selection activeCell="A18" sqref="A18"/>
      <pageMargins left="0.7" right="0.7" top="0.75" bottom="0.75" header="0.3" footer="0.3"/>
      <pageSetup orientation="portrait" r:id="rId1"/>
    </customSheetView>
  </customSheetViews>
  <pageMargins left="0.7" right="0.7" top="0.75" bottom="0.75" header="0.3" footer="0.3"/>
  <pageSetup orientation="portrait"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75"/>
  <sheetViews>
    <sheetView zoomScaleNormal="100" workbookViewId="0">
      <pane xSplit="3" ySplit="8" topLeftCell="D9" activePane="bottomRight" state="frozen"/>
      <selection activeCell="A53" sqref="A53:K53"/>
      <selection pane="topRight" activeCell="A53" sqref="A53:K53"/>
      <selection pane="bottomLeft" activeCell="A53" sqref="A53:K53"/>
      <selection pane="bottomRight" activeCell="B17" sqref="B17"/>
    </sheetView>
  </sheetViews>
  <sheetFormatPr defaultColWidth="8.85546875" defaultRowHeight="12.75"/>
  <cols>
    <col min="1" max="1" width="10.7109375" style="238" customWidth="1"/>
    <col min="2" max="2" width="44.28515625" style="238" customWidth="1"/>
    <col min="3" max="3" width="18.42578125" style="238" customWidth="1"/>
    <col min="4" max="4" width="14.5703125" style="238" customWidth="1"/>
    <col min="5" max="13" width="16.7109375" style="238" customWidth="1"/>
    <col min="14" max="16384" width="8.85546875" style="238"/>
  </cols>
  <sheetData>
    <row r="1" spans="1:13" ht="18">
      <c r="A1" s="236" t="str">
        <f>+'GW-STATEMENT NET POSITION(13)'!A1</f>
        <v>LOCAL GOVERNMENT NAME:</v>
      </c>
      <c r="B1" s="253"/>
      <c r="C1" s="253"/>
      <c r="D1" s="253"/>
      <c r="E1" s="253"/>
      <c r="F1" s="253"/>
      <c r="G1" s="253"/>
      <c r="H1" s="253"/>
      <c r="I1" s="253"/>
      <c r="J1" s="253"/>
      <c r="K1" s="253"/>
      <c r="L1" s="253"/>
      <c r="M1" s="253"/>
    </row>
    <row r="2" spans="1:13" ht="18">
      <c r="A2" s="236" t="s">
        <v>703</v>
      </c>
      <c r="B2" s="253"/>
      <c r="C2" s="253"/>
      <c r="D2" s="253"/>
      <c r="E2" s="253"/>
      <c r="F2" s="253"/>
      <c r="G2" s="253"/>
      <c r="H2" s="253"/>
      <c r="I2" s="253"/>
      <c r="J2" s="253"/>
      <c r="K2" s="253"/>
      <c r="L2" s="253"/>
      <c r="M2" s="253"/>
    </row>
    <row r="3" spans="1:13" ht="18">
      <c r="A3" s="236" t="s">
        <v>1477</v>
      </c>
      <c r="B3" s="253"/>
      <c r="C3" s="253"/>
      <c r="D3" s="253"/>
      <c r="E3" s="253"/>
      <c r="F3" s="253"/>
      <c r="G3" s="253"/>
      <c r="H3" s="253"/>
      <c r="I3" s="253"/>
      <c r="J3" s="253"/>
      <c r="K3" s="253"/>
      <c r="L3" s="253"/>
      <c r="M3" s="253"/>
    </row>
    <row r="4" spans="1:13" ht="18">
      <c r="A4" s="236" t="str">
        <f>+'GW-STATEMENT OF ACTIVITIES(14)'!B3</f>
        <v>FISCAL YEAR ENDING JUNE 30, 2021</v>
      </c>
      <c r="B4" s="253"/>
      <c r="C4" s="253"/>
      <c r="D4" s="253"/>
      <c r="E4" s="253"/>
      <c r="F4" s="253"/>
      <c r="G4" s="253"/>
      <c r="H4" s="253"/>
      <c r="I4" s="253"/>
      <c r="J4" s="253"/>
      <c r="K4" s="253"/>
      <c r="L4" s="253"/>
      <c r="M4" s="253"/>
    </row>
    <row r="5" spans="1:13" ht="9" customHeight="1">
      <c r="A5" s="253"/>
      <c r="B5" s="253"/>
      <c r="C5" s="253"/>
      <c r="D5" s="253"/>
      <c r="E5" s="253"/>
      <c r="F5" s="253"/>
      <c r="G5" s="253"/>
      <c r="H5" s="253"/>
      <c r="I5" s="253"/>
      <c r="J5" s="253"/>
      <c r="K5" s="253"/>
      <c r="L5" s="253"/>
      <c r="M5" s="253"/>
    </row>
    <row r="6" spans="1:13" ht="12.75" customHeight="1"/>
    <row r="7" spans="1:13" ht="182.25" customHeight="1">
      <c r="C7" s="362" t="s">
        <v>704</v>
      </c>
      <c r="D7" s="769" t="s">
        <v>2924</v>
      </c>
      <c r="E7" s="362" t="s">
        <v>2937</v>
      </c>
      <c r="F7" s="362" t="s">
        <v>1035</v>
      </c>
      <c r="G7" s="362" t="s">
        <v>2666</v>
      </c>
      <c r="H7" s="362" t="s">
        <v>1036</v>
      </c>
      <c r="I7" s="362" t="s">
        <v>676</v>
      </c>
      <c r="J7" s="362" t="s">
        <v>2919</v>
      </c>
      <c r="K7" s="362" t="s">
        <v>1476</v>
      </c>
      <c r="L7" s="362" t="s">
        <v>550</v>
      </c>
      <c r="M7" s="362" t="s">
        <v>677</v>
      </c>
    </row>
    <row r="8" spans="1:13">
      <c r="B8" s="303" t="s">
        <v>928</v>
      </c>
      <c r="C8" s="278"/>
      <c r="D8" s="278"/>
      <c r="E8" s="278"/>
      <c r="F8" s="278"/>
      <c r="G8" s="278"/>
      <c r="H8" s="278"/>
      <c r="I8" s="278"/>
      <c r="J8" s="278"/>
      <c r="K8" s="278"/>
      <c r="L8" s="278"/>
      <c r="M8" s="138"/>
    </row>
    <row r="9" spans="1:13">
      <c r="A9" s="238">
        <v>101000</v>
      </c>
      <c r="B9" s="238" t="s">
        <v>929</v>
      </c>
      <c r="C9" s="138">
        <f>+'GOVERNMENTAL FUNDS - BS(15)'!M11</f>
        <v>0</v>
      </c>
      <c r="D9" s="528"/>
      <c r="E9" s="363"/>
      <c r="F9" s="363"/>
      <c r="G9" s="363"/>
      <c r="H9" s="363"/>
      <c r="I9" s="363"/>
      <c r="J9" s="363"/>
      <c r="K9" s="278"/>
      <c r="L9" s="278"/>
      <c r="M9" s="138">
        <f>SUM(C9:L9)</f>
        <v>0</v>
      </c>
    </row>
    <row r="10" spans="1:13">
      <c r="A10" s="238">
        <v>103000</v>
      </c>
      <c r="B10" s="238" t="s">
        <v>1056</v>
      </c>
      <c r="C10" s="138">
        <f>+'GOVERNMENTAL FUNDS - BS(15)'!M12</f>
        <v>0</v>
      </c>
      <c r="D10" s="528"/>
      <c r="E10" s="363"/>
      <c r="F10" s="363"/>
      <c r="G10" s="363"/>
      <c r="H10" s="363"/>
      <c r="I10" s="363"/>
      <c r="J10" s="363"/>
      <c r="K10" s="278"/>
      <c r="L10" s="278"/>
      <c r="M10" s="138">
        <f>SUM(C10:L10)</f>
        <v>0</v>
      </c>
    </row>
    <row r="11" spans="1:13">
      <c r="A11" s="238">
        <v>101100</v>
      </c>
      <c r="B11" s="238" t="s">
        <v>930</v>
      </c>
      <c r="C11" s="138">
        <f>+'GOVERNMENTAL FUNDS - BS(15)'!M13</f>
        <v>0</v>
      </c>
      <c r="D11" s="528"/>
      <c r="E11" s="363"/>
      <c r="F11" s="363"/>
      <c r="G11" s="363"/>
      <c r="H11" s="363"/>
      <c r="I11" s="363"/>
      <c r="J11" s="363"/>
      <c r="K11" s="278"/>
      <c r="L11" s="278"/>
      <c r="M11" s="138">
        <f>SUM(C11:L11)</f>
        <v>0</v>
      </c>
    </row>
    <row r="12" spans="1:13">
      <c r="B12" s="303" t="s">
        <v>934</v>
      </c>
      <c r="C12" s="138"/>
      <c r="D12" s="528"/>
      <c r="E12" s="363"/>
      <c r="F12" s="363"/>
      <c r="G12" s="363"/>
      <c r="H12" s="363"/>
      <c r="I12" s="363"/>
      <c r="J12" s="363"/>
      <c r="K12" s="278"/>
      <c r="L12" s="278"/>
      <c r="M12" s="138"/>
    </row>
    <row r="13" spans="1:13">
      <c r="A13" s="238">
        <v>102200</v>
      </c>
      <c r="B13" s="238" t="s">
        <v>1057</v>
      </c>
      <c r="C13" s="138">
        <f>+'GOVERNMENTAL FUNDS - BS(15)'!M15</f>
        <v>0</v>
      </c>
      <c r="D13" s="528"/>
      <c r="E13" s="363"/>
      <c r="F13" s="363"/>
      <c r="G13" s="363"/>
      <c r="H13" s="363"/>
      <c r="I13" s="363"/>
      <c r="J13" s="363"/>
      <c r="K13" s="278"/>
      <c r="L13" s="278"/>
      <c r="M13" s="138">
        <f t="shared" ref="M13:M24" si="0">SUM(C13:L13)</f>
        <v>0</v>
      </c>
    </row>
    <row r="14" spans="1:13">
      <c r="A14" s="238">
        <v>102300</v>
      </c>
      <c r="B14" s="238" t="s">
        <v>1058</v>
      </c>
      <c r="C14" s="138">
        <f>+'GOVERNMENTAL FUNDS - BS(15)'!M16</f>
        <v>0</v>
      </c>
      <c r="D14" s="528"/>
      <c r="E14" s="363"/>
      <c r="F14" s="363"/>
      <c r="G14" s="363"/>
      <c r="H14" s="363"/>
      <c r="I14" s="363"/>
      <c r="J14" s="363"/>
      <c r="K14" s="278"/>
      <c r="L14" s="278"/>
      <c r="M14" s="138">
        <f t="shared" si="0"/>
        <v>0</v>
      </c>
    </row>
    <row r="15" spans="1:13">
      <c r="A15" s="238">
        <v>106000</v>
      </c>
      <c r="B15" s="321" t="s">
        <v>891</v>
      </c>
      <c r="C15" s="138">
        <f>+'GOVERNMENTAL FUNDS - BS(15)'!M17</f>
        <v>0</v>
      </c>
      <c r="D15" s="528"/>
      <c r="E15" s="363"/>
      <c r="F15" s="363"/>
      <c r="G15" s="363"/>
      <c r="H15" s="363"/>
      <c r="I15" s="363"/>
      <c r="J15" s="363"/>
      <c r="K15" s="278"/>
      <c r="L15" s="278"/>
      <c r="M15" s="138">
        <f t="shared" si="0"/>
        <v>0</v>
      </c>
    </row>
    <row r="16" spans="1:13" ht="25.5">
      <c r="A16" s="238">
        <v>110000</v>
      </c>
      <c r="B16" s="365" t="s">
        <v>3280</v>
      </c>
      <c r="C16" s="138">
        <f>+'GOVERNMENTAL FUNDS - BS(15)'!M18</f>
        <v>0</v>
      </c>
      <c r="D16" s="528"/>
      <c r="E16" s="363"/>
      <c r="F16" s="363"/>
      <c r="G16" s="363"/>
      <c r="H16" s="363"/>
      <c r="I16" s="363"/>
      <c r="J16" s="363"/>
      <c r="K16" s="278"/>
      <c r="L16" s="278"/>
      <c r="M16" s="138">
        <f t="shared" si="0"/>
        <v>0</v>
      </c>
    </row>
    <row r="17" spans="1:13" ht="25.5" customHeight="1">
      <c r="A17" s="238">
        <v>120000</v>
      </c>
      <c r="B17" s="365" t="s">
        <v>3281</v>
      </c>
      <c r="C17" s="138">
        <f>+'GOVERNMENTAL FUNDS - BS(15)'!M19</f>
        <v>0</v>
      </c>
      <c r="D17" s="528"/>
      <c r="E17" s="363"/>
      <c r="F17" s="363"/>
      <c r="G17" s="363"/>
      <c r="H17" s="363"/>
      <c r="I17" s="363"/>
      <c r="J17" s="363"/>
      <c r="K17" s="278"/>
      <c r="L17" s="278"/>
      <c r="M17" s="138">
        <f t="shared" si="0"/>
        <v>0</v>
      </c>
    </row>
    <row r="18" spans="1:13">
      <c r="A18" s="238">
        <v>131000</v>
      </c>
      <c r="B18" s="238" t="s">
        <v>226</v>
      </c>
      <c r="C18" s="138">
        <f>+'GOVERNMENTAL FUNDS - BS(15)'!M20</f>
        <v>0</v>
      </c>
      <c r="D18" s="528"/>
      <c r="E18" s="363"/>
      <c r="F18" s="363"/>
      <c r="G18" s="363"/>
      <c r="H18" s="363"/>
      <c r="I18" s="363"/>
      <c r="J18" s="278"/>
      <c r="K18" s="278"/>
      <c r="L18" s="278"/>
      <c r="M18" s="138">
        <f t="shared" si="0"/>
        <v>0</v>
      </c>
    </row>
    <row r="19" spans="1:13">
      <c r="A19" s="238">
        <v>132000</v>
      </c>
      <c r="B19" s="238" t="s">
        <v>227</v>
      </c>
      <c r="C19" s="138">
        <f>+'GOVERNMENTAL FUNDS - BS(15)'!M21</f>
        <v>0</v>
      </c>
      <c r="D19" s="528"/>
      <c r="E19" s="363"/>
      <c r="F19" s="363"/>
      <c r="G19" s="363"/>
      <c r="H19" s="363"/>
      <c r="I19" s="363"/>
      <c r="J19" s="363"/>
      <c r="K19" s="278"/>
      <c r="L19" s="278"/>
      <c r="M19" s="138">
        <f t="shared" si="0"/>
        <v>0</v>
      </c>
    </row>
    <row r="20" spans="1:13">
      <c r="A20" s="238">
        <v>133000</v>
      </c>
      <c r="B20" s="238" t="s">
        <v>1060</v>
      </c>
      <c r="C20" s="138">
        <f>+'GOVERNMENTAL FUNDS - BS(15)'!M22</f>
        <v>0</v>
      </c>
      <c r="D20" s="528"/>
      <c r="E20" s="363"/>
      <c r="F20" s="363"/>
      <c r="G20" s="363"/>
      <c r="H20" s="363"/>
      <c r="I20" s="363"/>
      <c r="J20" s="278"/>
      <c r="K20" s="278"/>
      <c r="L20" s="278"/>
      <c r="M20" s="138">
        <f t="shared" si="0"/>
        <v>0</v>
      </c>
    </row>
    <row r="21" spans="1:13">
      <c r="A21" s="238">
        <v>140000</v>
      </c>
      <c r="B21" s="238" t="s">
        <v>932</v>
      </c>
      <c r="C21" s="138">
        <f>+'GOVERNMENTAL FUNDS - BS(15)'!M23</f>
        <v>0</v>
      </c>
      <c r="D21" s="528"/>
      <c r="E21" s="363"/>
      <c r="F21" s="363"/>
      <c r="G21" s="363"/>
      <c r="H21" s="363"/>
      <c r="I21" s="363"/>
      <c r="J21" s="363"/>
      <c r="K21" s="278"/>
      <c r="L21" s="278"/>
      <c r="M21" s="138">
        <f t="shared" si="0"/>
        <v>0</v>
      </c>
    </row>
    <row r="22" spans="1:13">
      <c r="A22" s="238">
        <v>150000</v>
      </c>
      <c r="B22" s="238" t="s">
        <v>933</v>
      </c>
      <c r="C22" s="138">
        <f>+'GOVERNMENTAL FUNDS - BS(15)'!M24</f>
        <v>0</v>
      </c>
      <c r="D22" s="528"/>
      <c r="E22" s="363"/>
      <c r="F22" s="363"/>
      <c r="G22" s="363"/>
      <c r="H22" s="363"/>
      <c r="I22" s="363"/>
      <c r="J22" s="363"/>
      <c r="K22" s="278"/>
      <c r="L22" s="278"/>
      <c r="M22" s="138">
        <f t="shared" si="0"/>
        <v>0</v>
      </c>
    </row>
    <row r="23" spans="1:13">
      <c r="A23" s="238">
        <v>170000</v>
      </c>
      <c r="B23" s="238" t="s">
        <v>159</v>
      </c>
      <c r="C23" s="138">
        <f>+'GOVERNMENTAL FUNDS - BS(15)'!M25</f>
        <v>0</v>
      </c>
      <c r="D23" s="528"/>
      <c r="E23" s="363"/>
      <c r="F23" s="363"/>
      <c r="G23" s="363"/>
      <c r="H23" s="363"/>
      <c r="I23" s="363"/>
      <c r="J23" s="363"/>
      <c r="K23" s="278"/>
      <c r="L23" s="278"/>
      <c r="M23" s="138">
        <f t="shared" si="0"/>
        <v>0</v>
      </c>
    </row>
    <row r="24" spans="1:13">
      <c r="A24" s="238">
        <v>180000</v>
      </c>
      <c r="B24" s="238" t="s">
        <v>1263</v>
      </c>
      <c r="C24" s="138"/>
      <c r="D24" s="528"/>
      <c r="E24" s="363"/>
      <c r="F24" s="363"/>
      <c r="G24" s="363"/>
      <c r="H24" s="138">
        <f>+'GOV CAP ASSETS-9000(GCAAG)'!H11+'GOV CAP ASSETS-9000(GCAAG)'!H12+'GOV CAP ASSETS-9000(GCAAG)'!H13+'GOV CAP ASSETS-9000(GCAAG)'!H19+'GOV CAP ASSETS-9000(GCAAG)'!H22+'GOV CAP ASSETS-9000(GCAAG)'!H25+'GOV CAP ASSETS-9000(GCAAG)'!H16</f>
        <v>0</v>
      </c>
      <c r="I24" s="138">
        <f>+'GOV CAP ASSETS-9000(GCAAG)'!H14+'GOV CAP ASSETS-9000(GCAAG)'!H20+'GOV CAP ASSETS-9000(GCAAG)'!H23+'GOV CAP ASSETS-9000(GCAAG)'!H26+'GOV CAP ASSETS-9000(GCAAG)'!H17</f>
        <v>0</v>
      </c>
      <c r="J24" s="363"/>
      <c r="K24" s="278"/>
      <c r="L24" s="278"/>
      <c r="M24" s="138">
        <f t="shared" si="0"/>
        <v>0</v>
      </c>
    </row>
    <row r="25" spans="1:13" ht="13.5" thickBot="1">
      <c r="A25"/>
      <c r="B25"/>
      <c r="C25" s="123"/>
      <c r="D25" s="123"/>
      <c r="E25" s="123"/>
      <c r="F25" s="123"/>
      <c r="G25" s="123"/>
      <c r="H25" s="123"/>
      <c r="I25" s="123"/>
      <c r="J25" s="123"/>
      <c r="K25" s="123"/>
      <c r="L25" s="123"/>
      <c r="M25" s="123"/>
    </row>
    <row r="26" spans="1:13">
      <c r="B26" s="303" t="s">
        <v>937</v>
      </c>
      <c r="C26" s="138">
        <f t="shared" ref="C26:M26" si="1">SUM(C8:C25)</f>
        <v>0</v>
      </c>
      <c r="D26" s="138"/>
      <c r="E26" s="138">
        <f t="shared" si="1"/>
        <v>0</v>
      </c>
      <c r="F26" s="138">
        <f t="shared" si="1"/>
        <v>0</v>
      </c>
      <c r="G26" s="138">
        <f t="shared" si="1"/>
        <v>0</v>
      </c>
      <c r="H26" s="138">
        <f t="shared" si="1"/>
        <v>0</v>
      </c>
      <c r="I26" s="138">
        <f t="shared" si="1"/>
        <v>0</v>
      </c>
      <c r="J26" s="138">
        <f t="shared" si="1"/>
        <v>0</v>
      </c>
      <c r="K26" s="138">
        <f t="shared" si="1"/>
        <v>0</v>
      </c>
      <c r="L26" s="138">
        <f t="shared" si="1"/>
        <v>0</v>
      </c>
      <c r="M26" s="138">
        <f t="shared" si="1"/>
        <v>0</v>
      </c>
    </row>
    <row r="27" spans="1:13">
      <c r="B27" s="303"/>
      <c r="C27" s="138"/>
      <c r="D27" s="138"/>
      <c r="E27" s="138"/>
      <c r="F27" s="138"/>
      <c r="G27" s="138"/>
      <c r="H27" s="138"/>
      <c r="I27" s="138"/>
      <c r="J27" s="138"/>
      <c r="K27" s="138"/>
      <c r="L27" s="138"/>
      <c r="M27" s="138"/>
    </row>
    <row r="28" spans="1:13">
      <c r="A28" s="238">
        <v>190000</v>
      </c>
      <c r="B28" s="321" t="s">
        <v>2923</v>
      </c>
      <c r="C28" s="955"/>
      <c r="D28" s="732"/>
      <c r="E28" s="732"/>
      <c r="F28" s="138"/>
      <c r="G28" s="138"/>
      <c r="H28" s="138"/>
      <c r="I28" s="138"/>
      <c r="J28" s="138"/>
      <c r="K28" s="278"/>
      <c r="L28" s="278"/>
      <c r="M28" s="138">
        <f>SUM(C28:L28)</f>
        <v>0</v>
      </c>
    </row>
    <row r="29" spans="1:13">
      <c r="A29" s="456" t="s">
        <v>1547</v>
      </c>
      <c r="B29" s="321" t="s">
        <v>2916</v>
      </c>
      <c r="C29" s="955"/>
      <c r="D29" s="732"/>
      <c r="E29" s="732"/>
      <c r="F29" s="138"/>
      <c r="G29" s="138"/>
      <c r="H29" s="138"/>
      <c r="I29" s="138"/>
      <c r="J29" s="138"/>
      <c r="K29" s="278"/>
      <c r="L29" s="278"/>
      <c r="M29" s="138">
        <f>SUM(C29:L29)</f>
        <v>0</v>
      </c>
    </row>
    <row r="30" spans="1:13" ht="13.5" thickBot="1">
      <c r="A30" s="456" t="s">
        <v>1547</v>
      </c>
      <c r="B30" s="321" t="s">
        <v>1546</v>
      </c>
      <c r="C30" s="123">
        <f>'GOVERNMENTAL FUNDS - BS(15)'!M30+'GOVERNMENTAL FUNDS - BS(15)'!M29</f>
        <v>0</v>
      </c>
      <c r="D30" s="366"/>
      <c r="E30" s="366"/>
      <c r="F30" s="123"/>
      <c r="G30" s="123"/>
      <c r="H30" s="123"/>
      <c r="I30" s="123"/>
      <c r="J30" s="123"/>
      <c r="K30" s="366"/>
      <c r="L30" s="366"/>
      <c r="M30" s="123">
        <f>SUM(C30:L30)</f>
        <v>0</v>
      </c>
    </row>
    <row r="31" spans="1:13">
      <c r="B31" s="303" t="s">
        <v>1538</v>
      </c>
      <c r="C31" s="138">
        <f>SUM(C28:C30)</f>
        <v>0</v>
      </c>
      <c r="D31" s="138"/>
      <c r="E31" s="138">
        <f>SUM(E28:E30)</f>
        <v>0</v>
      </c>
      <c r="F31" s="138">
        <f t="shared" ref="F31:L31" si="2">SUM(F28:F30)</f>
        <v>0</v>
      </c>
      <c r="G31" s="138">
        <f t="shared" si="2"/>
        <v>0</v>
      </c>
      <c r="H31" s="138">
        <f t="shared" si="2"/>
        <v>0</v>
      </c>
      <c r="I31" s="138">
        <f t="shared" si="2"/>
        <v>0</v>
      </c>
      <c r="J31" s="138">
        <f t="shared" si="2"/>
        <v>0</v>
      </c>
      <c r="K31" s="138">
        <f t="shared" si="2"/>
        <v>0</v>
      </c>
      <c r="L31" s="138">
        <f t="shared" si="2"/>
        <v>0</v>
      </c>
      <c r="M31" s="138">
        <f>SUM(M28:M30)</f>
        <v>0</v>
      </c>
    </row>
    <row r="32" spans="1:13">
      <c r="A32"/>
      <c r="B32"/>
      <c r="C32" s="138"/>
      <c r="D32" s="138"/>
      <c r="E32" s="138"/>
      <c r="F32" s="138"/>
      <c r="G32" s="138"/>
      <c r="H32" s="138"/>
      <c r="I32" s="138"/>
      <c r="J32" s="138"/>
      <c r="K32" s="138"/>
      <c r="L32" s="138"/>
      <c r="M32" s="138"/>
    </row>
    <row r="33" spans="1:13">
      <c r="A33"/>
      <c r="B33" s="17" t="s">
        <v>1061</v>
      </c>
      <c r="C33" s="138"/>
      <c r="D33" s="138"/>
      <c r="E33" s="138"/>
      <c r="F33" s="138"/>
      <c r="G33" s="138"/>
      <c r="H33" s="138"/>
      <c r="I33" s="138"/>
      <c r="J33" s="138"/>
      <c r="K33" s="138"/>
      <c r="L33" s="138"/>
      <c r="M33" s="138"/>
    </row>
    <row r="34" spans="1:13">
      <c r="A34"/>
      <c r="B34" s="17" t="s">
        <v>1062</v>
      </c>
      <c r="C34" s="138"/>
      <c r="D34" s="138"/>
      <c r="E34" s="138"/>
      <c r="F34" s="138"/>
      <c r="G34" s="138"/>
      <c r="H34" s="138"/>
      <c r="I34" s="138"/>
      <c r="J34" s="138"/>
      <c r="K34" s="138"/>
      <c r="L34" s="138"/>
      <c r="M34" s="138"/>
    </row>
    <row r="35" spans="1:13">
      <c r="A35" s="238">
        <v>201000</v>
      </c>
      <c r="B35" s="321" t="s">
        <v>868</v>
      </c>
      <c r="C35" s="138">
        <f>+'GOVERNMENTAL FUNDS - BS(15)'!M34</f>
        <v>0</v>
      </c>
      <c r="D35" s="138"/>
      <c r="E35" s="278"/>
      <c r="F35" s="278"/>
      <c r="G35" s="278"/>
      <c r="H35" s="278"/>
      <c r="I35" s="278"/>
      <c r="J35" s="278"/>
      <c r="K35" s="278"/>
      <c r="L35" s="278"/>
      <c r="M35" s="138">
        <f t="shared" ref="M35:M48" si="3">SUM(C35:L35)</f>
        <v>0</v>
      </c>
    </row>
    <row r="36" spans="1:13">
      <c r="A36" s="238">
        <v>202100</v>
      </c>
      <c r="B36" s="238" t="s">
        <v>1063</v>
      </c>
      <c r="C36" s="138">
        <f>+'GOVERNMENTAL FUNDS - BS(15)'!M35</f>
        <v>0</v>
      </c>
      <c r="D36" s="528"/>
      <c r="E36" s="363"/>
      <c r="F36" s="363"/>
      <c r="G36" s="363"/>
      <c r="H36" s="363"/>
      <c r="I36" s="363"/>
      <c r="J36" s="363"/>
      <c r="K36" s="278"/>
      <c r="L36" s="278"/>
      <c r="M36" s="138">
        <f t="shared" si="3"/>
        <v>0</v>
      </c>
    </row>
    <row r="37" spans="1:13">
      <c r="A37" s="238">
        <v>204000</v>
      </c>
      <c r="B37" s="238" t="s">
        <v>12</v>
      </c>
      <c r="C37" s="138">
        <f>+'GOVERNMENTAL FUNDS - BS(15)'!M37</f>
        <v>0</v>
      </c>
      <c r="D37" s="528"/>
      <c r="E37" s="363"/>
      <c r="F37" s="363"/>
      <c r="G37" s="363"/>
      <c r="H37" s="363"/>
      <c r="I37" s="363"/>
      <c r="J37" s="363"/>
      <c r="K37" s="278"/>
      <c r="L37" s="278"/>
      <c r="M37" s="138">
        <f t="shared" si="3"/>
        <v>0</v>
      </c>
    </row>
    <row r="38" spans="1:13">
      <c r="A38" s="238">
        <v>211000</v>
      </c>
      <c r="B38" s="238" t="s">
        <v>229</v>
      </c>
      <c r="C38" s="138">
        <f>+'GOVERNMENTAL FUNDS - BS(15)'!M40</f>
        <v>0</v>
      </c>
      <c r="D38" s="528"/>
      <c r="E38" s="363"/>
      <c r="F38" s="363"/>
      <c r="G38" s="363"/>
      <c r="H38" s="363"/>
      <c r="I38" s="363"/>
      <c r="J38" s="278"/>
      <c r="K38" s="278"/>
      <c r="L38" s="278"/>
      <c r="M38" s="138">
        <f t="shared" si="3"/>
        <v>0</v>
      </c>
    </row>
    <row r="39" spans="1:13">
      <c r="A39" s="238">
        <v>212000</v>
      </c>
      <c r="B39" s="238" t="s">
        <v>228</v>
      </c>
      <c r="C39" s="138">
        <f>+'GOVERNMENTAL FUNDS - BS(15)'!M41</f>
        <v>0</v>
      </c>
      <c r="D39" s="528"/>
      <c r="E39" s="363"/>
      <c r="F39" s="363"/>
      <c r="G39" s="363"/>
      <c r="H39" s="363"/>
      <c r="I39" s="363"/>
      <c r="J39" s="363"/>
      <c r="K39" s="278"/>
      <c r="L39" s="278"/>
      <c r="M39" s="138">
        <f t="shared" si="3"/>
        <v>0</v>
      </c>
    </row>
    <row r="40" spans="1:13">
      <c r="A40" s="238">
        <v>216000</v>
      </c>
      <c r="B40" s="321" t="s">
        <v>1651</v>
      </c>
      <c r="C40" s="138">
        <f>'GOVERNMENTAL FUNDS - BS(15)'!M43</f>
        <v>0</v>
      </c>
      <c r="D40" s="528"/>
      <c r="E40" s="363"/>
      <c r="F40" s="363"/>
      <c r="G40" s="363"/>
      <c r="H40" s="363"/>
      <c r="I40" s="363"/>
      <c r="J40" s="363"/>
      <c r="K40" s="278"/>
      <c r="L40" s="278"/>
      <c r="M40" s="138">
        <f t="shared" si="3"/>
        <v>0</v>
      </c>
    </row>
    <row r="41" spans="1:13">
      <c r="A41" s="238">
        <v>205200</v>
      </c>
      <c r="B41" s="238" t="s">
        <v>1064</v>
      </c>
      <c r="C41" s="138">
        <f>+'GOVERNMENTAL FUNDS - BS(15)'!M38</f>
        <v>0</v>
      </c>
      <c r="D41" s="528"/>
      <c r="E41" s="363"/>
      <c r="F41" s="363"/>
      <c r="G41" s="363"/>
      <c r="H41" s="363"/>
      <c r="I41" s="363"/>
      <c r="J41" s="363"/>
      <c r="K41" s="278"/>
      <c r="L41" s="278"/>
      <c r="M41" s="138">
        <f t="shared" si="3"/>
        <v>0</v>
      </c>
    </row>
    <row r="42" spans="1:13">
      <c r="A42" s="238">
        <v>206100</v>
      </c>
      <c r="B42" s="238" t="s">
        <v>238</v>
      </c>
      <c r="C42" s="138">
        <f>+'GOVERNMENTAL FUNDS - BS(15)'!M39+'GOVERNMENTAL FUNDS - BS(15)'!M42+'GOVERNMENTAL FUNDS - BS(15)'!M36</f>
        <v>0</v>
      </c>
      <c r="D42" s="528"/>
      <c r="E42" s="363"/>
      <c r="F42" s="363"/>
      <c r="G42" s="363"/>
      <c r="H42" s="363"/>
      <c r="I42" s="363"/>
      <c r="J42" s="363"/>
      <c r="K42" s="278"/>
      <c r="L42" s="278"/>
      <c r="M42" s="138">
        <f t="shared" si="3"/>
        <v>0</v>
      </c>
    </row>
    <row r="43" spans="1:13">
      <c r="A43" s="238">
        <v>233000</v>
      </c>
      <c r="B43" s="238" t="s">
        <v>160</v>
      </c>
      <c r="C43" s="138">
        <f>+'GOVERNMENTAL FUNDS - BS(15)'!M44</f>
        <v>0</v>
      </c>
      <c r="D43" s="528"/>
      <c r="E43" s="363"/>
      <c r="F43" s="363"/>
      <c r="G43" s="363"/>
      <c r="H43" s="363"/>
      <c r="I43" s="363"/>
      <c r="J43" s="278"/>
      <c r="K43" s="278"/>
      <c r="L43" s="278"/>
      <c r="M43" s="138">
        <f t="shared" si="3"/>
        <v>0</v>
      </c>
    </row>
    <row r="44" spans="1:13">
      <c r="B44" s="238" t="s">
        <v>940</v>
      </c>
      <c r="C44" s="138"/>
      <c r="D44" s="528"/>
      <c r="E44" s="369"/>
      <c r="F44" s="369"/>
      <c r="G44" s="369"/>
      <c r="H44" s="369"/>
      <c r="I44" s="369"/>
      <c r="J44" s="369"/>
      <c r="K44" s="278"/>
      <c r="L44" s="278"/>
      <c r="M44" s="138"/>
    </row>
    <row r="45" spans="1:13">
      <c r="B45" s="238" t="s">
        <v>559</v>
      </c>
      <c r="C45" s="138"/>
      <c r="D45" s="528"/>
      <c r="E45" s="363"/>
      <c r="F45" s="363"/>
      <c r="G45" s="363"/>
      <c r="H45" s="363"/>
      <c r="I45" s="363"/>
      <c r="J45" s="363"/>
      <c r="K45" s="278"/>
      <c r="L45" s="278"/>
      <c r="M45" s="138">
        <f t="shared" si="3"/>
        <v>0</v>
      </c>
    </row>
    <row r="46" spans="1:13">
      <c r="B46" s="238" t="s">
        <v>941</v>
      </c>
      <c r="C46" s="138"/>
      <c r="D46" s="528"/>
      <c r="E46" s="363"/>
      <c r="F46" s="138">
        <f>+'GOV DEBT-9500(GLTDAG)'!F42-'GOV DEBT-9500(GLTDAG)'!F40-'GOV DEBT-9500(GLTDAG)'!F39-'GOV DEBT-9500(GLTDAG)'!F38</f>
        <v>0</v>
      </c>
      <c r="G46" s="138">
        <f>+'GOV DEBT-9500(GLTDAG)'!F40</f>
        <v>0</v>
      </c>
      <c r="H46" s="363"/>
      <c r="I46" s="363"/>
      <c r="J46" s="363"/>
      <c r="K46" s="278"/>
      <c r="L46" s="278"/>
      <c r="M46" s="138">
        <f t="shared" si="3"/>
        <v>0</v>
      </c>
    </row>
    <row r="47" spans="1:13">
      <c r="A47">
        <v>237000</v>
      </c>
      <c r="B47" s="321" t="s">
        <v>2655</v>
      </c>
      <c r="C47" s="950"/>
      <c r="D47" s="950"/>
      <c r="E47" s="950"/>
      <c r="F47" s="950"/>
      <c r="G47" s="950">
        <f>'GOV DEBT-9500(GLTDAG)'!F38</f>
        <v>0</v>
      </c>
      <c r="H47" s="950"/>
      <c r="I47" s="950"/>
      <c r="J47" s="950"/>
      <c r="K47" s="950"/>
      <c r="L47" s="950"/>
      <c r="M47" s="950">
        <f t="shared" si="3"/>
        <v>0</v>
      </c>
    </row>
    <row r="48" spans="1:13" ht="13.5" thickBot="1">
      <c r="A48" s="893">
        <v>238000</v>
      </c>
      <c r="B48" s="321" t="s">
        <v>1208</v>
      </c>
      <c r="C48" s="123"/>
      <c r="D48" s="123"/>
      <c r="E48" s="123"/>
      <c r="F48" s="123"/>
      <c r="G48" s="123">
        <f>'GOV DEBT-9500(GLTDAG)'!F39</f>
        <v>0</v>
      </c>
      <c r="H48" s="123"/>
      <c r="I48" s="123"/>
      <c r="J48" s="123"/>
      <c r="K48" s="123"/>
      <c r="L48" s="123"/>
      <c r="M48" s="123">
        <f t="shared" si="3"/>
        <v>0</v>
      </c>
    </row>
    <row r="49" spans="1:13">
      <c r="B49" s="303" t="s">
        <v>942</v>
      </c>
      <c r="C49" s="138">
        <f>SUM(C34:C48)</f>
        <v>0</v>
      </c>
      <c r="D49" s="138"/>
      <c r="E49" s="138">
        <f t="shared" ref="E49:M49" si="4">SUM(E34:E48)</f>
        <v>0</v>
      </c>
      <c r="F49" s="138">
        <f t="shared" si="4"/>
        <v>0</v>
      </c>
      <c r="G49" s="138">
        <f t="shared" si="4"/>
        <v>0</v>
      </c>
      <c r="H49" s="138">
        <f t="shared" si="4"/>
        <v>0</v>
      </c>
      <c r="I49" s="138">
        <f t="shared" si="4"/>
        <v>0</v>
      </c>
      <c r="J49" s="138">
        <f t="shared" si="4"/>
        <v>0</v>
      </c>
      <c r="K49" s="138">
        <f t="shared" si="4"/>
        <v>0</v>
      </c>
      <c r="L49" s="138">
        <f t="shared" si="4"/>
        <v>0</v>
      </c>
      <c r="M49" s="138">
        <f t="shared" si="4"/>
        <v>0</v>
      </c>
    </row>
    <row r="50" spans="1:13">
      <c r="B50" s="303"/>
      <c r="C50" s="138"/>
      <c r="D50" s="138"/>
      <c r="E50" s="138"/>
      <c r="F50" s="138"/>
      <c r="G50" s="138"/>
      <c r="H50" s="138"/>
      <c r="I50" s="138"/>
      <c r="J50" s="138"/>
      <c r="K50" s="138"/>
      <c r="L50" s="138"/>
      <c r="M50" s="138"/>
    </row>
    <row r="51" spans="1:13">
      <c r="A51" s="238">
        <v>220000</v>
      </c>
      <c r="B51" s="321" t="s">
        <v>2922</v>
      </c>
      <c r="C51" s="955"/>
      <c r="D51" s="732"/>
      <c r="E51" s="732"/>
      <c r="F51" s="528"/>
      <c r="G51" s="528"/>
      <c r="H51" s="528"/>
      <c r="I51" s="528"/>
      <c r="J51" s="528"/>
      <c r="K51" s="278"/>
      <c r="L51" s="278"/>
      <c r="M51" s="138">
        <f>SUM(C51:L51)</f>
        <v>0</v>
      </c>
    </row>
    <row r="52" spans="1:13">
      <c r="A52" s="456" t="s">
        <v>2918</v>
      </c>
      <c r="B52" s="321" t="s">
        <v>2917</v>
      </c>
      <c r="C52" s="955"/>
      <c r="D52" s="732"/>
      <c r="E52" s="732"/>
      <c r="F52" s="528"/>
      <c r="G52" s="528"/>
      <c r="H52" s="528"/>
      <c r="I52" s="528"/>
      <c r="J52" s="528"/>
      <c r="K52" s="278"/>
      <c r="L52" s="278"/>
      <c r="M52" s="138">
        <f>SUM(C52:L52)</f>
        <v>0</v>
      </c>
    </row>
    <row r="53" spans="1:13">
      <c r="A53" s="456" t="s">
        <v>2920</v>
      </c>
      <c r="B53" s="321" t="s">
        <v>2921</v>
      </c>
      <c r="C53" s="138">
        <f>'GOVERNMENTAL FUNDS - BS(15)'!M48</f>
        <v>0</v>
      </c>
      <c r="D53" s="278"/>
      <c r="E53" s="278"/>
      <c r="F53" s="528"/>
      <c r="G53" s="528"/>
      <c r="H53" s="528"/>
      <c r="I53" s="528"/>
      <c r="J53" s="528"/>
      <c r="K53" s="278"/>
      <c r="L53" s="278"/>
      <c r="M53" s="138">
        <f>SUM(C53:L53)</f>
        <v>0</v>
      </c>
    </row>
    <row r="54" spans="1:13" ht="13.5" thickBot="1">
      <c r="A54" s="238">
        <v>223000</v>
      </c>
      <c r="B54" s="321" t="s">
        <v>1548</v>
      </c>
      <c r="C54" s="123">
        <f>'GOVERNMENTAL FUNDS - BS(15)'!M49</f>
        <v>0</v>
      </c>
      <c r="D54" s="123"/>
      <c r="E54" s="965"/>
      <c r="F54" s="527"/>
      <c r="G54" s="527"/>
      <c r="H54" s="527"/>
      <c r="I54" s="527"/>
      <c r="J54" s="527"/>
      <c r="K54" s="366"/>
      <c r="L54" s="366"/>
      <c r="M54" s="123">
        <f>SUM(C54:L54)</f>
        <v>0</v>
      </c>
    </row>
    <row r="55" spans="1:13">
      <c r="B55" s="303"/>
      <c r="C55" s="138">
        <f>SUM(C51:C54)</f>
        <v>0</v>
      </c>
      <c r="D55" s="138"/>
      <c r="E55" s="138">
        <f>SUM(E51:E54)</f>
        <v>0</v>
      </c>
      <c r="F55" s="138">
        <f t="shared" ref="F55:L55" si="5">SUM(F51:F54)</f>
        <v>0</v>
      </c>
      <c r="G55" s="138">
        <f t="shared" si="5"/>
        <v>0</v>
      </c>
      <c r="H55" s="138">
        <f t="shared" si="5"/>
        <v>0</v>
      </c>
      <c r="I55" s="138">
        <f t="shared" si="5"/>
        <v>0</v>
      </c>
      <c r="J55" s="138">
        <f t="shared" si="5"/>
        <v>0</v>
      </c>
      <c r="K55" s="138">
        <f t="shared" si="5"/>
        <v>0</v>
      </c>
      <c r="L55" s="138">
        <f t="shared" si="5"/>
        <v>0</v>
      </c>
      <c r="M55" s="138">
        <f>SUM(M51:M54)</f>
        <v>0</v>
      </c>
    </row>
    <row r="56" spans="1:13">
      <c r="C56" s="138"/>
      <c r="D56" s="138"/>
      <c r="E56" s="278"/>
      <c r="F56" s="278"/>
      <c r="G56" s="278"/>
      <c r="H56" s="278"/>
      <c r="I56" s="278"/>
      <c r="J56" s="278"/>
      <c r="K56" s="278"/>
      <c r="L56" s="278"/>
      <c r="M56" s="138"/>
    </row>
    <row r="57" spans="1:13">
      <c r="B57" s="303" t="s">
        <v>1475</v>
      </c>
      <c r="C57" s="138"/>
      <c r="D57" s="138"/>
      <c r="E57" s="278"/>
      <c r="F57" s="278"/>
      <c r="G57" s="278"/>
      <c r="H57" s="278"/>
      <c r="I57" s="278"/>
      <c r="J57" s="278"/>
      <c r="K57" s="278"/>
      <c r="L57" s="278"/>
      <c r="M57" s="138"/>
    </row>
    <row r="58" spans="1:13">
      <c r="B58" s="321" t="s">
        <v>1508</v>
      </c>
      <c r="C58" s="138"/>
      <c r="D58" s="528"/>
      <c r="E58" s="363"/>
      <c r="F58" s="138">
        <f>-F46</f>
        <v>0</v>
      </c>
      <c r="G58" s="369"/>
      <c r="H58" s="138">
        <f>+H24</f>
        <v>0</v>
      </c>
      <c r="I58" s="138">
        <f>+I24</f>
        <v>0</v>
      </c>
      <c r="J58" s="363"/>
      <c r="K58" s="278"/>
      <c r="L58" s="278"/>
      <c r="M58" s="138">
        <f>SUM(C58:L58)</f>
        <v>0</v>
      </c>
    </row>
    <row r="59" spans="1:13">
      <c r="B59"/>
      <c r="C59" s="138"/>
      <c r="D59" s="528"/>
      <c r="E59" s="369"/>
      <c r="F59" s="369"/>
      <c r="G59" s="369"/>
      <c r="H59" s="369"/>
      <c r="I59" s="369"/>
      <c r="J59" s="369"/>
      <c r="K59" s="278"/>
      <c r="L59" s="278"/>
      <c r="M59" s="138"/>
    </row>
    <row r="60" spans="1:13">
      <c r="B60"/>
      <c r="C60" s="138"/>
      <c r="D60" s="528"/>
      <c r="E60" s="369"/>
      <c r="F60" s="369"/>
      <c r="G60" s="369"/>
      <c r="H60" s="369"/>
      <c r="I60" s="369"/>
      <c r="J60" s="369"/>
      <c r="K60" s="278"/>
      <c r="L60" s="278"/>
      <c r="M60" s="138"/>
    </row>
    <row r="61" spans="1:13">
      <c r="B61" s="17" t="s">
        <v>678</v>
      </c>
      <c r="C61" s="138"/>
      <c r="D61" s="528"/>
      <c r="E61" s="369"/>
      <c r="F61" s="369"/>
      <c r="G61" s="369"/>
      <c r="H61" s="369"/>
      <c r="I61" s="369"/>
      <c r="J61" s="369"/>
      <c r="K61" s="278"/>
      <c r="L61" s="278"/>
      <c r="M61" s="138"/>
    </row>
    <row r="62" spans="1:13">
      <c r="A62" s="456">
        <v>250100</v>
      </c>
      <c r="B62" s="321" t="s">
        <v>1326</v>
      </c>
      <c r="C62" s="138">
        <f>'GOVERNMENTAL FUNDS - BS(15)'!M53+'GOVERNMENTAL FUNDS - BS(15)'!M54</f>
        <v>0</v>
      </c>
      <c r="D62" s="528"/>
      <c r="E62" s="363"/>
      <c r="F62" s="363"/>
      <c r="G62" s="363"/>
      <c r="H62" s="363"/>
      <c r="I62" s="363"/>
      <c r="J62" s="363"/>
      <c r="K62" s="278"/>
      <c r="L62" s="278"/>
      <c r="M62" s="138">
        <f>SUM(C62:L62)</f>
        <v>0</v>
      </c>
    </row>
    <row r="63" spans="1:13">
      <c r="A63" s="238">
        <v>250200</v>
      </c>
      <c r="B63" s="321" t="s">
        <v>1327</v>
      </c>
      <c r="C63" s="138">
        <f>'GOVERNMENTAL FUNDS - BS(15)'!M55+'GOVERNMENTAL FUNDS - BS(15)'!M56+'GOVERNMENTAL FUNDS - BS(15)'!M58+'GOVERNMENTAL FUNDS - BS(15)'!M59+'GOVERNMENTAL FUNDS - BS(15)'!M60+'GOVERNMENTAL FUNDS - BS(15)'!M57</f>
        <v>0</v>
      </c>
      <c r="D63" s="528"/>
      <c r="E63" s="278"/>
      <c r="F63" s="363"/>
      <c r="G63" s="363"/>
      <c r="H63" s="363"/>
      <c r="I63" s="363"/>
      <c r="J63" s="363"/>
      <c r="K63" s="278"/>
      <c r="L63" s="278"/>
      <c r="M63" s="138">
        <f>SUM(C63:L63)</f>
        <v>0</v>
      </c>
    </row>
    <row r="64" spans="1:13">
      <c r="B64" s="321"/>
      <c r="C64" s="138"/>
      <c r="D64" s="528"/>
      <c r="E64" s="363"/>
      <c r="F64" s="363"/>
      <c r="G64" s="363"/>
      <c r="H64" s="363"/>
      <c r="I64" s="363"/>
      <c r="J64" s="363"/>
      <c r="K64" s="278"/>
      <c r="L64" s="278"/>
      <c r="M64" s="138">
        <f>SUM(C64:L64)</f>
        <v>0</v>
      </c>
    </row>
    <row r="65" spans="1:13">
      <c r="B65" s="321"/>
      <c r="C65" s="138"/>
      <c r="D65" s="528"/>
      <c r="E65" s="363"/>
      <c r="F65" s="363"/>
      <c r="G65" s="363"/>
      <c r="H65" s="363"/>
      <c r="I65" s="363"/>
      <c r="J65" s="363"/>
      <c r="K65" s="278"/>
      <c r="L65" s="278"/>
      <c r="M65" s="138">
        <f>SUM(C65:L65)</f>
        <v>0</v>
      </c>
    </row>
    <row r="66" spans="1:13">
      <c r="B66" s="17"/>
      <c r="C66" s="138"/>
      <c r="D66" s="528"/>
      <c r="E66" s="369"/>
      <c r="F66" s="369"/>
      <c r="G66" s="369"/>
      <c r="H66" s="369"/>
      <c r="I66" s="369"/>
      <c r="J66" s="369"/>
      <c r="K66" s="278"/>
      <c r="L66" s="278"/>
      <c r="M66" s="138"/>
    </row>
    <row r="67" spans="1:13">
      <c r="A67" s="458" t="s">
        <v>1402</v>
      </c>
      <c r="B67" s="17" t="s">
        <v>1324</v>
      </c>
      <c r="C67" s="138"/>
      <c r="D67" s="528"/>
      <c r="E67" s="363"/>
      <c r="F67" s="363"/>
      <c r="G67" s="363"/>
      <c r="H67" s="363"/>
      <c r="I67" s="363"/>
      <c r="J67" s="363"/>
      <c r="K67" s="278"/>
      <c r="L67" s="278"/>
      <c r="M67" s="138">
        <f>SUM(C67:L67)</f>
        <v>0</v>
      </c>
    </row>
    <row r="68" spans="1:13">
      <c r="A68" s="238">
        <v>271000</v>
      </c>
      <c r="B68" s="321" t="s">
        <v>1325</v>
      </c>
      <c r="C68" s="138">
        <f>'GOVERNMENTAL FUNDS - BS(15)'!M61+'GOVERNMENTAL FUNDS - BS(15)'!M62+'GOVERNMENTAL FUNDS - BS(15)'!M63+'GOVERNMENTAL FUNDS - BS(15)'!M64+'GOVERNMENTAL FUNDS - BS(15)'!M65+'GOVERNMENTAL FUNDS - BS(15)'!M66+'GOVERNMENTAL FUNDS - BS(15)'!M67+'GOVERNMENTAL FUNDS - BS(15)'!M68+'GOVERNMENTAL FUNDS - BS(15)'!M69+'GOVERNMENTAL FUNDS - BS(15)'!M70+'GOVERNMENTAL FUNDS - BS(15)'!M71</f>
        <v>0</v>
      </c>
      <c r="D68" s="138">
        <f>D28+D29-D51-D52</f>
        <v>0</v>
      </c>
      <c r="E68" s="138">
        <f>-E55+E31</f>
        <v>0</v>
      </c>
      <c r="F68" s="369"/>
      <c r="G68" s="138">
        <f>-G46-G47-G48</f>
        <v>0</v>
      </c>
      <c r="H68" s="363"/>
      <c r="I68" s="363"/>
      <c r="J68" s="363"/>
      <c r="K68" s="278"/>
      <c r="L68" s="278"/>
      <c r="M68" s="138">
        <f>SUM(C68:L68)</f>
        <v>0</v>
      </c>
    </row>
    <row r="69" spans="1:13">
      <c r="C69" s="138"/>
      <c r="D69" s="528"/>
      <c r="E69" s="363"/>
      <c r="F69" s="363"/>
      <c r="G69" s="363"/>
      <c r="H69" s="363"/>
      <c r="I69" s="363"/>
      <c r="J69" s="363"/>
      <c r="K69" s="278"/>
      <c r="L69" s="278"/>
      <c r="M69" s="138">
        <f>SUM(C69:L69)</f>
        <v>0</v>
      </c>
    </row>
    <row r="70" spans="1:13">
      <c r="C70" s="138"/>
      <c r="D70" s="528"/>
      <c r="E70" s="363"/>
      <c r="F70" s="363"/>
      <c r="G70" s="363"/>
      <c r="H70" s="363"/>
      <c r="I70" s="363"/>
      <c r="J70" s="363"/>
      <c r="K70" s="278"/>
      <c r="L70" s="278"/>
      <c r="M70" s="138">
        <f>SUM(C70:L70)</f>
        <v>0</v>
      </c>
    </row>
    <row r="71" spans="1:13" ht="13.5" thickBot="1">
      <c r="A71"/>
      <c r="B71"/>
      <c r="C71" s="123"/>
      <c r="D71" s="123"/>
      <c r="E71" s="123"/>
      <c r="F71" s="123"/>
      <c r="G71" s="123"/>
      <c r="H71" s="123"/>
      <c r="I71" s="123"/>
      <c r="J71" s="123"/>
      <c r="K71" s="366"/>
      <c r="L71" s="366"/>
      <c r="M71" s="123"/>
    </row>
    <row r="72" spans="1:13" ht="13.5" thickBot="1">
      <c r="B72" s="303" t="s">
        <v>1065</v>
      </c>
      <c r="C72" s="367">
        <f>SUM(C57:C71)</f>
        <v>0</v>
      </c>
      <c r="D72" s="367">
        <f>D68</f>
        <v>0</v>
      </c>
      <c r="E72" s="367">
        <f t="shared" ref="E72:M72" si="6">SUM(E57:E71)</f>
        <v>0</v>
      </c>
      <c r="F72" s="367">
        <f t="shared" si="6"/>
        <v>0</v>
      </c>
      <c r="G72" s="367">
        <f t="shared" si="6"/>
        <v>0</v>
      </c>
      <c r="H72" s="367">
        <f t="shared" si="6"/>
        <v>0</v>
      </c>
      <c r="I72" s="367">
        <f t="shared" si="6"/>
        <v>0</v>
      </c>
      <c r="J72" s="367">
        <f t="shared" si="6"/>
        <v>0</v>
      </c>
      <c r="K72" s="367">
        <f t="shared" si="6"/>
        <v>0</v>
      </c>
      <c r="L72" s="367">
        <f t="shared" si="6"/>
        <v>0</v>
      </c>
      <c r="M72" s="367">
        <f t="shared" si="6"/>
        <v>0</v>
      </c>
    </row>
    <row r="73" spans="1:13" ht="27.75" customHeight="1" thickBot="1">
      <c r="A73" s="364"/>
      <c r="B73" s="373" t="s">
        <v>1549</v>
      </c>
      <c r="C73" s="368">
        <f t="shared" ref="C73:M73" si="7">+C49+C72+C55</f>
        <v>0</v>
      </c>
      <c r="D73" s="368">
        <f>D72</f>
        <v>0</v>
      </c>
      <c r="E73" s="368">
        <f t="shared" si="7"/>
        <v>0</v>
      </c>
      <c r="F73" s="368">
        <f t="shared" si="7"/>
        <v>0</v>
      </c>
      <c r="G73" s="368">
        <f t="shared" si="7"/>
        <v>0</v>
      </c>
      <c r="H73" s="368">
        <f t="shared" si="7"/>
        <v>0</v>
      </c>
      <c r="I73" s="368">
        <f t="shared" si="7"/>
        <v>0</v>
      </c>
      <c r="J73" s="368">
        <f t="shared" si="7"/>
        <v>0</v>
      </c>
      <c r="K73" s="368">
        <f t="shared" si="7"/>
        <v>0</v>
      </c>
      <c r="L73" s="368">
        <f t="shared" si="7"/>
        <v>0</v>
      </c>
      <c r="M73" s="368">
        <f t="shared" si="7"/>
        <v>0</v>
      </c>
    </row>
    <row r="74" spans="1:13" ht="13.5" thickTop="1"/>
    <row r="75" spans="1:13">
      <c r="M75" s="278"/>
    </row>
  </sheetData>
  <sheetProtection sheet="1" scenarios="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50" orientation="landscape" r:id="rId2"/>
  <headerFooter alignWithMargins="0"/>
  <drawing r:id="rId3"/>
  <legacyDrawing r:id="rId4"/>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10" activePane="bottomRight" state="frozen"/>
      <selection activeCell="A53" sqref="A53:K53"/>
      <selection pane="topRight" activeCell="A53" sqref="A53:K53"/>
      <selection pane="bottomLeft" activeCell="A53" sqref="A53:K53"/>
      <selection pane="bottomRight" activeCell="C11" sqref="C11"/>
    </sheetView>
  </sheetViews>
  <sheetFormatPr defaultColWidth="8.85546875" defaultRowHeight="12.75"/>
  <cols>
    <col min="1" max="1" width="12" style="238" customWidth="1"/>
    <col min="2" max="2" width="40.42578125" style="238" customWidth="1"/>
    <col min="3" max="3" width="18.42578125" style="238" customWidth="1"/>
    <col min="4" max="5" width="15.7109375" style="238" customWidth="1"/>
    <col min="6" max="6" width="17.5703125" style="238" customWidth="1"/>
    <col min="7" max="16" width="15.7109375" style="238" customWidth="1"/>
    <col min="17" max="17" width="16.28515625" style="238" customWidth="1"/>
    <col min="18" max="19" width="15.7109375" style="238" customWidth="1"/>
    <col min="20" max="16384" width="8.85546875" style="238"/>
  </cols>
  <sheetData>
    <row r="1" spans="1:17" ht="18">
      <c r="A1" s="4" t="str">
        <f>+'GW-STATEMENT NET POSITION(13)'!A1</f>
        <v>LOCAL GOVERNMENT NAME:</v>
      </c>
      <c r="B1" s="253"/>
      <c r="C1" s="253"/>
      <c r="D1" s="253"/>
      <c r="E1" s="253"/>
      <c r="F1" s="253"/>
      <c r="G1" s="253"/>
      <c r="H1" s="253"/>
      <c r="I1" s="253"/>
      <c r="J1" s="253"/>
      <c r="K1" s="253"/>
      <c r="L1" s="253"/>
      <c r="M1" s="253"/>
      <c r="N1" s="253"/>
      <c r="O1" s="253"/>
      <c r="P1" s="253"/>
      <c r="Q1" s="253"/>
    </row>
    <row r="2" spans="1:17" ht="18">
      <c r="A2" s="236" t="s">
        <v>703</v>
      </c>
      <c r="B2" s="253"/>
      <c r="C2" s="253"/>
      <c r="D2" s="253"/>
      <c r="E2" s="253"/>
      <c r="F2" s="253"/>
      <c r="G2" s="253"/>
      <c r="H2" s="253"/>
      <c r="I2" s="253"/>
      <c r="J2" s="253"/>
      <c r="K2" s="253"/>
      <c r="L2" s="253"/>
      <c r="M2" s="253"/>
      <c r="N2" s="253"/>
      <c r="O2" s="253"/>
      <c r="P2" s="253"/>
      <c r="Q2" s="253"/>
    </row>
    <row r="3" spans="1:17" ht="18">
      <c r="A3" s="236" t="s">
        <v>569</v>
      </c>
      <c r="B3" s="253"/>
      <c r="C3" s="253"/>
      <c r="D3" s="253"/>
      <c r="E3" s="253"/>
      <c r="F3" s="253"/>
      <c r="G3" s="253"/>
      <c r="H3" s="253"/>
      <c r="I3" s="253"/>
      <c r="J3" s="253"/>
      <c r="K3" s="253"/>
      <c r="L3" s="253"/>
      <c r="M3" s="253"/>
      <c r="N3" s="253"/>
      <c r="O3" s="253"/>
      <c r="P3" s="253"/>
      <c r="Q3" s="253"/>
    </row>
    <row r="4" spans="1:17" ht="18">
      <c r="A4" s="236" t="str">
        <f>+'GW-STATEMENT OF ACTIVITIES(14)'!B3</f>
        <v>FISCAL YEAR ENDING JUNE 30, 2021</v>
      </c>
      <c r="B4" s="253"/>
      <c r="C4" s="253"/>
      <c r="D4" s="253"/>
      <c r="E4" s="253"/>
      <c r="F4" s="253"/>
      <c r="G4" s="253"/>
      <c r="H4" s="253"/>
      <c r="I4" s="253"/>
      <c r="J4" s="253"/>
      <c r="K4" s="253"/>
      <c r="L4" s="253"/>
      <c r="M4" s="253"/>
      <c r="N4" s="253"/>
      <c r="O4" s="253"/>
      <c r="P4" s="253"/>
      <c r="Q4" s="253"/>
    </row>
    <row r="6" spans="1:17" hidden="1"/>
    <row r="7" spans="1:17" hidden="1"/>
    <row r="8" spans="1:17" ht="9" hidden="1" customHeight="1">
      <c r="A8" s="243"/>
      <c r="B8" s="240"/>
    </row>
    <row r="9" spans="1:17" ht="316.5" customHeight="1" thickBot="1">
      <c r="A9" s="370" t="s">
        <v>321</v>
      </c>
      <c r="B9" s="244" t="s">
        <v>158</v>
      </c>
      <c r="C9" s="362" t="s">
        <v>322</v>
      </c>
      <c r="D9" s="362" t="s">
        <v>3278</v>
      </c>
      <c r="E9" s="362" t="s">
        <v>2948</v>
      </c>
      <c r="F9" s="362" t="s">
        <v>2946</v>
      </c>
      <c r="G9" s="362" t="s">
        <v>2947</v>
      </c>
      <c r="H9" s="362" t="s">
        <v>3279</v>
      </c>
      <c r="I9" s="362" t="s">
        <v>323</v>
      </c>
      <c r="J9" s="362" t="s">
        <v>2949</v>
      </c>
      <c r="K9" s="362" t="s">
        <v>2950</v>
      </c>
      <c r="L9" s="362" t="s">
        <v>102</v>
      </c>
      <c r="M9" s="362" t="s">
        <v>786</v>
      </c>
      <c r="N9" s="362" t="s">
        <v>951</v>
      </c>
      <c r="O9" s="362" t="s">
        <v>308</v>
      </c>
      <c r="P9" s="362" t="s">
        <v>1505</v>
      </c>
      <c r="Q9" s="362" t="s">
        <v>787</v>
      </c>
    </row>
    <row r="10" spans="1:17" ht="15.75">
      <c r="A10" s="6"/>
      <c r="B10" s="8" t="s">
        <v>187</v>
      </c>
      <c r="C10"/>
      <c r="D10"/>
      <c r="E10"/>
      <c r="F10"/>
      <c r="G10"/>
      <c r="H10"/>
      <c r="I10"/>
      <c r="J10"/>
      <c r="K10"/>
      <c r="L10"/>
      <c r="M10"/>
      <c r="N10"/>
      <c r="O10"/>
      <c r="P10"/>
      <c r="Q10"/>
    </row>
    <row r="11" spans="1:17" ht="30" customHeight="1">
      <c r="A11" s="281" t="s">
        <v>161</v>
      </c>
      <c r="B11" s="240" t="s">
        <v>189</v>
      </c>
      <c r="C11" s="138">
        <f>+'GOVERMENTAL FUNDS-OPERATING(16)'!M11</f>
        <v>0</v>
      </c>
      <c r="D11" s="138">
        <f>'BS Conversion'!C54</f>
        <v>0</v>
      </c>
      <c r="E11" s="956"/>
      <c r="F11" s="958"/>
      <c r="G11" s="958"/>
      <c r="H11" s="958"/>
      <c r="I11" s="958"/>
      <c r="J11" s="958"/>
      <c r="K11" s="958"/>
      <c r="L11" s="958"/>
      <c r="M11" s="958"/>
      <c r="N11" s="958"/>
      <c r="O11" s="958"/>
      <c r="P11" s="958"/>
      <c r="Q11" s="138">
        <f>SUM(C11:P11)</f>
        <v>0</v>
      </c>
    </row>
    <row r="12" spans="1:17" ht="15">
      <c r="A12" s="277">
        <v>320000</v>
      </c>
      <c r="B12" s="240" t="s">
        <v>188</v>
      </c>
      <c r="C12" s="138">
        <f>+'GOVERMENTAL FUNDS-OPERATING(16)'!M12</f>
        <v>0</v>
      </c>
      <c r="D12" s="958"/>
      <c r="E12" s="958"/>
      <c r="F12" s="958"/>
      <c r="G12" s="958"/>
      <c r="H12" s="958"/>
      <c r="I12" s="958"/>
      <c r="J12" s="958"/>
      <c r="K12" s="958"/>
      <c r="L12" s="958"/>
      <c r="M12" s="958"/>
      <c r="N12" s="958"/>
      <c r="O12" s="958"/>
      <c r="P12" s="958"/>
      <c r="Q12" s="138">
        <f t="shared" ref="Q12:Q17" si="0">SUM(C12:P12)</f>
        <v>0</v>
      </c>
    </row>
    <row r="13" spans="1:17" ht="15">
      <c r="A13" s="277">
        <v>330000</v>
      </c>
      <c r="B13" s="240" t="s">
        <v>190</v>
      </c>
      <c r="C13" s="138">
        <f>+'GOVERMENTAL FUNDS-OPERATING(16)'!M13</f>
        <v>0</v>
      </c>
      <c r="D13" s="958"/>
      <c r="E13" s="958"/>
      <c r="F13" s="732"/>
      <c r="G13" s="958"/>
      <c r="H13" s="958"/>
      <c r="I13" s="958"/>
      <c r="J13" s="958"/>
      <c r="K13" s="958"/>
      <c r="L13" s="958"/>
      <c r="M13" s="958"/>
      <c r="N13" s="958"/>
      <c r="O13" s="958"/>
      <c r="P13" s="958"/>
      <c r="Q13" s="138">
        <f t="shared" si="0"/>
        <v>0</v>
      </c>
    </row>
    <row r="14" spans="1:17" ht="15">
      <c r="A14" s="277">
        <v>340000</v>
      </c>
      <c r="B14" s="240" t="s">
        <v>191</v>
      </c>
      <c r="C14" s="138">
        <f>+'GOVERMENTAL FUNDS-OPERATING(16)'!M14</f>
        <v>0</v>
      </c>
      <c r="D14" s="958"/>
      <c r="E14" s="958"/>
      <c r="F14" s="958"/>
      <c r="G14" s="958"/>
      <c r="H14" s="958"/>
      <c r="I14" s="958"/>
      <c r="J14" s="958"/>
      <c r="K14" s="958"/>
      <c r="L14" s="958"/>
      <c r="M14" s="958"/>
      <c r="N14" s="958"/>
      <c r="O14" s="958"/>
      <c r="P14" s="958"/>
      <c r="Q14" s="138">
        <f t="shared" si="0"/>
        <v>0</v>
      </c>
    </row>
    <row r="15" spans="1:17" ht="15">
      <c r="A15" s="277">
        <v>350000</v>
      </c>
      <c r="B15" s="240" t="s">
        <v>192</v>
      </c>
      <c r="C15" s="138">
        <f>+'GOVERMENTAL FUNDS-OPERATING(16)'!M15</f>
        <v>0</v>
      </c>
      <c r="D15" s="958"/>
      <c r="E15" s="958"/>
      <c r="F15" s="958"/>
      <c r="G15" s="958"/>
      <c r="H15" s="958"/>
      <c r="I15" s="958"/>
      <c r="J15" s="958"/>
      <c r="K15" s="958"/>
      <c r="L15" s="958"/>
      <c r="M15" s="958"/>
      <c r="N15" s="958"/>
      <c r="O15" s="958"/>
      <c r="P15" s="958"/>
      <c r="Q15" s="138">
        <f t="shared" si="0"/>
        <v>0</v>
      </c>
    </row>
    <row r="16" spans="1:17" ht="15">
      <c r="A16" s="277">
        <v>360000</v>
      </c>
      <c r="B16" s="240" t="s">
        <v>193</v>
      </c>
      <c r="C16" s="138">
        <f>+'GOVERMENTAL FUNDS-OPERATING(16)'!M16</f>
        <v>0</v>
      </c>
      <c r="D16" s="958"/>
      <c r="E16" s="957"/>
      <c r="F16" s="958"/>
      <c r="G16" s="958"/>
      <c r="H16" s="958"/>
      <c r="I16" s="958"/>
      <c r="J16" s="958"/>
      <c r="K16" s="958"/>
      <c r="L16" s="958"/>
      <c r="M16" s="958"/>
      <c r="N16" s="958"/>
      <c r="O16" s="958"/>
      <c r="P16" s="958"/>
      <c r="Q16" s="138">
        <f t="shared" si="0"/>
        <v>0</v>
      </c>
    </row>
    <row r="17" spans="1:17" ht="15.75" thickBot="1">
      <c r="A17" s="277">
        <v>370000</v>
      </c>
      <c r="B17" s="240" t="s">
        <v>194</v>
      </c>
      <c r="C17" s="138">
        <f>+'GOVERMENTAL FUNDS-OPERATING(16)'!M17</f>
        <v>0</v>
      </c>
      <c r="D17" s="278"/>
      <c r="E17" s="278"/>
      <c r="F17" s="958"/>
      <c r="G17" s="958"/>
      <c r="H17" s="958"/>
      <c r="I17" s="958"/>
      <c r="J17" s="958"/>
      <c r="K17" s="958"/>
      <c r="L17" s="958"/>
      <c r="M17" s="958"/>
      <c r="N17" s="958"/>
      <c r="O17" s="958"/>
      <c r="P17" s="958"/>
      <c r="Q17" s="138">
        <f t="shared" si="0"/>
        <v>0</v>
      </c>
    </row>
    <row r="18" spans="1:17" ht="15.75" thickBot="1">
      <c r="A18" s="277"/>
      <c r="B18" s="341" t="s">
        <v>2516</v>
      </c>
      <c r="C18" s="366"/>
      <c r="D18" s="366"/>
      <c r="E18" s="366"/>
      <c r="F18" s="366"/>
      <c r="G18" s="366"/>
      <c r="H18" s="366"/>
      <c r="I18" s="366"/>
      <c r="J18" s="366"/>
      <c r="K18" s="366"/>
      <c r="L18" s="960"/>
      <c r="M18" s="366"/>
      <c r="N18" s="366"/>
      <c r="O18" s="366"/>
      <c r="P18" s="366"/>
      <c r="Q18" s="123">
        <f>SUM(C18:P18)</f>
        <v>0</v>
      </c>
    </row>
    <row r="19" spans="1:17" ht="15.75">
      <c r="A19" s="277"/>
      <c r="B19" s="9" t="s">
        <v>195</v>
      </c>
      <c r="C19" s="138">
        <f>SUM(C11:C18)</f>
        <v>0</v>
      </c>
      <c r="D19" s="138">
        <f t="shared" ref="D19:P19" si="1">SUM(D11:D18)</f>
        <v>0</v>
      </c>
      <c r="E19" s="138">
        <f t="shared" si="1"/>
        <v>0</v>
      </c>
      <c r="F19" s="138">
        <f t="shared" si="1"/>
        <v>0</v>
      </c>
      <c r="G19" s="138">
        <f t="shared" si="1"/>
        <v>0</v>
      </c>
      <c r="H19" s="138">
        <f t="shared" si="1"/>
        <v>0</v>
      </c>
      <c r="I19" s="138">
        <f t="shared" si="1"/>
        <v>0</v>
      </c>
      <c r="J19" s="138">
        <f t="shared" si="1"/>
        <v>0</v>
      </c>
      <c r="K19" s="138">
        <f t="shared" si="1"/>
        <v>0</v>
      </c>
      <c r="L19" s="138">
        <f t="shared" si="1"/>
        <v>0</v>
      </c>
      <c r="M19" s="138">
        <f t="shared" si="1"/>
        <v>0</v>
      </c>
      <c r="N19" s="138">
        <f t="shared" si="1"/>
        <v>0</v>
      </c>
      <c r="O19" s="138">
        <f t="shared" si="1"/>
        <v>0</v>
      </c>
      <c r="P19" s="138">
        <f t="shared" si="1"/>
        <v>0</v>
      </c>
      <c r="Q19" s="138">
        <f>SUM(Q11:Q18)</f>
        <v>0</v>
      </c>
    </row>
    <row r="20" spans="1:17" ht="15">
      <c r="A20" s="343"/>
      <c r="B20" s="6"/>
      <c r="C20" s="138"/>
      <c r="D20" s="138"/>
      <c r="E20" s="138"/>
      <c r="F20" s="138"/>
      <c r="G20" s="138"/>
      <c r="H20" s="138"/>
      <c r="I20" s="138"/>
      <c r="J20" s="138"/>
      <c r="K20" s="138"/>
      <c r="L20" s="138"/>
      <c r="M20" s="138"/>
      <c r="N20" s="138"/>
      <c r="O20" s="138"/>
      <c r="P20" s="138"/>
      <c r="Q20" s="138"/>
    </row>
    <row r="21" spans="1:17" ht="15.75">
      <c r="A21" s="343"/>
      <c r="B21" s="8" t="s">
        <v>196</v>
      </c>
      <c r="C21" s="138"/>
      <c r="D21" s="138"/>
      <c r="E21" s="138"/>
      <c r="F21" s="138"/>
      <c r="G21" s="138"/>
      <c r="H21" s="138"/>
      <c r="I21" s="138"/>
      <c r="J21" s="138"/>
      <c r="K21" s="138"/>
      <c r="L21" s="138"/>
      <c r="M21" s="138"/>
      <c r="N21" s="138"/>
      <c r="O21" s="138"/>
      <c r="P21" s="138"/>
      <c r="Q21" s="138"/>
    </row>
    <row r="22" spans="1:17" ht="15">
      <c r="A22" s="343"/>
      <c r="B22" s="6" t="s">
        <v>197</v>
      </c>
      <c r="C22" s="138"/>
      <c r="D22" s="138"/>
      <c r="E22" s="138"/>
      <c r="F22" s="138"/>
      <c r="G22" s="138"/>
      <c r="H22" s="138"/>
      <c r="I22" s="138"/>
      <c r="J22" s="138"/>
      <c r="K22" s="138"/>
      <c r="L22" s="138"/>
      <c r="M22" s="138"/>
      <c r="N22" s="138"/>
      <c r="O22" s="138"/>
      <c r="P22" s="138"/>
      <c r="Q22" s="138"/>
    </row>
    <row r="23" spans="1:17" ht="15">
      <c r="A23" s="277">
        <v>410000</v>
      </c>
      <c r="B23" s="240" t="s">
        <v>424</v>
      </c>
      <c r="C23" s="138">
        <f>+'GOVERMENTAL FUNDS-OPERATING(16)'!M23</f>
        <v>0</v>
      </c>
      <c r="D23" s="958"/>
      <c r="E23" s="958"/>
      <c r="F23" s="732"/>
      <c r="G23" s="958"/>
      <c r="H23" s="958"/>
      <c r="I23" s="958"/>
      <c r="J23" s="958"/>
      <c r="K23" s="138">
        <f>+'GOV CAP ASSETS-9000(GCAAG)'!E31</f>
        <v>0</v>
      </c>
      <c r="L23" s="958"/>
      <c r="M23" s="962"/>
      <c r="N23" s="958"/>
      <c r="O23" s="958"/>
      <c r="P23" s="958"/>
      <c r="Q23" s="138">
        <f t="shared" ref="Q23:Q30" si="2">SUM(C23:P23)</f>
        <v>0</v>
      </c>
    </row>
    <row r="24" spans="1:17" ht="15">
      <c r="A24" s="277">
        <v>420000</v>
      </c>
      <c r="B24" s="240" t="s">
        <v>198</v>
      </c>
      <c r="C24" s="138">
        <f>+'GOVERMENTAL FUNDS-OPERATING(16)'!M24</f>
        <v>0</v>
      </c>
      <c r="D24" s="958"/>
      <c r="E24" s="958"/>
      <c r="F24" s="732"/>
      <c r="G24" s="958"/>
      <c r="H24" s="958"/>
      <c r="I24" s="958"/>
      <c r="J24" s="958"/>
      <c r="K24" s="138">
        <f>+'GOV CAP ASSETS-9000(GCAAG)'!E32</f>
        <v>0</v>
      </c>
      <c r="L24" s="958"/>
      <c r="M24" s="963"/>
      <c r="N24" s="958"/>
      <c r="O24" s="958"/>
      <c r="P24" s="958"/>
      <c r="Q24" s="138">
        <f t="shared" si="2"/>
        <v>0</v>
      </c>
    </row>
    <row r="25" spans="1:17" ht="15">
      <c r="A25" s="277">
        <v>430000</v>
      </c>
      <c r="B25" s="240" t="s">
        <v>199</v>
      </c>
      <c r="C25" s="138">
        <f>+'GOVERMENTAL FUNDS-OPERATING(16)'!M25</f>
        <v>0</v>
      </c>
      <c r="D25" s="958"/>
      <c r="E25" s="958"/>
      <c r="F25" s="732"/>
      <c r="G25" s="958"/>
      <c r="H25" s="958"/>
      <c r="I25" s="958"/>
      <c r="J25" s="958"/>
      <c r="K25" s="138">
        <f>+'GOV CAP ASSETS-9000(GCAAG)'!E33</f>
        <v>0</v>
      </c>
      <c r="L25" s="958"/>
      <c r="M25" s="963"/>
      <c r="N25" s="958"/>
      <c r="O25" s="958"/>
      <c r="P25" s="958"/>
      <c r="Q25" s="138">
        <f t="shared" si="2"/>
        <v>0</v>
      </c>
    </row>
    <row r="26" spans="1:17" ht="15">
      <c r="A26" s="277">
        <v>440000</v>
      </c>
      <c r="B26" s="240" t="s">
        <v>200</v>
      </c>
      <c r="C26" s="138">
        <f>+'GOVERMENTAL FUNDS-OPERATING(16)'!M26</f>
        <v>0</v>
      </c>
      <c r="D26" s="958"/>
      <c r="E26" s="958"/>
      <c r="F26" s="732"/>
      <c r="G26" s="958"/>
      <c r="H26" s="958"/>
      <c r="I26" s="958"/>
      <c r="J26" s="958"/>
      <c r="K26" s="138">
        <f>+'GOV CAP ASSETS-9000(GCAAG)'!E34</f>
        <v>0</v>
      </c>
      <c r="L26" s="958"/>
      <c r="M26" s="963"/>
      <c r="N26" s="958"/>
      <c r="O26" s="958"/>
      <c r="P26" s="958"/>
      <c r="Q26" s="138">
        <f t="shared" si="2"/>
        <v>0</v>
      </c>
    </row>
    <row r="27" spans="1:17" ht="15">
      <c r="A27" s="277">
        <v>450000</v>
      </c>
      <c r="B27" s="240" t="s">
        <v>201</v>
      </c>
      <c r="C27" s="138">
        <f>+'GOVERMENTAL FUNDS-OPERATING(16)'!M27</f>
        <v>0</v>
      </c>
      <c r="D27" s="958"/>
      <c r="E27" s="958"/>
      <c r="F27" s="732"/>
      <c r="G27" s="958"/>
      <c r="H27" s="958"/>
      <c r="I27" s="958"/>
      <c r="J27" s="958"/>
      <c r="K27" s="138">
        <f>+'GOV CAP ASSETS-9000(GCAAG)'!E35</f>
        <v>0</v>
      </c>
      <c r="L27" s="958"/>
      <c r="M27" s="963"/>
      <c r="N27" s="958"/>
      <c r="O27" s="958"/>
      <c r="P27" s="958"/>
      <c r="Q27" s="138">
        <f t="shared" si="2"/>
        <v>0</v>
      </c>
    </row>
    <row r="28" spans="1:17" ht="15">
      <c r="A28" s="277">
        <v>460000</v>
      </c>
      <c r="B28" s="240" t="s">
        <v>202</v>
      </c>
      <c r="C28" s="138">
        <f>+'GOVERMENTAL FUNDS-OPERATING(16)'!M28</f>
        <v>0</v>
      </c>
      <c r="D28" s="958"/>
      <c r="E28" s="958"/>
      <c r="F28" s="732"/>
      <c r="G28" s="958"/>
      <c r="H28" s="958"/>
      <c r="I28" s="958"/>
      <c r="J28" s="958"/>
      <c r="K28" s="138">
        <f>+'GOV CAP ASSETS-9000(GCAAG)'!E36</f>
        <v>0</v>
      </c>
      <c r="L28" s="958"/>
      <c r="M28" s="963"/>
      <c r="N28" s="958"/>
      <c r="O28" s="958"/>
      <c r="P28" s="958"/>
      <c r="Q28" s="138">
        <f t="shared" si="2"/>
        <v>0</v>
      </c>
    </row>
    <row r="29" spans="1:17" ht="15">
      <c r="A29" s="277">
        <v>470000</v>
      </c>
      <c r="B29" s="240" t="s">
        <v>203</v>
      </c>
      <c r="C29" s="138">
        <f>+'GOVERMENTAL FUNDS-OPERATING(16)'!M29</f>
        <v>0</v>
      </c>
      <c r="D29" s="958"/>
      <c r="E29" s="958"/>
      <c r="F29" s="732"/>
      <c r="G29" s="958"/>
      <c r="H29" s="958"/>
      <c r="I29" s="958"/>
      <c r="J29" s="958"/>
      <c r="K29" s="138">
        <f>+'GOV CAP ASSETS-9000(GCAAG)'!E37</f>
        <v>0</v>
      </c>
      <c r="L29" s="958"/>
      <c r="M29" s="963"/>
      <c r="N29" s="958"/>
      <c r="O29" s="958"/>
      <c r="P29" s="958"/>
      <c r="Q29" s="138">
        <f t="shared" si="2"/>
        <v>0</v>
      </c>
    </row>
    <row r="30" spans="1:17" ht="15">
      <c r="A30" s="277">
        <v>480000</v>
      </c>
      <c r="B30" s="240" t="s">
        <v>204</v>
      </c>
      <c r="C30" s="138">
        <f>+'GOVERMENTAL FUNDS-OPERATING(16)'!M30</f>
        <v>0</v>
      </c>
      <c r="D30" s="958"/>
      <c r="E30" s="958"/>
      <c r="F30" s="732"/>
      <c r="G30" s="958"/>
      <c r="H30" s="958"/>
      <c r="I30" s="958"/>
      <c r="J30" s="958"/>
      <c r="K30" s="138">
        <f>+'GOV CAP ASSETS-9000(GCAAG)'!E38</f>
        <v>0</v>
      </c>
      <c r="L30" s="958"/>
      <c r="M30" s="964"/>
      <c r="N30" s="958"/>
      <c r="O30" s="958"/>
      <c r="P30" s="958"/>
      <c r="Q30" s="138">
        <f t="shared" si="2"/>
        <v>0</v>
      </c>
    </row>
    <row r="31" spans="1:17" ht="15">
      <c r="A31" s="277">
        <v>490000</v>
      </c>
      <c r="B31" s="240" t="s">
        <v>205</v>
      </c>
      <c r="C31" s="138"/>
      <c r="D31" s="958"/>
      <c r="E31" s="958"/>
      <c r="F31" s="958"/>
      <c r="G31" s="958"/>
      <c r="H31" s="958"/>
      <c r="I31" s="958"/>
      <c r="J31" s="958"/>
      <c r="K31" s="955"/>
      <c r="L31" s="958"/>
      <c r="M31" s="958"/>
      <c r="N31" s="958"/>
      <c r="O31" s="958"/>
      <c r="P31" s="958"/>
      <c r="Q31" s="138"/>
    </row>
    <row r="32" spans="1:17" ht="15">
      <c r="A32" s="277"/>
      <c r="B32" s="240" t="s">
        <v>206</v>
      </c>
      <c r="C32" s="138">
        <f>+'GOVERMENTAL FUNDS-OPERATING(16)'!M32</f>
        <v>0</v>
      </c>
      <c r="D32" s="958"/>
      <c r="E32" s="958"/>
      <c r="F32" s="958"/>
      <c r="G32" s="958"/>
      <c r="H32" s="138">
        <f>-'GOV DEBT-9500(GLTDAG)'!D20-'GOV DEBT-9500(GLTDAG)'!D22-'GOV DEBT-9500(GLTDAG)'!D24-'GOV DEBT-9500(GLTDAG)'!D25-'GOV DEBT-9500(GLTDAG)'!D26-'GOV DEBT-9500(GLTDAG)'!D27-'GOV DEBT-9500(GLTDAG)'!D29-'GOV DEBT-9500(GLTDAG)'!D31-'GOV DEBT-9500(GLTDAG)'!D33-'GOV DEBT-9500(GLTDAG)'!D35-'GOV DEBT-9500(GLTDAG)'!D37</f>
        <v>0</v>
      </c>
      <c r="I32" s="958"/>
      <c r="J32" s="958"/>
      <c r="K32" s="955"/>
      <c r="L32" s="958"/>
      <c r="M32" s="958"/>
      <c r="N32" s="958"/>
      <c r="O32" s="958"/>
      <c r="P32" s="958"/>
      <c r="Q32" s="138">
        <f t="shared" ref="Q32:Q37" si="3">SUM(C32:P32)</f>
        <v>0</v>
      </c>
    </row>
    <row r="33" spans="1:17" ht="15">
      <c r="A33" s="277"/>
      <c r="B33" s="240" t="s">
        <v>207</v>
      </c>
      <c r="C33" s="138">
        <f>+'GOVERMENTAL FUNDS-OPERATING(16)'!M33</f>
        <v>0</v>
      </c>
      <c r="D33" s="958"/>
      <c r="E33" s="958"/>
      <c r="F33" s="958"/>
      <c r="G33" s="958"/>
      <c r="H33" s="958"/>
      <c r="I33" s="958"/>
      <c r="J33" s="958"/>
      <c r="K33" s="955"/>
      <c r="L33" s="958"/>
      <c r="M33" s="958"/>
      <c r="N33" s="958"/>
      <c r="O33" s="958"/>
      <c r="P33" s="958"/>
      <c r="Q33" s="138">
        <f t="shared" si="3"/>
        <v>0</v>
      </c>
    </row>
    <row r="34" spans="1:17" ht="15" customHeight="1">
      <c r="A34" s="277"/>
      <c r="B34" s="240" t="s">
        <v>1071</v>
      </c>
      <c r="C34" s="138"/>
      <c r="D34" s="958"/>
      <c r="E34" s="958"/>
      <c r="F34" s="732"/>
      <c r="G34" s="958"/>
      <c r="H34" s="958"/>
      <c r="I34" s="958"/>
      <c r="J34" s="958"/>
      <c r="K34" s="138">
        <f>+'GOV CAP ASSETS-9000(GCAAG)'!E39</f>
        <v>0</v>
      </c>
      <c r="L34" s="958"/>
      <c r="M34" s="961"/>
      <c r="N34" s="958"/>
      <c r="O34" s="958"/>
      <c r="P34" s="958"/>
      <c r="Q34" s="138">
        <f t="shared" si="3"/>
        <v>0</v>
      </c>
    </row>
    <row r="35" spans="1:17" ht="15">
      <c r="A35" s="277"/>
      <c r="B35" s="240" t="s">
        <v>162</v>
      </c>
      <c r="C35" s="138">
        <f>+'GOVERMENTAL FUNDS-OPERATING(16)'!M35</f>
        <v>0</v>
      </c>
      <c r="D35" s="958"/>
      <c r="E35" s="958"/>
      <c r="F35" s="958"/>
      <c r="G35" s="958"/>
      <c r="H35" s="958"/>
      <c r="I35" s="961"/>
      <c r="J35" s="958"/>
      <c r="K35" s="958"/>
      <c r="L35" s="958"/>
      <c r="M35" s="958"/>
      <c r="N35" s="958"/>
      <c r="O35" s="958"/>
      <c r="P35" s="958"/>
      <c r="Q35" s="138">
        <f t="shared" si="3"/>
        <v>0</v>
      </c>
    </row>
    <row r="36" spans="1:17" ht="15">
      <c r="A36" s="277">
        <v>500000</v>
      </c>
      <c r="B36" s="240" t="s">
        <v>163</v>
      </c>
      <c r="C36" s="138">
        <f>+'GOVERMENTAL FUNDS-OPERATING(16)'!M36</f>
        <v>0</v>
      </c>
      <c r="D36" s="958"/>
      <c r="E36" s="958"/>
      <c r="F36" s="732"/>
      <c r="G36" s="958"/>
      <c r="H36" s="958"/>
      <c r="I36" s="958"/>
      <c r="J36" s="958"/>
      <c r="K36" s="278"/>
      <c r="L36" s="958"/>
      <c r="M36" s="958"/>
      <c r="N36" s="958"/>
      <c r="O36" s="958"/>
      <c r="P36" s="958"/>
      <c r="Q36" s="138">
        <f t="shared" si="3"/>
        <v>0</v>
      </c>
    </row>
    <row r="37" spans="1:17" ht="15.75" thickBot="1">
      <c r="A37" s="277">
        <v>510000</v>
      </c>
      <c r="B37" s="240" t="s">
        <v>164</v>
      </c>
      <c r="C37" s="123">
        <f>+'GOVERMENTAL FUNDS-OPERATING(16)'!M37</f>
        <v>0</v>
      </c>
      <c r="D37" s="959"/>
      <c r="E37" s="959"/>
      <c r="F37" s="732"/>
      <c r="G37" s="959"/>
      <c r="H37" s="959"/>
      <c r="I37" s="959"/>
      <c r="J37" s="959"/>
      <c r="K37" s="366"/>
      <c r="L37" s="959"/>
      <c r="M37" s="959"/>
      <c r="N37" s="959"/>
      <c r="O37" s="959"/>
      <c r="P37" s="959"/>
      <c r="Q37" s="123">
        <f t="shared" si="3"/>
        <v>0</v>
      </c>
    </row>
    <row r="38" spans="1:17" ht="15.75">
      <c r="A38" s="277"/>
      <c r="B38" s="243" t="s">
        <v>208</v>
      </c>
      <c r="C38" s="138">
        <f>SUM(C22:C37)</f>
        <v>0</v>
      </c>
      <c r="D38" s="138">
        <f t="shared" ref="D38:P38" si="4">SUM(D22:D37)</f>
        <v>0</v>
      </c>
      <c r="E38" s="138">
        <f t="shared" si="4"/>
        <v>0</v>
      </c>
      <c r="F38" s="138">
        <f t="shared" si="4"/>
        <v>0</v>
      </c>
      <c r="G38" s="138">
        <f t="shared" si="4"/>
        <v>0</v>
      </c>
      <c r="H38" s="138">
        <f t="shared" si="4"/>
        <v>0</v>
      </c>
      <c r="I38" s="138">
        <f t="shared" si="4"/>
        <v>0</v>
      </c>
      <c r="J38" s="138">
        <f t="shared" si="4"/>
        <v>0</v>
      </c>
      <c r="K38" s="138">
        <f t="shared" si="4"/>
        <v>0</v>
      </c>
      <c r="L38" s="138">
        <f t="shared" si="4"/>
        <v>0</v>
      </c>
      <c r="M38" s="138">
        <f t="shared" si="4"/>
        <v>0</v>
      </c>
      <c r="N38" s="138">
        <f t="shared" si="4"/>
        <v>0</v>
      </c>
      <c r="O38" s="138">
        <f t="shared" si="4"/>
        <v>0</v>
      </c>
      <c r="P38" s="138">
        <f t="shared" si="4"/>
        <v>0</v>
      </c>
      <c r="Q38" s="138">
        <f>SUM(Q22:Q37)</f>
        <v>0</v>
      </c>
    </row>
    <row r="39" spans="1:17" ht="15" customHeight="1">
      <c r="A39" s="277"/>
      <c r="B39" s="283" t="s">
        <v>735</v>
      </c>
      <c r="C39" s="138">
        <f>+C19-C38</f>
        <v>0</v>
      </c>
      <c r="D39" s="138">
        <f t="shared" ref="D39:P39" si="5">+D19-D38</f>
        <v>0</v>
      </c>
      <c r="E39" s="138">
        <f t="shared" si="5"/>
        <v>0</v>
      </c>
      <c r="F39" s="138">
        <f t="shared" si="5"/>
        <v>0</v>
      </c>
      <c r="G39" s="138">
        <f t="shared" si="5"/>
        <v>0</v>
      </c>
      <c r="H39" s="138">
        <f t="shared" si="5"/>
        <v>0</v>
      </c>
      <c r="I39" s="138">
        <f t="shared" si="5"/>
        <v>0</v>
      </c>
      <c r="J39" s="138">
        <f t="shared" si="5"/>
        <v>0</v>
      </c>
      <c r="K39" s="138">
        <f t="shared" si="5"/>
        <v>0</v>
      </c>
      <c r="L39" s="138">
        <f t="shared" si="5"/>
        <v>0</v>
      </c>
      <c r="M39" s="138">
        <f t="shared" si="5"/>
        <v>0</v>
      </c>
      <c r="N39" s="138">
        <f t="shared" si="5"/>
        <v>0</v>
      </c>
      <c r="O39" s="138">
        <f t="shared" si="5"/>
        <v>0</v>
      </c>
      <c r="P39" s="138">
        <f t="shared" si="5"/>
        <v>0</v>
      </c>
      <c r="Q39" s="138">
        <f>+Q19-Q38</f>
        <v>0</v>
      </c>
    </row>
    <row r="40" spans="1:17" ht="15.75">
      <c r="A40" s="277"/>
      <c r="B40" s="245" t="s">
        <v>209</v>
      </c>
      <c r="C40" s="138"/>
      <c r="D40" s="138"/>
      <c r="E40" s="138"/>
      <c r="F40" s="138"/>
      <c r="G40" s="138"/>
      <c r="H40" s="138"/>
      <c r="I40" s="138"/>
      <c r="J40" s="138"/>
      <c r="K40" s="138"/>
      <c r="L40" s="138"/>
      <c r="M40" s="138"/>
      <c r="N40" s="138"/>
      <c r="O40" s="138"/>
      <c r="P40" s="138"/>
      <c r="Q40" s="138"/>
    </row>
    <row r="41" spans="1:17" ht="15">
      <c r="A41" s="277" t="s">
        <v>165</v>
      </c>
      <c r="B41" s="240" t="s">
        <v>408</v>
      </c>
      <c r="C41" s="138">
        <f>+'GOVERMENTAL FUNDS-OPERATING(16)'!M41</f>
        <v>0</v>
      </c>
      <c r="D41" s="958"/>
      <c r="E41" s="958"/>
      <c r="F41" s="958"/>
      <c r="G41" s="962"/>
      <c r="H41" s="958"/>
      <c r="I41" s="958"/>
      <c r="J41" s="958"/>
      <c r="K41" s="958"/>
      <c r="L41" s="958"/>
      <c r="M41" s="958"/>
      <c r="N41" s="958"/>
      <c r="O41" s="958"/>
      <c r="P41" s="958"/>
      <c r="Q41" s="138">
        <f t="shared" ref="Q41:Q51" si="6">SUM(C41:P41)</f>
        <v>0</v>
      </c>
    </row>
    <row r="42" spans="1:17" ht="15">
      <c r="A42" s="277" t="s">
        <v>165</v>
      </c>
      <c r="B42" s="240" t="s">
        <v>409</v>
      </c>
      <c r="C42" s="138">
        <f>+'GOVERMENTAL FUNDS-OPERATING(16)'!M42</f>
        <v>0</v>
      </c>
      <c r="D42" s="958"/>
      <c r="E42" s="958"/>
      <c r="F42" s="958"/>
      <c r="G42" s="963"/>
      <c r="H42" s="958"/>
      <c r="I42" s="958"/>
      <c r="J42" s="958"/>
      <c r="K42" s="958"/>
      <c r="L42" s="958"/>
      <c r="M42" s="958"/>
      <c r="N42" s="958"/>
      <c r="O42" s="958"/>
      <c r="P42" s="958"/>
      <c r="Q42" s="138">
        <f t="shared" si="6"/>
        <v>0</v>
      </c>
    </row>
    <row r="43" spans="1:17" ht="15">
      <c r="A43" s="277">
        <v>381050</v>
      </c>
      <c r="B43" s="240" t="s">
        <v>212</v>
      </c>
      <c r="C43" s="138">
        <f>+'GOVERMENTAL FUNDS-OPERATING(16)'!M43</f>
        <v>0</v>
      </c>
      <c r="D43" s="958"/>
      <c r="E43" s="958"/>
      <c r="F43" s="958"/>
      <c r="G43" s="963"/>
      <c r="H43" s="958"/>
      <c r="I43" s="958"/>
      <c r="J43" s="958"/>
      <c r="K43" s="958"/>
      <c r="L43" s="958"/>
      <c r="M43" s="958"/>
      <c r="N43" s="958"/>
      <c r="O43" s="958"/>
      <c r="P43" s="958"/>
      <c r="Q43" s="138">
        <f t="shared" si="6"/>
        <v>0</v>
      </c>
    </row>
    <row r="44" spans="1:17" ht="15">
      <c r="A44" s="277">
        <v>381070</v>
      </c>
      <c r="B44" s="240" t="s">
        <v>468</v>
      </c>
      <c r="C44" s="138">
        <f>+'GOVERMENTAL FUNDS-OPERATING(16)'!M44</f>
        <v>0</v>
      </c>
      <c r="D44" s="958"/>
      <c r="E44" s="958"/>
      <c r="F44" s="958"/>
      <c r="G44" s="964"/>
      <c r="H44" s="958"/>
      <c r="I44" s="958"/>
      <c r="J44" s="958"/>
      <c r="K44" s="958"/>
      <c r="L44" s="958"/>
      <c r="M44" s="958"/>
      <c r="N44" s="958"/>
      <c r="O44" s="958"/>
      <c r="P44" s="958"/>
      <c r="Q44" s="138">
        <f t="shared" si="6"/>
        <v>0</v>
      </c>
    </row>
    <row r="45" spans="1:17" ht="15">
      <c r="A45" s="277">
        <v>382010</v>
      </c>
      <c r="B45" s="240" t="s">
        <v>1016</v>
      </c>
      <c r="C45" s="138">
        <f>+'GOVERMENTAL FUNDS-OPERATING(16)'!M45</f>
        <v>0</v>
      </c>
      <c r="D45" s="958"/>
      <c r="E45" s="958"/>
      <c r="F45" s="958"/>
      <c r="G45" s="278"/>
      <c r="H45" s="958"/>
      <c r="I45" s="958"/>
      <c r="J45" s="958"/>
      <c r="K45" s="958"/>
      <c r="L45" s="958"/>
      <c r="M45" s="958"/>
      <c r="N45" s="961"/>
      <c r="O45" s="278"/>
      <c r="P45" s="278"/>
      <c r="Q45" s="138">
        <f t="shared" si="6"/>
        <v>0</v>
      </c>
    </row>
    <row r="46" spans="1:17" ht="15">
      <c r="A46" s="277">
        <v>383000</v>
      </c>
      <c r="B46" s="240" t="s">
        <v>210</v>
      </c>
      <c r="C46" s="138">
        <f>+'GOVERMENTAL FUNDS-OPERATING(16)'!M46</f>
        <v>0</v>
      </c>
      <c r="D46" s="958"/>
      <c r="E46" s="958"/>
      <c r="F46" s="958"/>
      <c r="G46" s="278"/>
      <c r="H46" s="958"/>
      <c r="I46" s="958"/>
      <c r="J46" s="958"/>
      <c r="K46" s="958"/>
      <c r="L46" s="958"/>
      <c r="M46" s="958"/>
      <c r="N46" s="958"/>
      <c r="O46" s="958"/>
      <c r="P46" s="958"/>
      <c r="Q46" s="138">
        <f t="shared" si="6"/>
        <v>0</v>
      </c>
    </row>
    <row r="47" spans="1:17" ht="15">
      <c r="A47" s="277">
        <v>521000</v>
      </c>
      <c r="B47" s="240" t="s">
        <v>211</v>
      </c>
      <c r="C47" s="138">
        <f>+'GOVERMENTAL FUNDS-OPERATING(16)'!M47</f>
        <v>0</v>
      </c>
      <c r="D47" s="958"/>
      <c r="E47" s="958"/>
      <c r="F47" s="958"/>
      <c r="G47" s="278"/>
      <c r="H47" s="958"/>
      <c r="I47" s="958"/>
      <c r="J47" s="958"/>
      <c r="K47" s="958"/>
      <c r="L47" s="958"/>
      <c r="M47" s="958"/>
      <c r="N47" s="958"/>
      <c r="O47" s="958"/>
      <c r="P47" s="958"/>
      <c r="Q47" s="138">
        <f t="shared" si="6"/>
        <v>0</v>
      </c>
    </row>
    <row r="48" spans="1:17" ht="15">
      <c r="A48" s="277">
        <v>384000</v>
      </c>
      <c r="B48" s="240" t="s">
        <v>1424</v>
      </c>
      <c r="C48" s="138">
        <f>+'GOVERMENTAL FUNDS-OPERATING(16)'!M48</f>
        <v>0</v>
      </c>
      <c r="D48" s="958"/>
      <c r="E48" s="958"/>
      <c r="F48" s="958"/>
      <c r="G48" s="278"/>
      <c r="H48" s="958"/>
      <c r="I48" s="958"/>
      <c r="J48" s="958"/>
      <c r="K48" s="958"/>
      <c r="L48" s="958"/>
      <c r="M48" s="958"/>
      <c r="N48" s="958"/>
      <c r="O48" s="958"/>
      <c r="P48" s="958"/>
      <c r="Q48" s="138">
        <f t="shared" si="6"/>
        <v>0</v>
      </c>
    </row>
    <row r="49" spans="1:17" ht="15">
      <c r="A49" s="277">
        <v>385000</v>
      </c>
      <c r="B49" s="240" t="s">
        <v>1421</v>
      </c>
      <c r="C49" s="138">
        <f>+'GOVERMENTAL FUNDS-OPERATING(16)'!M49</f>
        <v>0</v>
      </c>
      <c r="D49" s="958"/>
      <c r="E49" s="958"/>
      <c r="F49" s="958"/>
      <c r="G49" s="278"/>
      <c r="H49" s="958"/>
      <c r="I49" s="958"/>
      <c r="J49" s="958"/>
      <c r="K49" s="958"/>
      <c r="L49" s="958"/>
      <c r="M49" s="958"/>
      <c r="N49" s="958"/>
      <c r="O49" s="958"/>
      <c r="P49" s="958"/>
      <c r="Q49" s="138">
        <f t="shared" si="6"/>
        <v>0</v>
      </c>
    </row>
    <row r="50" spans="1:17" ht="15">
      <c r="A50" s="277">
        <v>524000</v>
      </c>
      <c r="B50" s="240" t="s">
        <v>1423</v>
      </c>
      <c r="C50" s="138">
        <f>+'GOVERMENTAL FUNDS-OPERATING(16)'!M50</f>
        <v>0</v>
      </c>
      <c r="D50" s="958"/>
      <c r="E50" s="958"/>
      <c r="F50" s="958"/>
      <c r="G50" s="278"/>
      <c r="H50" s="958"/>
      <c r="I50" s="958"/>
      <c r="J50" s="958"/>
      <c r="K50" s="958"/>
      <c r="L50" s="958"/>
      <c r="M50" s="958"/>
      <c r="N50" s="958"/>
      <c r="O50" s="958"/>
      <c r="P50" s="958"/>
      <c r="Q50" s="138">
        <f t="shared" si="6"/>
        <v>0</v>
      </c>
    </row>
    <row r="51" spans="1:17" ht="15.75" thickBot="1">
      <c r="A51" s="342">
        <v>525000</v>
      </c>
      <c r="B51" s="6" t="s">
        <v>1422</v>
      </c>
      <c r="C51" s="138">
        <f>+'GOVERMENTAL FUNDS-OPERATING(16)'!M51</f>
        <v>0</v>
      </c>
      <c r="D51" s="958"/>
      <c r="E51" s="958"/>
      <c r="F51" s="958"/>
      <c r="G51" s="366"/>
      <c r="H51" s="958"/>
      <c r="I51" s="958"/>
      <c r="J51" s="958"/>
      <c r="K51" s="958"/>
      <c r="L51" s="958"/>
      <c r="M51" s="958"/>
      <c r="N51" s="958"/>
      <c r="O51" s="958"/>
      <c r="P51" s="958"/>
      <c r="Q51" s="138">
        <f t="shared" si="6"/>
        <v>0</v>
      </c>
    </row>
    <row r="52" spans="1:17" ht="16.5" thickBot="1">
      <c r="A52" s="276"/>
      <c r="B52" s="243" t="s">
        <v>216</v>
      </c>
      <c r="C52" s="367">
        <f>SUM(C41:C51)</f>
        <v>0</v>
      </c>
      <c r="D52" s="367">
        <f t="shared" ref="D52:P52" si="7">SUM(D41:D51)</f>
        <v>0</v>
      </c>
      <c r="E52" s="367">
        <f t="shared" si="7"/>
        <v>0</v>
      </c>
      <c r="F52" s="367">
        <f t="shared" si="7"/>
        <v>0</v>
      </c>
      <c r="G52" s="367">
        <f t="shared" si="7"/>
        <v>0</v>
      </c>
      <c r="H52" s="367">
        <f t="shared" si="7"/>
        <v>0</v>
      </c>
      <c r="I52" s="367">
        <f t="shared" si="7"/>
        <v>0</v>
      </c>
      <c r="J52" s="367">
        <f t="shared" si="7"/>
        <v>0</v>
      </c>
      <c r="K52" s="367">
        <f t="shared" si="7"/>
        <v>0</v>
      </c>
      <c r="L52" s="367">
        <f t="shared" si="7"/>
        <v>0</v>
      </c>
      <c r="M52" s="367">
        <f t="shared" si="7"/>
        <v>0</v>
      </c>
      <c r="N52" s="367">
        <f t="shared" si="7"/>
        <v>0</v>
      </c>
      <c r="O52" s="367">
        <f t="shared" si="7"/>
        <v>0</v>
      </c>
      <c r="P52" s="367">
        <f t="shared" si="7"/>
        <v>0</v>
      </c>
      <c r="Q52" s="367">
        <f>SUM(Q41:Q51)</f>
        <v>0</v>
      </c>
    </row>
    <row r="53" spans="1:17" ht="15.75">
      <c r="A53" s="276"/>
      <c r="B53" s="243" t="s">
        <v>217</v>
      </c>
      <c r="C53" s="138">
        <f t="shared" ref="C53:Q53" si="8">+C39+C52</f>
        <v>0</v>
      </c>
      <c r="D53" s="138">
        <f t="shared" si="8"/>
        <v>0</v>
      </c>
      <c r="E53" s="138">
        <f t="shared" si="8"/>
        <v>0</v>
      </c>
      <c r="F53" s="138">
        <f t="shared" si="8"/>
        <v>0</v>
      </c>
      <c r="G53" s="138">
        <f t="shared" si="8"/>
        <v>0</v>
      </c>
      <c r="H53" s="138">
        <f t="shared" si="8"/>
        <v>0</v>
      </c>
      <c r="I53" s="138">
        <f t="shared" si="8"/>
        <v>0</v>
      </c>
      <c r="J53" s="138">
        <f t="shared" si="8"/>
        <v>0</v>
      </c>
      <c r="K53" s="138">
        <f t="shared" si="8"/>
        <v>0</v>
      </c>
      <c r="L53" s="138">
        <f t="shared" si="8"/>
        <v>0</v>
      </c>
      <c r="M53" s="138">
        <f t="shared" si="8"/>
        <v>0</v>
      </c>
      <c r="N53" s="138">
        <f t="shared" si="8"/>
        <v>0</v>
      </c>
      <c r="O53" s="138">
        <f t="shared" si="8"/>
        <v>0</v>
      </c>
      <c r="P53" s="138">
        <f t="shared" si="8"/>
        <v>0</v>
      </c>
      <c r="Q53" s="138">
        <f t="shared" si="8"/>
        <v>0</v>
      </c>
    </row>
    <row r="54" spans="1:17" ht="31.5">
      <c r="A54" s="276"/>
      <c r="B54" s="283" t="str">
        <f>+'GENERAL FUND-OPERATING(48-53)'!B295</f>
        <v>Fund balances - July 1, 2020 as previously reported</v>
      </c>
      <c r="C54" s="138">
        <f>+'GOVERMENTAL FUNDS-OPERATING(16)'!M54</f>
        <v>0</v>
      </c>
      <c r="D54" s="278">
        <f>'BS Conversion'!D72</f>
        <v>0</v>
      </c>
      <c r="E54" s="138">
        <f>-E19</f>
        <v>0</v>
      </c>
      <c r="F54" s="138">
        <f>-'GOV DEBT-9500(GLTDAG)'!C42</f>
        <v>0</v>
      </c>
      <c r="G54" s="278"/>
      <c r="H54" s="278"/>
      <c r="I54" s="278"/>
      <c r="J54" s="138">
        <f>+'GOV CAP ASSETS-9000(GCAAG)'!D28</f>
        <v>0</v>
      </c>
      <c r="K54" s="138">
        <v>0</v>
      </c>
      <c r="L54" s="278"/>
      <c r="M54" s="278"/>
      <c r="N54" s="278"/>
      <c r="O54" s="278"/>
      <c r="P54" s="278"/>
      <c r="Q54" s="138">
        <f>SUM(C54:P54)</f>
        <v>0</v>
      </c>
    </row>
    <row r="55" spans="1:17" ht="15.75">
      <c r="A55" s="276"/>
      <c r="B55" s="245" t="s">
        <v>603</v>
      </c>
      <c r="C55" s="138">
        <f>+'GOVERMENTAL FUNDS-OPERATING(16)'!M55</f>
        <v>0</v>
      </c>
      <c r="D55" s="278"/>
      <c r="E55" s="278"/>
      <c r="F55" s="278"/>
      <c r="G55" s="278"/>
      <c r="H55" s="278"/>
      <c r="I55" s="278"/>
      <c r="J55" s="278"/>
      <c r="K55" s="278"/>
      <c r="L55" s="278"/>
      <c r="M55" s="278"/>
      <c r="N55" s="278"/>
      <c r="O55" s="278"/>
      <c r="P55" s="278"/>
      <c r="Q55" s="138">
        <f>SUM(C55:P55)</f>
        <v>0</v>
      </c>
    </row>
    <row r="56" spans="1:17" ht="30" customHeight="1" thickBot="1">
      <c r="A56" s="276"/>
      <c r="B56" s="295" t="str">
        <f>+'GENERAL FUND-OPERATING(48-53)'!B297</f>
        <v>Fund balances - July 1, 2020 as restated</v>
      </c>
      <c r="C56" s="123">
        <f>+C54+C55</f>
        <v>0</v>
      </c>
      <c r="D56" s="123">
        <f t="shared" ref="D56:P56" si="9">+D54+D55</f>
        <v>0</v>
      </c>
      <c r="E56" s="123">
        <f t="shared" si="9"/>
        <v>0</v>
      </c>
      <c r="F56" s="123">
        <f t="shared" si="9"/>
        <v>0</v>
      </c>
      <c r="G56" s="123">
        <f t="shared" si="9"/>
        <v>0</v>
      </c>
      <c r="H56" s="123">
        <f t="shared" si="9"/>
        <v>0</v>
      </c>
      <c r="I56" s="123">
        <f t="shared" si="9"/>
        <v>0</v>
      </c>
      <c r="J56" s="123">
        <f t="shared" si="9"/>
        <v>0</v>
      </c>
      <c r="K56" s="123">
        <f t="shared" si="9"/>
        <v>0</v>
      </c>
      <c r="L56" s="123">
        <f t="shared" si="9"/>
        <v>0</v>
      </c>
      <c r="M56" s="123">
        <f t="shared" si="9"/>
        <v>0</v>
      </c>
      <c r="N56" s="123">
        <f t="shared" si="9"/>
        <v>0</v>
      </c>
      <c r="O56" s="123">
        <f t="shared" si="9"/>
        <v>0</v>
      </c>
      <c r="P56" s="123">
        <f t="shared" si="9"/>
        <v>0</v>
      </c>
      <c r="Q56" s="123">
        <f>+Q54+Q55</f>
        <v>0</v>
      </c>
    </row>
    <row r="57" spans="1:17" ht="16.5" thickBot="1">
      <c r="A57" s="276"/>
      <c r="B57" s="245" t="str">
        <f>+'GENERAL FUND-OPERATING(48-53)'!B298</f>
        <v>Fund balances - June 30, 2021</v>
      </c>
      <c r="C57" s="368">
        <f>+C53+C56</f>
        <v>0</v>
      </c>
      <c r="D57" s="368">
        <f t="shared" ref="D57:P57" si="10">+D53+D56</f>
        <v>0</v>
      </c>
      <c r="E57" s="368">
        <f t="shared" si="10"/>
        <v>0</v>
      </c>
      <c r="F57" s="368">
        <f t="shared" si="10"/>
        <v>0</v>
      </c>
      <c r="G57" s="368">
        <f t="shared" si="10"/>
        <v>0</v>
      </c>
      <c r="H57" s="368">
        <f t="shared" si="10"/>
        <v>0</v>
      </c>
      <c r="I57" s="368">
        <f t="shared" si="10"/>
        <v>0</v>
      </c>
      <c r="J57" s="368">
        <f t="shared" si="10"/>
        <v>0</v>
      </c>
      <c r="K57" s="368">
        <f t="shared" si="10"/>
        <v>0</v>
      </c>
      <c r="L57" s="368">
        <f t="shared" si="10"/>
        <v>0</v>
      </c>
      <c r="M57" s="368">
        <f t="shared" si="10"/>
        <v>0</v>
      </c>
      <c r="N57" s="368">
        <f t="shared" si="10"/>
        <v>0</v>
      </c>
      <c r="O57" s="368">
        <f t="shared" si="10"/>
        <v>0</v>
      </c>
      <c r="P57" s="368">
        <f t="shared" si="10"/>
        <v>0</v>
      </c>
      <c r="Q57" s="368">
        <f>+Q53+Q56</f>
        <v>0</v>
      </c>
    </row>
    <row r="58" spans="1:17" ht="13.5" thickTop="1">
      <c r="D58"/>
      <c r="E58"/>
      <c r="F58"/>
      <c r="G58"/>
      <c r="H58"/>
      <c r="I58"/>
      <c r="J58"/>
      <c r="K58"/>
      <c r="L58"/>
      <c r="M58"/>
      <c r="N58"/>
      <c r="O58"/>
      <c r="P58"/>
      <c r="Q58"/>
    </row>
    <row r="59" spans="1:17">
      <c r="D59"/>
      <c r="E59"/>
      <c r="F59"/>
      <c r="G59"/>
      <c r="H59"/>
      <c r="I59"/>
      <c r="J59"/>
      <c r="K59"/>
      <c r="L59"/>
      <c r="M59"/>
      <c r="N59"/>
      <c r="O59"/>
      <c r="P59" s="798" t="s">
        <v>1004</v>
      </c>
      <c r="Q59" s="799">
        <f>+'BS Conversion'!M72-Q57</f>
        <v>0</v>
      </c>
    </row>
  </sheetData>
  <sheetProtection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R34" sqref="R34"/>
    </sheetView>
  </sheetViews>
  <sheetFormatPr defaultColWidth="8.85546875" defaultRowHeight="12.75"/>
  <cols>
    <col min="1" max="1" width="33.28515625" style="238" customWidth="1"/>
    <col min="2" max="2" width="13.85546875" style="238" customWidth="1"/>
    <col min="3" max="3" width="9.85546875" style="238" customWidth="1"/>
    <col min="4" max="4" width="15.28515625" style="238" customWidth="1"/>
    <col min="5" max="6" width="13.7109375" style="238" customWidth="1"/>
    <col min="7" max="7" width="11" style="238" customWidth="1"/>
    <col min="8" max="8" width="10.5703125" style="238" customWidth="1"/>
    <col min="9" max="9" width="14.140625" style="238" customWidth="1"/>
    <col min="10" max="11" width="10.85546875" style="238" customWidth="1"/>
    <col min="12" max="13" width="11.42578125" style="238" customWidth="1"/>
    <col min="14" max="14" width="12.5703125" style="238" customWidth="1"/>
    <col min="15" max="16384" width="8.85546875" style="238"/>
  </cols>
  <sheetData>
    <row r="1" spans="1:15" ht="18">
      <c r="A1" s="236" t="str">
        <f>+'GW-STATEMENT NET POSITION(13)'!A1</f>
        <v>LOCAL GOVERNMENT NAME:</v>
      </c>
      <c r="B1" s="253"/>
      <c r="C1" s="253"/>
      <c r="D1" s="253"/>
      <c r="E1" s="253"/>
      <c r="F1" s="253"/>
      <c r="G1" s="253"/>
      <c r="H1" s="253"/>
      <c r="I1" s="253"/>
      <c r="J1" s="253"/>
      <c r="K1" s="253"/>
      <c r="L1" s="253"/>
      <c r="M1" s="253"/>
      <c r="N1" s="253"/>
    </row>
    <row r="2" spans="1:15" ht="18">
      <c r="A2" s="236" t="s">
        <v>703</v>
      </c>
      <c r="B2" s="253"/>
      <c r="C2" s="253"/>
      <c r="D2" s="253"/>
      <c r="E2" s="253"/>
      <c r="F2" s="253"/>
      <c r="G2" s="253"/>
      <c r="H2" s="253"/>
      <c r="I2" s="253"/>
      <c r="J2" s="253"/>
      <c r="K2" s="253"/>
      <c r="L2" s="253"/>
      <c r="M2" s="253"/>
      <c r="N2" s="253"/>
    </row>
    <row r="3" spans="1:15" ht="18">
      <c r="A3" s="236" t="s">
        <v>316</v>
      </c>
      <c r="B3" s="253"/>
      <c r="C3" s="253"/>
      <c r="D3" s="253"/>
      <c r="E3" s="253"/>
      <c r="F3" s="253"/>
      <c r="G3" s="253"/>
      <c r="H3" s="253"/>
      <c r="I3" s="253"/>
      <c r="J3" s="253"/>
      <c r="K3" s="253"/>
      <c r="L3" s="253"/>
      <c r="M3" s="253"/>
      <c r="N3" s="253"/>
    </row>
    <row r="4" spans="1:15" ht="18">
      <c r="A4" s="236" t="str">
        <f>+'GW-STATEMENT OF ACTIVITIES(14)'!B3</f>
        <v>FISCAL YEAR ENDING JUNE 30, 2021</v>
      </c>
      <c r="B4" s="253"/>
      <c r="C4" s="253"/>
      <c r="D4" s="253"/>
      <c r="E4" s="253"/>
      <c r="F4" s="253"/>
      <c r="G4" s="253"/>
      <c r="H4" s="253"/>
      <c r="I4" s="253"/>
      <c r="J4" s="253"/>
      <c r="K4" s="253"/>
      <c r="L4" s="253"/>
      <c r="M4" s="253"/>
      <c r="N4" s="253"/>
    </row>
    <row r="5" spans="1:15">
      <c r="A5" s="253"/>
      <c r="B5" s="253"/>
      <c r="C5" s="253"/>
      <c r="D5" s="253"/>
      <c r="E5" s="253"/>
      <c r="F5" s="253"/>
      <c r="G5" s="253"/>
      <c r="H5" s="253"/>
      <c r="I5" s="253"/>
      <c r="J5" s="253"/>
      <c r="K5" s="253"/>
      <c r="L5" s="253"/>
      <c r="M5" s="253"/>
      <c r="N5" s="253"/>
    </row>
    <row r="6" spans="1:15" ht="13.5" thickBot="1">
      <c r="A6" s="253"/>
      <c r="B6" s="253"/>
      <c r="C6" s="253"/>
      <c r="D6" s="1689" t="s">
        <v>263</v>
      </c>
      <c r="E6" s="1689"/>
      <c r="F6" s="1690"/>
      <c r="G6" s="253"/>
      <c r="H6" s="253"/>
      <c r="I6" s="253"/>
      <c r="J6" s="253"/>
      <c r="K6" s="253"/>
      <c r="L6" s="253"/>
      <c r="M6" s="253"/>
      <c r="N6" s="253"/>
    </row>
    <row r="7" spans="1:15" ht="64.5" thickBot="1">
      <c r="A7" s="372" t="s">
        <v>1003</v>
      </c>
      <c r="B7" s="372" t="s">
        <v>266</v>
      </c>
      <c r="C7" s="372" t="s">
        <v>262</v>
      </c>
      <c r="D7" s="372" t="s">
        <v>277</v>
      </c>
      <c r="E7" s="372" t="s">
        <v>278</v>
      </c>
      <c r="F7" s="372" t="s">
        <v>234</v>
      </c>
      <c r="G7" s="372" t="s">
        <v>264</v>
      </c>
      <c r="H7" s="372" t="s">
        <v>267</v>
      </c>
      <c r="I7" s="372" t="s">
        <v>193</v>
      </c>
      <c r="J7" s="372" t="s">
        <v>265</v>
      </c>
      <c r="K7" s="372" t="s">
        <v>215</v>
      </c>
      <c r="L7" s="372" t="s">
        <v>103</v>
      </c>
      <c r="M7" s="372" t="s">
        <v>1433</v>
      </c>
      <c r="N7" s="372" t="s">
        <v>901</v>
      </c>
      <c r="O7" s="373"/>
    </row>
    <row r="8" spans="1:15" ht="13.5" thickBot="1">
      <c r="A8" s="17" t="s">
        <v>235</v>
      </c>
      <c r="B8" s="368">
        <f>+'OP Conversion'!Q11</f>
        <v>0</v>
      </c>
      <c r="C8" s="368">
        <f>+'OP Conversion'!Q12</f>
        <v>0</v>
      </c>
      <c r="D8" s="22"/>
      <c r="E8" s="368">
        <f>+'OP Conversion'!Q13</f>
        <v>0</v>
      </c>
      <c r="F8" s="22"/>
      <c r="G8" s="368">
        <f>+'OP Conversion'!Q14</f>
        <v>0</v>
      </c>
      <c r="H8" s="368">
        <f>+'OP Conversion'!Q15</f>
        <v>0</v>
      </c>
      <c r="I8" s="368">
        <f>+'OP Conversion'!Q16</f>
        <v>0</v>
      </c>
      <c r="J8" s="368">
        <f>+'OP Conversion'!Q17</f>
        <v>0</v>
      </c>
      <c r="K8" s="368">
        <f>+'OP Conversion'!Q18</f>
        <v>0</v>
      </c>
      <c r="L8" s="368">
        <f>+'OP Conversion'!Q46+'OP Conversion'!Q47</f>
        <v>0</v>
      </c>
      <c r="M8" s="368">
        <f>'OP Conversion'!Q48+'OP Conversion'!Q49+'OP Conversion'!Q50+'OP Conversion'!Q51</f>
        <v>0</v>
      </c>
      <c r="N8" s="368">
        <f>SUM(B8:M8)</f>
        <v>0</v>
      </c>
      <c r="O8" s="373"/>
    </row>
    <row r="9" spans="1:15" ht="13.5" thickTop="1">
      <c r="A9" s="380"/>
      <c r="B9" s="380"/>
      <c r="C9" s="380"/>
      <c r="D9" s="380"/>
      <c r="E9" s="380"/>
      <c r="F9" s="380"/>
      <c r="G9" s="380"/>
      <c r="H9" s="380"/>
      <c r="I9" s="380"/>
      <c r="J9" s="380"/>
      <c r="K9" s="380"/>
      <c r="L9" s="380"/>
      <c r="M9" s="380"/>
      <c r="N9" s="380"/>
      <c r="O9" s="373"/>
    </row>
    <row r="10" spans="1:15" ht="15.75">
      <c r="A10" s="95" t="s">
        <v>273</v>
      </c>
      <c r="B10" s="138"/>
      <c r="C10" s="138"/>
      <c r="D10" s="138"/>
      <c r="E10" s="138"/>
      <c r="F10" s="138"/>
      <c r="G10" s="138"/>
      <c r="H10" s="138"/>
      <c r="I10" s="138"/>
      <c r="J10" s="138"/>
      <c r="K10" s="138"/>
      <c r="L10" s="138"/>
      <c r="M10" s="138"/>
      <c r="N10" s="138"/>
    </row>
    <row r="11" spans="1:15">
      <c r="A11" s="374" t="s">
        <v>268</v>
      </c>
      <c r="B11" s="363"/>
      <c r="C11" s="278"/>
      <c r="D11" s="278"/>
      <c r="E11" s="278"/>
      <c r="F11" s="278"/>
      <c r="G11" s="278"/>
      <c r="H11" s="278"/>
      <c r="I11" s="278"/>
      <c r="J11" s="278"/>
      <c r="K11" s="363"/>
      <c r="L11" s="363"/>
      <c r="M11" s="363"/>
      <c r="N11" s="138">
        <f t="shared" ref="N11:N20" si="0">SUM(B11:M11)</f>
        <v>0</v>
      </c>
    </row>
    <row r="12" spans="1:15">
      <c r="A12" s="374" t="s">
        <v>910</v>
      </c>
      <c r="B12" s="363"/>
      <c r="C12" s="278"/>
      <c r="D12" s="278"/>
      <c r="E12" s="278"/>
      <c r="F12" s="278"/>
      <c r="G12" s="278"/>
      <c r="H12" s="278"/>
      <c r="I12" s="278"/>
      <c r="J12" s="278"/>
      <c r="K12" s="363"/>
      <c r="L12" s="363"/>
      <c r="M12" s="363"/>
      <c r="N12" s="138">
        <f t="shared" si="0"/>
        <v>0</v>
      </c>
    </row>
    <row r="13" spans="1:15">
      <c r="A13" s="374" t="s">
        <v>911</v>
      </c>
      <c r="B13" s="278"/>
      <c r="C13" s="278"/>
      <c r="D13" s="278"/>
      <c r="E13" s="278"/>
      <c r="F13" s="278"/>
      <c r="G13" s="278"/>
      <c r="H13" s="278"/>
      <c r="I13" s="278"/>
      <c r="J13" s="278"/>
      <c r="K13" s="363"/>
      <c r="L13" s="363"/>
      <c r="M13" s="363"/>
      <c r="N13" s="138">
        <f t="shared" si="0"/>
        <v>0</v>
      </c>
    </row>
    <row r="14" spans="1:15">
      <c r="A14" s="374" t="s">
        <v>912</v>
      </c>
      <c r="B14" s="363"/>
      <c r="C14" s="278"/>
      <c r="D14" s="278"/>
      <c r="E14" s="278"/>
      <c r="F14" s="278"/>
      <c r="G14" s="278"/>
      <c r="H14" s="278"/>
      <c r="I14" s="278"/>
      <c r="J14" s="278"/>
      <c r="K14" s="363"/>
      <c r="L14" s="363"/>
      <c r="M14" s="363"/>
      <c r="N14" s="138">
        <f t="shared" si="0"/>
        <v>0</v>
      </c>
    </row>
    <row r="15" spans="1:15">
      <c r="A15" s="374" t="s">
        <v>269</v>
      </c>
      <c r="B15" s="363"/>
      <c r="C15" s="278"/>
      <c r="D15" s="278"/>
      <c r="E15" s="278"/>
      <c r="F15" s="278"/>
      <c r="G15" s="278"/>
      <c r="H15" s="278"/>
      <c r="I15" s="278"/>
      <c r="J15" s="278"/>
      <c r="K15" s="363"/>
      <c r="L15" s="363"/>
      <c r="M15" s="363"/>
      <c r="N15" s="138">
        <f t="shared" si="0"/>
        <v>0</v>
      </c>
    </row>
    <row r="16" spans="1:15">
      <c r="A16" s="374" t="s">
        <v>270</v>
      </c>
      <c r="B16" s="363"/>
      <c r="C16" s="278"/>
      <c r="D16" s="278"/>
      <c r="E16" s="278"/>
      <c r="F16" s="278"/>
      <c r="G16" s="278"/>
      <c r="H16" s="278"/>
      <c r="I16" s="278"/>
      <c r="J16" s="278"/>
      <c r="K16" s="363"/>
      <c r="L16" s="363"/>
      <c r="M16" s="363"/>
      <c r="N16" s="138">
        <f t="shared" si="0"/>
        <v>0</v>
      </c>
    </row>
    <row r="17" spans="1:14">
      <c r="A17" s="374" t="s">
        <v>271</v>
      </c>
      <c r="B17" s="363"/>
      <c r="C17" s="278"/>
      <c r="D17" s="278"/>
      <c r="E17" s="278"/>
      <c r="F17" s="278"/>
      <c r="G17" s="278"/>
      <c r="H17" s="278"/>
      <c r="I17" s="278"/>
      <c r="J17" s="278"/>
      <c r="K17" s="363"/>
      <c r="L17" s="363"/>
      <c r="M17" s="363"/>
      <c r="N17" s="138">
        <f t="shared" si="0"/>
        <v>0</v>
      </c>
    </row>
    <row r="18" spans="1:14">
      <c r="A18" s="374" t="s">
        <v>955</v>
      </c>
      <c r="B18" s="363"/>
      <c r="C18" s="278"/>
      <c r="D18" s="278"/>
      <c r="E18" s="278"/>
      <c r="F18" s="278"/>
      <c r="G18" s="278"/>
      <c r="H18" s="278"/>
      <c r="I18" s="278"/>
      <c r="J18" s="278"/>
      <c r="K18" s="363"/>
      <c r="L18" s="363"/>
      <c r="M18" s="363"/>
      <c r="N18" s="138">
        <f t="shared" si="0"/>
        <v>0</v>
      </c>
    </row>
    <row r="19" spans="1:14">
      <c r="A19" s="374" t="s">
        <v>272</v>
      </c>
      <c r="B19" s="363"/>
      <c r="C19" s="363"/>
      <c r="D19" s="278"/>
      <c r="E19" s="278"/>
      <c r="F19" s="278"/>
      <c r="G19" s="278"/>
      <c r="H19" s="278"/>
      <c r="I19" s="278"/>
      <c r="J19" s="278"/>
      <c r="K19" s="363"/>
      <c r="L19" s="363"/>
      <c r="M19" s="363"/>
      <c r="N19" s="138">
        <f t="shared" si="0"/>
        <v>0</v>
      </c>
    </row>
    <row r="20" spans="1:14">
      <c r="A20" s="374" t="s">
        <v>900</v>
      </c>
      <c r="B20" s="375"/>
      <c r="C20" s="278"/>
      <c r="D20" s="278"/>
      <c r="E20" s="278"/>
      <c r="F20" s="278"/>
      <c r="G20" s="278"/>
      <c r="H20" s="278"/>
      <c r="I20" s="278"/>
      <c r="J20" s="278"/>
      <c r="K20" s="363"/>
      <c r="L20" s="363"/>
      <c r="M20" s="363"/>
      <c r="N20" s="138">
        <f t="shared" si="0"/>
        <v>0</v>
      </c>
    </row>
    <row r="21" spans="1:14" ht="13.5" thickBot="1">
      <c r="A21"/>
      <c r="B21" s="378"/>
      <c r="C21" s="378"/>
      <c r="D21" s="366"/>
      <c r="E21" s="366"/>
      <c r="F21" s="366"/>
      <c r="G21" s="366"/>
      <c r="H21" s="366"/>
      <c r="I21" s="366"/>
      <c r="J21" s="366"/>
      <c r="K21" s="371"/>
      <c r="L21" s="378"/>
      <c r="M21" s="371"/>
      <c r="N21" s="123"/>
    </row>
    <row r="22" spans="1:14" ht="32.25" thickBot="1">
      <c r="A22" s="438" t="s">
        <v>275</v>
      </c>
      <c r="B22" s="377">
        <f>SUM(B10:B21)</f>
        <v>0</v>
      </c>
      <c r="C22" s="377">
        <f t="shared" ref="C22:N22" si="1">SUM(C10:C21)</f>
        <v>0</v>
      </c>
      <c r="D22" s="367">
        <f t="shared" si="1"/>
        <v>0</v>
      </c>
      <c r="E22" s="367">
        <f t="shared" si="1"/>
        <v>0</v>
      </c>
      <c r="F22" s="367">
        <f t="shared" si="1"/>
        <v>0</v>
      </c>
      <c r="G22" s="367">
        <f t="shared" si="1"/>
        <v>0</v>
      </c>
      <c r="H22" s="367">
        <f t="shared" si="1"/>
        <v>0</v>
      </c>
      <c r="I22" s="367">
        <f t="shared" si="1"/>
        <v>0</v>
      </c>
      <c r="J22" s="367">
        <f t="shared" si="1"/>
        <v>0</v>
      </c>
      <c r="K22" s="377">
        <f>SUM(K10:K21)</f>
        <v>0</v>
      </c>
      <c r="L22" s="377">
        <f>SUM(L10:L21)</f>
        <v>0</v>
      </c>
      <c r="M22" s="377">
        <f>SUM(M10:M21)</f>
        <v>0</v>
      </c>
      <c r="N22" s="367">
        <f t="shared" si="1"/>
        <v>0</v>
      </c>
    </row>
    <row r="23" spans="1:14">
      <c r="A23"/>
      <c r="B23" s="138"/>
      <c r="C23" s="138"/>
      <c r="D23" s="138"/>
      <c r="E23" s="138"/>
      <c r="F23" s="138"/>
      <c r="G23" s="138"/>
      <c r="H23" s="138"/>
      <c r="I23" s="138"/>
      <c r="J23" s="138"/>
      <c r="K23" s="138"/>
      <c r="L23" s="138"/>
      <c r="M23" s="138"/>
      <c r="N23" s="138"/>
    </row>
    <row r="24" spans="1:14" ht="15.75">
      <c r="A24" s="439" t="s">
        <v>274</v>
      </c>
      <c r="B24" s="138"/>
      <c r="C24" s="138"/>
      <c r="D24" s="138"/>
      <c r="E24" s="138"/>
      <c r="F24" s="138"/>
      <c r="G24" s="138"/>
      <c r="H24" s="138"/>
      <c r="I24" s="138"/>
      <c r="J24" s="138"/>
      <c r="K24" s="138"/>
      <c r="L24" s="138"/>
      <c r="M24" s="138"/>
      <c r="N24" s="138"/>
    </row>
    <row r="25" spans="1:14" ht="15.75">
      <c r="A25" s="376" t="s">
        <v>245</v>
      </c>
      <c r="B25" s="278">
        <f>B8-B22-B26</f>
        <v>0</v>
      </c>
      <c r="C25" s="363"/>
      <c r="D25" s="363"/>
      <c r="E25" s="363"/>
      <c r="F25" s="363"/>
      <c r="G25" s="363"/>
      <c r="H25" s="363"/>
      <c r="I25" s="363"/>
      <c r="J25" s="363"/>
      <c r="K25" s="363"/>
      <c r="L25" s="363"/>
      <c r="M25" s="363"/>
      <c r="N25" s="138">
        <f>SUM(B25:M25)</f>
        <v>0</v>
      </c>
    </row>
    <row r="26" spans="1:14" ht="15.75">
      <c r="A26" s="376" t="s">
        <v>244</v>
      </c>
      <c r="B26" s="278"/>
      <c r="C26" s="363"/>
      <c r="D26" s="363"/>
      <c r="E26" s="363"/>
      <c r="F26" s="363"/>
      <c r="G26" s="363"/>
      <c r="H26" s="363"/>
      <c r="I26" s="363"/>
      <c r="J26" s="363"/>
      <c r="K26" s="363"/>
      <c r="L26" s="363"/>
      <c r="M26" s="363"/>
      <c r="N26" s="138">
        <f t="shared" ref="N26:N34" si="2">SUM(B26:M26)</f>
        <v>0</v>
      </c>
    </row>
    <row r="27" spans="1:14" ht="15.75">
      <c r="A27" s="376" t="s">
        <v>246</v>
      </c>
      <c r="B27" s="363"/>
      <c r="C27" s="278">
        <f>C8-C22</f>
        <v>0</v>
      </c>
      <c r="D27" s="363"/>
      <c r="E27" s="363"/>
      <c r="F27" s="363"/>
      <c r="G27" s="363"/>
      <c r="H27" s="363"/>
      <c r="I27" s="363"/>
      <c r="J27" s="363"/>
      <c r="K27" s="363"/>
      <c r="L27" s="363"/>
      <c r="M27" s="363"/>
      <c r="N27" s="138">
        <f t="shared" si="2"/>
        <v>0</v>
      </c>
    </row>
    <row r="28" spans="1:14" ht="31.5">
      <c r="A28" s="376" t="s">
        <v>1049</v>
      </c>
      <c r="B28" s="363"/>
      <c r="C28" s="363"/>
      <c r="D28" s="363"/>
      <c r="E28" s="363"/>
      <c r="F28" s="278">
        <f>E8-D22-E22-F22-D29-E29</f>
        <v>0</v>
      </c>
      <c r="G28" s="363"/>
      <c r="H28" s="363"/>
      <c r="I28" s="363"/>
      <c r="J28" s="363"/>
      <c r="K28" s="363"/>
      <c r="L28" s="363"/>
      <c r="M28" s="363"/>
      <c r="N28" s="138">
        <f t="shared" si="2"/>
        <v>0</v>
      </c>
    </row>
    <row r="29" spans="1:14" ht="31.5">
      <c r="A29" s="376" t="s">
        <v>247</v>
      </c>
      <c r="B29" s="363"/>
      <c r="C29" s="363"/>
      <c r="D29" s="278"/>
      <c r="E29" s="278"/>
      <c r="F29" s="363"/>
      <c r="G29" s="363"/>
      <c r="H29" s="363"/>
      <c r="I29" s="363"/>
      <c r="J29" s="363"/>
      <c r="K29" s="363"/>
      <c r="L29" s="363"/>
      <c r="M29" s="363"/>
      <c r="N29" s="138">
        <f t="shared" si="2"/>
        <v>0</v>
      </c>
    </row>
    <row r="30" spans="1:14" ht="31.5">
      <c r="A30" s="376" t="s">
        <v>248</v>
      </c>
      <c r="B30" s="363"/>
      <c r="C30" s="363"/>
      <c r="D30" s="363"/>
      <c r="E30" s="363"/>
      <c r="F30" s="363"/>
      <c r="G30" s="363"/>
      <c r="H30" s="363"/>
      <c r="I30" s="363"/>
      <c r="J30" s="278">
        <f>J8-J22</f>
        <v>0</v>
      </c>
      <c r="K30" s="363"/>
      <c r="L30" s="363"/>
      <c r="M30" s="363"/>
      <c r="N30" s="138">
        <f t="shared" si="2"/>
        <v>0</v>
      </c>
    </row>
    <row r="31" spans="1:14" ht="15.75">
      <c r="A31" s="376" t="s">
        <v>261</v>
      </c>
      <c r="B31" s="363"/>
      <c r="C31" s="363"/>
      <c r="D31" s="363"/>
      <c r="E31" s="363"/>
      <c r="F31" s="363"/>
      <c r="G31" s="363"/>
      <c r="H31" s="363"/>
      <c r="I31" s="278">
        <f>I8-I22</f>
        <v>0</v>
      </c>
      <c r="J31" s="363"/>
      <c r="K31" s="363"/>
      <c r="L31" s="363"/>
      <c r="M31" s="363"/>
      <c r="N31" s="138">
        <f t="shared" si="2"/>
        <v>0</v>
      </c>
    </row>
    <row r="32" spans="1:14" ht="31.5">
      <c r="A32" s="376" t="s">
        <v>249</v>
      </c>
      <c r="B32" s="363"/>
      <c r="C32" s="363"/>
      <c r="D32" s="363"/>
      <c r="E32" s="363"/>
      <c r="F32" s="363"/>
      <c r="G32" s="363"/>
      <c r="H32" s="363"/>
      <c r="I32" s="363"/>
      <c r="J32" s="363"/>
      <c r="K32" s="278">
        <f>K8-K22</f>
        <v>0</v>
      </c>
      <c r="L32" s="363"/>
      <c r="M32" s="363"/>
      <c r="N32" s="138">
        <f t="shared" si="2"/>
        <v>0</v>
      </c>
    </row>
    <row r="33" spans="1:14" ht="15.75">
      <c r="A33" s="376" t="s">
        <v>250</v>
      </c>
      <c r="B33" s="363"/>
      <c r="C33" s="363"/>
      <c r="D33" s="363"/>
      <c r="E33" s="363"/>
      <c r="F33" s="363"/>
      <c r="G33" s="363"/>
      <c r="H33" s="363"/>
      <c r="I33" s="363"/>
      <c r="J33" s="363"/>
      <c r="K33" s="363"/>
      <c r="L33" s="278">
        <f>L8</f>
        <v>0</v>
      </c>
      <c r="M33" s="363"/>
      <c r="N33" s="138">
        <f t="shared" si="2"/>
        <v>0</v>
      </c>
    </row>
    <row r="34" spans="1:14" ht="16.5" thickBot="1">
      <c r="A34" s="376" t="s">
        <v>1434</v>
      </c>
      <c r="B34" s="371"/>
      <c r="C34" s="371"/>
      <c r="D34" s="371"/>
      <c r="E34" s="371"/>
      <c r="F34" s="371"/>
      <c r="G34" s="371"/>
      <c r="H34" s="371"/>
      <c r="I34" s="371"/>
      <c r="J34" s="371"/>
      <c r="K34" s="371"/>
      <c r="L34" s="371"/>
      <c r="M34" s="366">
        <f>M8</f>
        <v>0</v>
      </c>
      <c r="N34" s="123">
        <f t="shared" si="2"/>
        <v>0</v>
      </c>
    </row>
    <row r="35" spans="1:14" ht="32.25" thickBot="1">
      <c r="A35" s="440" t="s">
        <v>236</v>
      </c>
      <c r="B35" s="123">
        <f t="shared" ref="B35:N35" si="3">SUM(B24:B34)</f>
        <v>0</v>
      </c>
      <c r="C35" s="123">
        <f t="shared" si="3"/>
        <v>0</v>
      </c>
      <c r="D35" s="123">
        <f t="shared" si="3"/>
        <v>0</v>
      </c>
      <c r="E35" s="123">
        <f t="shared" si="3"/>
        <v>0</v>
      </c>
      <c r="F35" s="123">
        <f t="shared" si="3"/>
        <v>0</v>
      </c>
      <c r="G35" s="378">
        <f t="shared" si="3"/>
        <v>0</v>
      </c>
      <c r="H35" s="378">
        <f t="shared" si="3"/>
        <v>0</v>
      </c>
      <c r="I35" s="123">
        <f t="shared" si="3"/>
        <v>0</v>
      </c>
      <c r="J35" s="123">
        <f t="shared" si="3"/>
        <v>0</v>
      </c>
      <c r="K35" s="123">
        <f t="shared" si="3"/>
        <v>0</v>
      </c>
      <c r="L35" s="123">
        <f t="shared" si="3"/>
        <v>0</v>
      </c>
      <c r="M35" s="123">
        <f t="shared" si="3"/>
        <v>0</v>
      </c>
      <c r="N35" s="123">
        <f t="shared" si="3"/>
        <v>0</v>
      </c>
    </row>
    <row r="36" spans="1:14">
      <c r="A36"/>
      <c r="B36" s="138"/>
      <c r="C36" s="138"/>
      <c r="D36" s="369"/>
      <c r="E36" s="138"/>
      <c r="F36" s="369"/>
      <c r="G36" s="138"/>
      <c r="H36" s="138"/>
      <c r="I36" s="138"/>
      <c r="J36" s="138"/>
      <c r="K36" s="138"/>
      <c r="L36" s="138"/>
      <c r="M36" s="138"/>
      <c r="N36" s="138"/>
    </row>
    <row r="37" spans="1:14" ht="16.5" thickBot="1">
      <c r="A37" s="441" t="s">
        <v>276</v>
      </c>
      <c r="B37" s="309">
        <f>+B22+B35</f>
        <v>0</v>
      </c>
      <c r="C37" s="309">
        <f>+C22+C35</f>
        <v>0</v>
      </c>
      <c r="D37" s="379"/>
      <c r="E37" s="309">
        <f>+D22+D35+E22+E35+F22+F35</f>
        <v>0</v>
      </c>
      <c r="F37" s="379"/>
      <c r="G37" s="309">
        <f t="shared" ref="G37:N37" si="4">+G22+G35</f>
        <v>0</v>
      </c>
      <c r="H37" s="309">
        <f t="shared" si="4"/>
        <v>0</v>
      </c>
      <c r="I37" s="309">
        <f t="shared" si="4"/>
        <v>0</v>
      </c>
      <c r="J37" s="309">
        <f t="shared" si="4"/>
        <v>0</v>
      </c>
      <c r="K37" s="309">
        <f t="shared" si="4"/>
        <v>0</v>
      </c>
      <c r="L37" s="309">
        <f t="shared" si="4"/>
        <v>0</v>
      </c>
      <c r="M37" s="309">
        <f t="shared" si="4"/>
        <v>0</v>
      </c>
      <c r="N37" s="309">
        <f t="shared" si="4"/>
        <v>0</v>
      </c>
    </row>
    <row r="38" spans="1:14" ht="13.5" thickTop="1">
      <c r="N38"/>
    </row>
    <row r="39" spans="1:14">
      <c r="K39" s="800" t="s">
        <v>1261</v>
      </c>
      <c r="L39" s="801"/>
      <c r="M39" s="801"/>
      <c r="N39" s="802">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dimension ref="A3:H55"/>
  <sheetViews>
    <sheetView zoomScaleNormal="100" workbookViewId="0">
      <selection activeCell="H10" sqref="H10"/>
    </sheetView>
  </sheetViews>
  <sheetFormatPr defaultColWidth="8.85546875" defaultRowHeight="12.75"/>
  <cols>
    <col min="1" max="1" width="4.7109375" style="238" customWidth="1"/>
    <col min="2" max="2" width="12.7109375" style="238" customWidth="1"/>
    <col min="3" max="3" width="50.7109375" style="238" customWidth="1"/>
    <col min="4" max="6" width="20.7109375" style="238" customWidth="1"/>
    <col min="7" max="7" width="22.42578125" style="238" customWidth="1"/>
    <col min="8" max="8" width="20.7109375" style="238" customWidth="1"/>
    <col min="9" max="16384" width="8.85546875" style="238"/>
  </cols>
  <sheetData>
    <row r="3" spans="2:8" ht="20.25">
      <c r="B3" s="381" t="str">
        <f>+'GW-STATEMENT NET POSITION(13)'!A1</f>
        <v>LOCAL GOVERNMENT NAME:</v>
      </c>
      <c r="C3" s="253"/>
      <c r="D3" s="253"/>
      <c r="E3" s="253"/>
      <c r="F3" s="253"/>
      <c r="G3" s="253"/>
      <c r="H3" s="253"/>
    </row>
    <row r="4" spans="2:8" ht="20.25">
      <c r="B4" s="381" t="s">
        <v>2526</v>
      </c>
      <c r="C4" s="253"/>
      <c r="D4" s="253"/>
      <c r="E4" s="253"/>
      <c r="F4" s="253"/>
      <c r="G4" s="253"/>
      <c r="H4" s="253"/>
    </row>
    <row r="5" spans="2:8" ht="18">
      <c r="B5" s="236" t="str">
        <f>+'GW-STATEMENT OF ACTIVITIES(14)'!B3</f>
        <v>FISCAL YEAR ENDING JUNE 30, 2021</v>
      </c>
      <c r="C5" s="253"/>
      <c r="D5" s="253"/>
      <c r="E5" s="253"/>
      <c r="F5" s="253"/>
      <c r="G5" s="253"/>
      <c r="H5" s="253"/>
    </row>
    <row r="7" spans="2:8" ht="15.75">
      <c r="C7" s="240"/>
      <c r="E7" s="240"/>
      <c r="F7" s="240"/>
      <c r="G7" s="243" t="s">
        <v>429</v>
      </c>
      <c r="H7" s="240"/>
    </row>
    <row r="8" spans="2:8" ht="15.75">
      <c r="B8" s="243" t="s">
        <v>884</v>
      </c>
      <c r="C8" s="240"/>
      <c r="D8" s="243" t="s">
        <v>788</v>
      </c>
      <c r="E8" s="243"/>
      <c r="F8" s="243"/>
      <c r="G8" s="243" t="s">
        <v>2517</v>
      </c>
      <c r="H8" s="243" t="s">
        <v>788</v>
      </c>
    </row>
    <row r="9" spans="2:8" ht="16.5" thickBot="1">
      <c r="B9" s="244" t="s">
        <v>885</v>
      </c>
      <c r="C9" s="244" t="s">
        <v>789</v>
      </c>
      <c r="D9" s="382">
        <v>44013</v>
      </c>
      <c r="E9" s="244" t="s">
        <v>790</v>
      </c>
      <c r="F9" s="244" t="s">
        <v>791</v>
      </c>
      <c r="G9" s="244" t="s">
        <v>428</v>
      </c>
      <c r="H9" s="382">
        <v>44377</v>
      </c>
    </row>
    <row r="10" spans="2:8" ht="15">
      <c r="C10" s="240"/>
      <c r="D10" s="240"/>
      <c r="E10" s="240"/>
      <c r="F10" s="240"/>
      <c r="G10" s="240"/>
      <c r="H10" s="6"/>
    </row>
    <row r="11" spans="2:8" ht="15">
      <c r="B11" s="276">
        <v>181000</v>
      </c>
      <c r="C11" s="240" t="s">
        <v>792</v>
      </c>
      <c r="D11" s="246"/>
      <c r="E11" s="246"/>
      <c r="F11" s="246"/>
      <c r="G11" s="246"/>
      <c r="H11" s="254">
        <f>+D11+E11-F11+G11</f>
        <v>0</v>
      </c>
    </row>
    <row r="12" spans="2:8" ht="15">
      <c r="B12" s="276">
        <v>188000</v>
      </c>
      <c r="C12" s="240" t="s">
        <v>53</v>
      </c>
      <c r="D12" s="246"/>
      <c r="E12" s="246"/>
      <c r="F12" s="246"/>
      <c r="G12" s="246"/>
      <c r="H12" s="254">
        <f t="shared" ref="H12:H25" si="0">+D12+E12-F12+G12</f>
        <v>0</v>
      </c>
    </row>
    <row r="13" spans="2:8" ht="15">
      <c r="B13" s="276">
        <v>182000</v>
      </c>
      <c r="C13" s="240" t="s">
        <v>793</v>
      </c>
      <c r="D13" s="246"/>
      <c r="E13" s="246"/>
      <c r="F13" s="246"/>
      <c r="G13" s="246"/>
      <c r="H13" s="254">
        <f t="shared" si="0"/>
        <v>0</v>
      </c>
    </row>
    <row r="14" spans="2:8" ht="15">
      <c r="B14" s="276">
        <v>182100</v>
      </c>
      <c r="C14" s="240" t="s">
        <v>794</v>
      </c>
      <c r="D14" s="246"/>
      <c r="E14" s="246"/>
      <c r="F14" s="246"/>
      <c r="G14" s="246"/>
      <c r="H14" s="254">
        <f t="shared" si="0"/>
        <v>0</v>
      </c>
    </row>
    <row r="15" spans="2:8" ht="15">
      <c r="D15" s="246"/>
      <c r="E15" s="246"/>
      <c r="F15" s="246"/>
      <c r="G15" s="246"/>
      <c r="H15" s="254"/>
    </row>
    <row r="16" spans="2:8" ht="15">
      <c r="B16" s="276">
        <v>183000</v>
      </c>
      <c r="C16" s="240" t="s">
        <v>413</v>
      </c>
      <c r="D16" s="246"/>
      <c r="E16" s="246"/>
      <c r="F16" s="246"/>
      <c r="G16" s="246"/>
      <c r="H16" s="254">
        <f t="shared" si="0"/>
        <v>0</v>
      </c>
    </row>
    <row r="17" spans="1:8" ht="15">
      <c r="B17" s="276">
        <v>183100</v>
      </c>
      <c r="C17" s="240" t="s">
        <v>1209</v>
      </c>
      <c r="D17" s="246"/>
      <c r="E17" s="246"/>
      <c r="F17" s="246"/>
      <c r="G17" s="246"/>
      <c r="H17" s="254">
        <f t="shared" si="0"/>
        <v>0</v>
      </c>
    </row>
    <row r="18" spans="1:8" ht="15">
      <c r="D18" s="246"/>
      <c r="E18" s="246"/>
      <c r="F18" s="246"/>
      <c r="G18" s="246"/>
      <c r="H18" s="254"/>
    </row>
    <row r="19" spans="1:8" ht="15">
      <c r="B19" s="276">
        <v>184000</v>
      </c>
      <c r="C19" s="247" t="s">
        <v>795</v>
      </c>
      <c r="D19" s="246"/>
      <c r="E19" s="246"/>
      <c r="F19" s="246"/>
      <c r="G19" s="246"/>
      <c r="H19" s="254">
        <f t="shared" si="0"/>
        <v>0</v>
      </c>
    </row>
    <row r="20" spans="1:8" ht="15">
      <c r="B20" s="276">
        <v>184100</v>
      </c>
      <c r="C20" s="240" t="s">
        <v>794</v>
      </c>
      <c r="D20" s="246"/>
      <c r="E20" s="246"/>
      <c r="F20" s="246"/>
      <c r="G20" s="246"/>
      <c r="H20" s="254">
        <f t="shared" si="0"/>
        <v>0</v>
      </c>
    </row>
    <row r="21" spans="1:8" ht="15">
      <c r="D21" s="246"/>
      <c r="E21" s="246"/>
      <c r="F21" s="246"/>
      <c r="G21" s="246"/>
      <c r="H21" s="254"/>
    </row>
    <row r="22" spans="1:8" ht="15">
      <c r="B22" s="276">
        <v>186000</v>
      </c>
      <c r="C22" s="240" t="s">
        <v>796</v>
      </c>
      <c r="D22" s="246"/>
      <c r="E22" s="246"/>
      <c r="F22" s="246"/>
      <c r="G22" s="246"/>
      <c r="H22" s="254">
        <f t="shared" si="0"/>
        <v>0</v>
      </c>
    </row>
    <row r="23" spans="1:8" ht="15">
      <c r="B23" s="276">
        <v>186100</v>
      </c>
      <c r="C23" s="240" t="s">
        <v>794</v>
      </c>
      <c r="D23" s="246"/>
      <c r="E23" s="246"/>
      <c r="F23" s="246"/>
      <c r="G23" s="246"/>
      <c r="H23" s="254">
        <f t="shared" si="0"/>
        <v>0</v>
      </c>
    </row>
    <row r="24" spans="1:8" ht="19.5">
      <c r="A24" s="383" t="s">
        <v>797</v>
      </c>
      <c r="D24" s="246"/>
      <c r="E24" s="246"/>
      <c r="F24" s="246"/>
      <c r="G24" s="246"/>
      <c r="H24" s="254"/>
    </row>
    <row r="25" spans="1:8" ht="15">
      <c r="B25" s="276">
        <v>187000</v>
      </c>
      <c r="C25" s="240" t="s">
        <v>798</v>
      </c>
      <c r="D25" s="246"/>
      <c r="E25" s="246"/>
      <c r="F25" s="246"/>
      <c r="G25" s="246"/>
      <c r="H25" s="254">
        <f t="shared" si="0"/>
        <v>0</v>
      </c>
    </row>
    <row r="26" spans="1:8" ht="15.75" thickBot="1">
      <c r="B26" s="276">
        <v>187100</v>
      </c>
      <c r="C26" s="240" t="s">
        <v>794</v>
      </c>
      <c r="D26" s="248"/>
      <c r="E26" s="248"/>
      <c r="F26" s="248"/>
      <c r="G26" s="248"/>
      <c r="H26" s="255">
        <f>+D26+E26-F26+G26</f>
        <v>0</v>
      </c>
    </row>
    <row r="27" spans="1:8" ht="15">
      <c r="B27" s="276"/>
      <c r="C27" s="240"/>
      <c r="D27" s="246"/>
      <c r="E27" s="246"/>
      <c r="F27" s="246"/>
      <c r="G27" s="246"/>
      <c r="H27" s="254"/>
    </row>
    <row r="28" spans="1:8" ht="15.75">
      <c r="B28" s="276"/>
      <c r="C28" s="243" t="s">
        <v>898</v>
      </c>
      <c r="D28" s="254">
        <f>SUM(D10:D26)</f>
        <v>0</v>
      </c>
      <c r="E28" s="254">
        <f>SUM(E10:E26)</f>
        <v>0</v>
      </c>
      <c r="F28" s="254">
        <f>SUM(F10:F26)</f>
        <v>0</v>
      </c>
      <c r="G28" s="254">
        <f>SUM(G10:G26)</f>
        <v>0</v>
      </c>
      <c r="H28" s="254">
        <f>SUM(H10:H26)</f>
        <v>0</v>
      </c>
    </row>
    <row r="29" spans="1:8" ht="15">
      <c r="B29" s="276"/>
      <c r="C29" s="240"/>
      <c r="D29" s="246"/>
      <c r="E29" s="246"/>
      <c r="F29" s="246"/>
      <c r="G29" s="246"/>
      <c r="H29" s="254"/>
    </row>
    <row r="30" spans="1:8" ht="15.75">
      <c r="B30" s="276"/>
      <c r="C30" s="384" t="s">
        <v>799</v>
      </c>
      <c r="D30" s="246"/>
      <c r="E30" s="246"/>
      <c r="F30" s="246"/>
      <c r="G30" s="246"/>
      <c r="H30" s="254"/>
    </row>
    <row r="31" spans="1:8" ht="15">
      <c r="B31" s="276">
        <v>410000830</v>
      </c>
      <c r="C31" s="240" t="s">
        <v>800</v>
      </c>
      <c r="D31" s="254">
        <v>0</v>
      </c>
      <c r="E31" s="246"/>
      <c r="F31" s="246"/>
      <c r="G31" s="246"/>
      <c r="H31" s="254">
        <f t="shared" ref="H31:H38" si="1">+D31+E31-F31+G31</f>
        <v>0</v>
      </c>
    </row>
    <row r="32" spans="1:8" ht="15">
      <c r="B32" s="276">
        <v>420000830</v>
      </c>
      <c r="C32" s="240" t="s">
        <v>801</v>
      </c>
      <c r="D32" s="254">
        <v>0</v>
      </c>
      <c r="E32" s="246"/>
      <c r="F32" s="246"/>
      <c r="G32" s="246"/>
      <c r="H32" s="254">
        <f t="shared" si="1"/>
        <v>0</v>
      </c>
    </row>
    <row r="33" spans="2:8" ht="15">
      <c r="B33" s="276">
        <v>430000830</v>
      </c>
      <c r="C33" s="240" t="s">
        <v>802</v>
      </c>
      <c r="D33" s="254">
        <v>0</v>
      </c>
      <c r="E33" s="246"/>
      <c r="F33" s="246"/>
      <c r="G33" s="246"/>
      <c r="H33" s="254">
        <f t="shared" si="1"/>
        <v>0</v>
      </c>
    </row>
    <row r="34" spans="2:8" ht="15">
      <c r="B34" s="276">
        <v>440000830</v>
      </c>
      <c r="C34" s="240" t="s">
        <v>803</v>
      </c>
      <c r="D34" s="254">
        <v>0</v>
      </c>
      <c r="E34" s="246"/>
      <c r="F34" s="246"/>
      <c r="G34" s="246"/>
      <c r="H34" s="254">
        <f t="shared" si="1"/>
        <v>0</v>
      </c>
    </row>
    <row r="35" spans="2:8" ht="15">
      <c r="B35" s="276">
        <v>450000830</v>
      </c>
      <c r="C35" s="240" t="s">
        <v>804</v>
      </c>
      <c r="D35" s="254">
        <v>0</v>
      </c>
      <c r="E35" s="246"/>
      <c r="F35" s="246"/>
      <c r="G35" s="246"/>
      <c r="H35" s="254">
        <f t="shared" si="1"/>
        <v>0</v>
      </c>
    </row>
    <row r="36" spans="2:8" ht="15">
      <c r="B36" s="276">
        <v>460000830</v>
      </c>
      <c r="C36" s="240" t="s">
        <v>805</v>
      </c>
      <c r="D36" s="254">
        <v>0</v>
      </c>
      <c r="E36" s="246"/>
      <c r="F36" s="246"/>
      <c r="G36" s="246"/>
      <c r="H36" s="254">
        <f t="shared" si="1"/>
        <v>0</v>
      </c>
    </row>
    <row r="37" spans="2:8" ht="15">
      <c r="B37" s="276">
        <v>470000830</v>
      </c>
      <c r="C37" s="240" t="s">
        <v>806</v>
      </c>
      <c r="D37" s="254">
        <v>0</v>
      </c>
      <c r="E37" s="246"/>
      <c r="F37" s="246"/>
      <c r="G37" s="246"/>
      <c r="H37" s="254">
        <f t="shared" si="1"/>
        <v>0</v>
      </c>
    </row>
    <row r="38" spans="2:8" ht="15">
      <c r="B38" s="276">
        <v>480000830</v>
      </c>
      <c r="C38" s="240" t="s">
        <v>807</v>
      </c>
      <c r="D38" s="254">
        <v>0</v>
      </c>
      <c r="E38" s="246"/>
      <c r="F38" s="246"/>
      <c r="G38" s="246"/>
      <c r="H38" s="254">
        <f t="shared" si="1"/>
        <v>0</v>
      </c>
    </row>
    <row r="39" spans="2:8" ht="15.75" thickBot="1">
      <c r="C39" s="240" t="s">
        <v>1072</v>
      </c>
      <c r="D39" s="255">
        <v>0</v>
      </c>
      <c r="E39" s="248"/>
      <c r="F39" s="248"/>
      <c r="G39" s="248"/>
      <c r="H39" s="255">
        <f>+D39+E39-F39+G39</f>
        <v>0</v>
      </c>
    </row>
    <row r="40" spans="2:8" ht="15">
      <c r="B40" s="276"/>
      <c r="D40" s="138"/>
      <c r="E40" s="278"/>
      <c r="F40" s="278"/>
      <c r="G40" s="278"/>
      <c r="H40" s="138"/>
    </row>
    <row r="41" spans="2:8" ht="16.5" thickBot="1">
      <c r="B41" s="276"/>
      <c r="C41" s="243" t="s">
        <v>808</v>
      </c>
      <c r="D41" s="255">
        <f>SUM(D31:D39)</f>
        <v>0</v>
      </c>
      <c r="E41" s="255">
        <f>SUM(E31:E39)</f>
        <v>0</v>
      </c>
      <c r="F41" s="255">
        <f>SUM(F31:F39)</f>
        <v>0</v>
      </c>
      <c r="G41" s="255">
        <f>SUM(G31:G39)</f>
        <v>0</v>
      </c>
      <c r="H41" s="255">
        <f>+D41+E41-F41+G41</f>
        <v>0</v>
      </c>
    </row>
    <row r="42" spans="2:8" ht="15">
      <c r="B42" s="276"/>
      <c r="D42" s="254"/>
      <c r="E42" s="246"/>
      <c r="F42" s="246"/>
      <c r="G42" s="246"/>
      <c r="H42" s="254"/>
    </row>
    <row r="43" spans="2:8" ht="15">
      <c r="B43" s="276"/>
      <c r="D43" s="254"/>
      <c r="E43" s="246"/>
      <c r="F43" s="246"/>
      <c r="G43" s="246"/>
      <c r="H43" s="254"/>
    </row>
    <row r="44" spans="2:8" ht="15">
      <c r="B44" s="276"/>
      <c r="D44" s="254"/>
      <c r="E44" s="246"/>
      <c r="F44" s="246"/>
      <c r="G44" s="246"/>
      <c r="H44" s="254"/>
    </row>
    <row r="45" spans="2:8" ht="15.75" thickBot="1">
      <c r="B45" s="276">
        <v>280000</v>
      </c>
      <c r="C45" s="240" t="s">
        <v>1420</v>
      </c>
      <c r="D45" s="255">
        <f>+D28</f>
        <v>0</v>
      </c>
      <c r="E45" s="255">
        <f>+F28</f>
        <v>0</v>
      </c>
      <c r="F45" s="255">
        <f>+E28</f>
        <v>0</v>
      </c>
      <c r="G45" s="255">
        <f>+G28</f>
        <v>0</v>
      </c>
      <c r="H45" s="255">
        <f>+D45-E45+F45+G45</f>
        <v>0</v>
      </c>
    </row>
    <row r="46" spans="2:8" ht="15">
      <c r="B46" s="276"/>
      <c r="D46" s="254"/>
      <c r="E46" s="254"/>
      <c r="F46" s="254"/>
      <c r="G46" s="254"/>
      <c r="H46" s="254"/>
    </row>
    <row r="47" spans="2:8" ht="16.5" thickBot="1">
      <c r="B47" s="276"/>
      <c r="C47" s="243" t="s">
        <v>901</v>
      </c>
      <c r="D47" s="275">
        <f>+D45</f>
        <v>0</v>
      </c>
      <c r="E47" s="275">
        <f>+E45</f>
        <v>0</v>
      </c>
      <c r="F47" s="275">
        <f>+F45</f>
        <v>0</v>
      </c>
      <c r="G47" s="275">
        <f>+G45</f>
        <v>0</v>
      </c>
      <c r="H47" s="275">
        <f>+H45</f>
        <v>0</v>
      </c>
    </row>
    <row r="48" spans="2:8" ht="15.75" thickTop="1">
      <c r="B48" s="276"/>
    </row>
    <row r="49" spans="2:3">
      <c r="B49" s="321" t="s">
        <v>2545</v>
      </c>
    </row>
    <row r="50" spans="2:3">
      <c r="B50" s="321" t="s">
        <v>2546</v>
      </c>
    </row>
    <row r="51" spans="2:3">
      <c r="B51" s="321"/>
    </row>
    <row r="52" spans="2:3">
      <c r="B52" s="303" t="s">
        <v>2929</v>
      </c>
      <c r="C52" s="321" t="s">
        <v>2930</v>
      </c>
    </row>
    <row r="53" spans="2:3">
      <c r="C53" s="321" t="s">
        <v>2931</v>
      </c>
    </row>
    <row r="55" spans="2:3">
      <c r="B55" s="785" t="s">
        <v>2547</v>
      </c>
    </row>
  </sheetData>
  <sheetProtection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phoneticPr fontId="0" type="noConversion"/>
  <printOptions horizontalCentered="1" verticalCentered="1" gridLines="1"/>
  <pageMargins left="0.5" right="0.5" top="0.75" bottom="0.75" header="0.5" footer="0.5"/>
  <pageSetup scale="65" orientation="landscape" r:id="rId2"/>
  <headerFooter alignWithMargins="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topLeftCell="A16" zoomScale="80" zoomScaleNormal="80" workbookViewId="0">
      <selection activeCell="C7" sqref="C7"/>
    </sheetView>
  </sheetViews>
  <sheetFormatPr defaultColWidth="12.5703125" defaultRowHeight="15"/>
  <cols>
    <col min="1" max="1" width="14.5703125" style="389" customWidth="1"/>
    <col min="2" max="2" width="40.7109375" style="389" customWidth="1"/>
    <col min="3" max="6" width="16.7109375" style="389" customWidth="1"/>
    <col min="7" max="16384" width="12.5703125" style="389"/>
  </cols>
  <sheetData>
    <row r="1" spans="1:6" ht="18">
      <c r="A1" s="770" t="s">
        <v>3282</v>
      </c>
      <c r="B1" s="385"/>
      <c r="C1" s="386"/>
      <c r="D1" s="386"/>
      <c r="E1" s="387"/>
      <c r="F1" s="388"/>
    </row>
    <row r="2" spans="1:6" ht="18">
      <c r="A2" s="460" t="s">
        <v>3283</v>
      </c>
      <c r="B2" s="390"/>
      <c r="C2" s="391"/>
      <c r="D2" s="391"/>
      <c r="E2" s="392"/>
      <c r="F2" s="393"/>
    </row>
    <row r="3" spans="1:6" ht="18">
      <c r="A3" s="394" t="str">
        <f>+'TABLE OF CONTENTS'!A4</f>
        <v>FISCAL YEAR ENDING JUNE 30, 2021</v>
      </c>
      <c r="B3" s="391"/>
      <c r="C3" s="390"/>
      <c r="D3" s="390"/>
      <c r="E3" s="392"/>
      <c r="F3" s="393"/>
    </row>
    <row r="4" spans="1:6">
      <c r="A4" s="395"/>
      <c r="B4" s="396"/>
      <c r="C4" s="396"/>
      <c r="D4" s="396"/>
      <c r="E4" s="396"/>
      <c r="F4" s="393"/>
    </row>
    <row r="5" spans="1:6" ht="15.75" thickBot="1">
      <c r="A5" s="397"/>
      <c r="B5" s="396"/>
      <c r="C5" s="396"/>
      <c r="D5" s="396"/>
      <c r="E5" s="396"/>
      <c r="F5" s="393"/>
    </row>
    <row r="6" spans="1:6" ht="24.95" customHeight="1">
      <c r="A6" s="1691" t="s">
        <v>977</v>
      </c>
      <c r="B6" s="1693" t="s">
        <v>140</v>
      </c>
      <c r="C6" s="398" t="s">
        <v>659</v>
      </c>
      <c r="D6" s="398"/>
      <c r="E6" s="399"/>
      <c r="F6" s="400" t="s">
        <v>659</v>
      </c>
    </row>
    <row r="7" spans="1:6" ht="24.95" customHeight="1" thickBot="1">
      <c r="A7" s="1692"/>
      <c r="B7" s="1694"/>
      <c r="C7" s="401">
        <f>+'GOV CAP ASSETS-9000(GCAAG)'!D9</f>
        <v>44013</v>
      </c>
      <c r="D7" s="402" t="s">
        <v>542</v>
      </c>
      <c r="E7" s="402" t="s">
        <v>1068</v>
      </c>
      <c r="F7" s="403">
        <f>+'GOV CAP ASSETS-9000(GCAAG)'!H9</f>
        <v>44377</v>
      </c>
    </row>
    <row r="8" spans="1:6" ht="50.1" customHeight="1">
      <c r="A8" s="404"/>
      <c r="B8" s="405" t="s">
        <v>928</v>
      </c>
      <c r="C8" s="406"/>
      <c r="D8" s="406"/>
      <c r="E8" s="406"/>
      <c r="F8" s="407"/>
    </row>
    <row r="9" spans="1:6" ht="20.100000000000001" customHeight="1">
      <c r="A9" s="408" t="s">
        <v>141</v>
      </c>
      <c r="B9" s="409" t="s">
        <v>142</v>
      </c>
      <c r="C9" s="409"/>
      <c r="D9" s="409"/>
      <c r="E9" s="409"/>
      <c r="F9" s="141">
        <f>C9+D9-E9</f>
        <v>0</v>
      </c>
    </row>
    <row r="10" spans="1:6" ht="20.100000000000001" customHeight="1">
      <c r="A10" s="408" t="s">
        <v>143</v>
      </c>
      <c r="B10" s="409" t="s">
        <v>144</v>
      </c>
      <c r="C10" s="409"/>
      <c r="D10" s="409"/>
      <c r="E10" s="409"/>
      <c r="F10" s="141">
        <f t="shared" ref="F10:F15" si="0">C10+D10-E10</f>
        <v>0</v>
      </c>
    </row>
    <row r="11" spans="1:6" ht="20.100000000000001" customHeight="1">
      <c r="A11" s="410"/>
      <c r="B11" s="409"/>
      <c r="C11" s="409"/>
      <c r="D11" s="409"/>
      <c r="E11" s="409"/>
      <c r="F11" s="141">
        <f t="shared" si="0"/>
        <v>0</v>
      </c>
    </row>
    <row r="12" spans="1:6" ht="20.100000000000001" customHeight="1">
      <c r="A12" s="408" t="s">
        <v>145</v>
      </c>
      <c r="B12" s="409" t="s">
        <v>146</v>
      </c>
      <c r="C12" s="409"/>
      <c r="D12" s="409"/>
      <c r="E12" s="409"/>
      <c r="F12" s="141">
        <f t="shared" si="0"/>
        <v>0</v>
      </c>
    </row>
    <row r="13" spans="1:6" ht="20.100000000000001" customHeight="1">
      <c r="A13" s="408" t="s">
        <v>147</v>
      </c>
      <c r="B13" s="409" t="s">
        <v>148</v>
      </c>
      <c r="C13" s="409"/>
      <c r="D13" s="409"/>
      <c r="E13" s="409"/>
      <c r="F13" s="141">
        <f t="shared" si="0"/>
        <v>0</v>
      </c>
    </row>
    <row r="14" spans="1:6" ht="20.100000000000001" customHeight="1">
      <c r="A14" s="408" t="s">
        <v>149</v>
      </c>
      <c r="B14" s="409" t="s">
        <v>150</v>
      </c>
      <c r="C14" s="409"/>
      <c r="D14" s="409"/>
      <c r="E14" s="409"/>
      <c r="F14" s="141">
        <f t="shared" si="0"/>
        <v>0</v>
      </c>
    </row>
    <row r="15" spans="1:6" ht="20.100000000000001" customHeight="1">
      <c r="A15" s="410"/>
      <c r="B15" s="409"/>
      <c r="C15" s="409"/>
      <c r="D15" s="409"/>
      <c r="E15" s="409"/>
      <c r="F15" s="141">
        <f t="shared" si="0"/>
        <v>0</v>
      </c>
    </row>
    <row r="16" spans="1:6" ht="50.1" customHeight="1" thickBot="1">
      <c r="A16" s="411"/>
      <c r="B16" s="412" t="s">
        <v>151</v>
      </c>
      <c r="C16" s="142">
        <f>SUM(C8:C15)</f>
        <v>0</v>
      </c>
      <c r="D16" s="142">
        <f>SUM(D8:D15)</f>
        <v>0</v>
      </c>
      <c r="E16" s="142">
        <f>SUM(E8:E15)</f>
        <v>0</v>
      </c>
      <c r="F16" s="143">
        <f>SUM(F8:F15)</f>
        <v>0</v>
      </c>
    </row>
    <row r="17" spans="1:6" ht="20.100000000000001" customHeight="1">
      <c r="A17" s="413"/>
      <c r="B17" s="414"/>
      <c r="C17" s="414"/>
      <c r="D17" s="414"/>
      <c r="E17" s="414"/>
      <c r="F17" s="144"/>
    </row>
    <row r="18" spans="1:6" ht="20.100000000000001" customHeight="1">
      <c r="A18" s="415"/>
      <c r="B18" s="416" t="s">
        <v>152</v>
      </c>
      <c r="C18" s="417"/>
      <c r="D18" s="417"/>
      <c r="E18" s="417"/>
      <c r="F18" s="145"/>
    </row>
    <row r="19" spans="1:6" ht="20.100000000000001" customHeight="1">
      <c r="A19" s="410"/>
      <c r="B19" s="409"/>
      <c r="C19" s="409"/>
      <c r="D19" s="409"/>
      <c r="E19" s="409"/>
      <c r="F19" s="141"/>
    </row>
    <row r="20" spans="1:6" ht="20.100000000000001" customHeight="1">
      <c r="A20" s="408" t="s">
        <v>153</v>
      </c>
      <c r="B20" s="409" t="s">
        <v>577</v>
      </c>
      <c r="C20" s="409"/>
      <c r="D20" s="409"/>
      <c r="E20" s="409"/>
      <c r="F20" s="141">
        <f>C20-D20+E20</f>
        <v>0</v>
      </c>
    </row>
    <row r="21" spans="1:6" ht="20.100000000000001" customHeight="1">
      <c r="A21" s="410"/>
      <c r="B21" s="409"/>
      <c r="C21" s="409"/>
      <c r="D21" s="409"/>
      <c r="E21" s="409"/>
      <c r="F21" s="141">
        <f t="shared" ref="F21:F41" si="1">C21-D21+E21</f>
        <v>0</v>
      </c>
    </row>
    <row r="22" spans="1:6" ht="20.100000000000001" customHeight="1">
      <c r="A22" s="408" t="s">
        <v>578</v>
      </c>
      <c r="B22" s="409" t="s">
        <v>579</v>
      </c>
      <c r="C22" s="409"/>
      <c r="D22" s="409"/>
      <c r="E22" s="409"/>
      <c r="F22" s="141">
        <f t="shared" si="1"/>
        <v>0</v>
      </c>
    </row>
    <row r="23" spans="1:6" ht="20.100000000000001" customHeight="1">
      <c r="A23" s="410"/>
      <c r="B23" s="409"/>
      <c r="C23" s="409"/>
      <c r="D23" s="409"/>
      <c r="E23" s="409"/>
      <c r="F23" s="141">
        <f t="shared" si="1"/>
        <v>0</v>
      </c>
    </row>
    <row r="24" spans="1:6" ht="20.100000000000001" customHeight="1">
      <c r="A24" s="408" t="s">
        <v>580</v>
      </c>
      <c r="B24" s="409" t="s">
        <v>581</v>
      </c>
      <c r="C24" s="409"/>
      <c r="D24" s="409"/>
      <c r="E24" s="409"/>
      <c r="F24" s="141">
        <f t="shared" si="1"/>
        <v>0</v>
      </c>
    </row>
    <row r="25" spans="1:6" ht="20.100000000000001" customHeight="1">
      <c r="A25" s="410"/>
      <c r="B25" s="409" t="s">
        <v>582</v>
      </c>
      <c r="C25" s="409"/>
      <c r="D25" s="409"/>
      <c r="E25" s="409"/>
      <c r="F25" s="141">
        <f t="shared" si="1"/>
        <v>0</v>
      </c>
    </row>
    <row r="26" spans="1:6" ht="20.100000000000001" customHeight="1">
      <c r="A26" s="410"/>
      <c r="B26" s="409" t="s">
        <v>582</v>
      </c>
      <c r="C26" s="409"/>
      <c r="D26" s="409"/>
      <c r="E26" s="409"/>
      <c r="F26" s="141">
        <f t="shared" si="1"/>
        <v>0</v>
      </c>
    </row>
    <row r="27" spans="1:6" ht="20.100000000000001" customHeight="1">
      <c r="A27" s="410"/>
      <c r="B27" s="409" t="s">
        <v>582</v>
      </c>
      <c r="C27" s="409"/>
      <c r="D27" s="409"/>
      <c r="E27" s="409"/>
      <c r="F27" s="141">
        <f t="shared" si="1"/>
        <v>0</v>
      </c>
    </row>
    <row r="28" spans="1:6" ht="20.100000000000001" customHeight="1">
      <c r="A28" s="410"/>
      <c r="B28" s="409"/>
      <c r="C28" s="409"/>
      <c r="D28" s="409"/>
      <c r="E28" s="409"/>
      <c r="F28" s="141">
        <f t="shared" si="1"/>
        <v>0</v>
      </c>
    </row>
    <row r="29" spans="1:6" ht="20.100000000000001" customHeight="1">
      <c r="A29" s="408" t="s">
        <v>583</v>
      </c>
      <c r="B29" s="409" t="s">
        <v>88</v>
      </c>
      <c r="C29" s="409"/>
      <c r="D29" s="409"/>
      <c r="E29" s="409"/>
      <c r="F29" s="141">
        <f t="shared" si="1"/>
        <v>0</v>
      </c>
    </row>
    <row r="30" spans="1:6" ht="20.100000000000001" customHeight="1">
      <c r="A30" s="410"/>
      <c r="B30" s="409"/>
      <c r="C30" s="409"/>
      <c r="D30" s="409"/>
      <c r="E30" s="409"/>
      <c r="F30" s="141">
        <f t="shared" si="1"/>
        <v>0</v>
      </c>
    </row>
    <row r="31" spans="1:6" ht="20.100000000000001" customHeight="1">
      <c r="A31" s="408" t="s">
        <v>89</v>
      </c>
      <c r="B31" s="409" t="s">
        <v>260</v>
      </c>
      <c r="C31" s="409"/>
      <c r="D31" s="409"/>
      <c r="E31" s="409"/>
      <c r="F31" s="141">
        <f t="shared" si="1"/>
        <v>0</v>
      </c>
    </row>
    <row r="32" spans="1:6" ht="20.100000000000001" customHeight="1">
      <c r="A32" s="410"/>
      <c r="B32" s="409"/>
      <c r="C32" s="409"/>
      <c r="D32" s="409"/>
      <c r="E32" s="409"/>
      <c r="F32" s="141">
        <f t="shared" si="1"/>
        <v>0</v>
      </c>
    </row>
    <row r="33" spans="1:6" ht="20.100000000000001" customHeight="1">
      <c r="A33" s="408" t="s">
        <v>90</v>
      </c>
      <c r="B33" s="409" t="s">
        <v>91</v>
      </c>
      <c r="C33" s="409"/>
      <c r="D33" s="409"/>
      <c r="E33" s="409"/>
      <c r="F33" s="141">
        <f t="shared" si="1"/>
        <v>0</v>
      </c>
    </row>
    <row r="34" spans="1:6" ht="20.100000000000001" customHeight="1">
      <c r="A34" s="410"/>
      <c r="B34" s="409"/>
      <c r="C34" s="409"/>
      <c r="D34" s="409"/>
      <c r="E34" s="409"/>
      <c r="F34" s="141">
        <f t="shared" si="1"/>
        <v>0</v>
      </c>
    </row>
    <row r="35" spans="1:6" ht="20.100000000000001" customHeight="1">
      <c r="A35" s="408" t="s">
        <v>92</v>
      </c>
      <c r="B35" s="409" t="s">
        <v>93</v>
      </c>
      <c r="C35" s="409"/>
      <c r="D35" s="409"/>
      <c r="E35" s="409"/>
      <c r="F35" s="141">
        <f t="shared" si="1"/>
        <v>0</v>
      </c>
    </row>
    <row r="36" spans="1:6" ht="20.100000000000001" customHeight="1">
      <c r="A36" s="410"/>
      <c r="B36" s="409"/>
      <c r="C36" s="409"/>
      <c r="D36" s="409"/>
      <c r="E36" s="409"/>
      <c r="F36" s="141">
        <f t="shared" si="1"/>
        <v>0</v>
      </c>
    </row>
    <row r="37" spans="1:6" ht="20.100000000000001" customHeight="1">
      <c r="A37" s="408" t="s">
        <v>94</v>
      </c>
      <c r="B37" s="409" t="s">
        <v>95</v>
      </c>
      <c r="C37" s="409"/>
      <c r="D37" s="409"/>
      <c r="E37" s="409"/>
      <c r="F37" s="141">
        <f t="shared" si="1"/>
        <v>0</v>
      </c>
    </row>
    <row r="38" spans="1:6" ht="20.100000000000001" customHeight="1">
      <c r="A38" s="712">
        <v>237000</v>
      </c>
      <c r="B38" s="713" t="s">
        <v>2665</v>
      </c>
      <c r="C38" s="711"/>
      <c r="D38" s="711"/>
      <c r="E38" s="711"/>
      <c r="F38" s="141">
        <f t="shared" si="1"/>
        <v>0</v>
      </c>
    </row>
    <row r="39" spans="1:6" ht="20.100000000000001" customHeight="1">
      <c r="A39" s="418">
        <v>238000</v>
      </c>
      <c r="B39" s="419" t="s">
        <v>1208</v>
      </c>
      <c r="C39" s="409"/>
      <c r="D39" s="409"/>
      <c r="E39" s="409"/>
      <c r="F39" s="141">
        <f t="shared" si="1"/>
        <v>0</v>
      </c>
    </row>
    <row r="40" spans="1:6" ht="20.100000000000001" customHeight="1">
      <c r="A40" s="408" t="s">
        <v>96</v>
      </c>
      <c r="B40" s="409" t="s">
        <v>97</v>
      </c>
      <c r="C40" s="409"/>
      <c r="D40" s="409"/>
      <c r="E40" s="409"/>
      <c r="F40" s="141">
        <f t="shared" si="1"/>
        <v>0</v>
      </c>
    </row>
    <row r="41" spans="1:6" ht="20.100000000000001" customHeight="1">
      <c r="A41" s="410"/>
      <c r="B41" s="409"/>
      <c r="C41" s="409"/>
      <c r="D41" s="409"/>
      <c r="E41" s="409"/>
      <c r="F41" s="141">
        <f t="shared" si="1"/>
        <v>0</v>
      </c>
    </row>
    <row r="42" spans="1:6" ht="50.1" customHeight="1" thickBot="1">
      <c r="A42" s="411"/>
      <c r="B42" s="420" t="s">
        <v>98</v>
      </c>
      <c r="C42" s="146">
        <f>SUM(C18:C41)</f>
        <v>0</v>
      </c>
      <c r="D42" s="147">
        <f>SUM(D18:D41)</f>
        <v>0</v>
      </c>
      <c r="E42" s="147">
        <f>SUM(E18:E41)</f>
        <v>0</v>
      </c>
      <c r="F42" s="148">
        <f>SUM(F18:F41)</f>
        <v>0</v>
      </c>
    </row>
    <row r="43" spans="1:6" s="421" customFormat="1">
      <c r="A43" s="421" t="s">
        <v>99</v>
      </c>
      <c r="E43" s="776" t="s">
        <v>2076</v>
      </c>
      <c r="F43" s="776">
        <f>F16-F42</f>
        <v>0</v>
      </c>
    </row>
    <row r="44" spans="1:6" s="421" customFormat="1">
      <c r="A44" s="421" t="s">
        <v>100</v>
      </c>
    </row>
    <row r="45" spans="1:6" s="421" customFormat="1">
      <c r="A45" s="777" t="s">
        <v>2932</v>
      </c>
    </row>
    <row r="46" spans="1:6" s="421" customFormat="1">
      <c r="A46" s="777" t="s">
        <v>2933</v>
      </c>
    </row>
    <row r="47" spans="1:6" s="421" customFormat="1" ht="15.75">
      <c r="A47" s="777" t="s">
        <v>2936</v>
      </c>
    </row>
    <row r="48" spans="1:6" ht="16.5" customHeight="1">
      <c r="A48" s="777"/>
      <c r="B48" s="951" t="s">
        <v>2935</v>
      </c>
    </row>
    <row r="49" spans="1:4">
      <c r="A49" s="786" t="s">
        <v>2934</v>
      </c>
    </row>
    <row r="50" spans="1:4">
      <c r="C50" s="422" t="s">
        <v>101</v>
      </c>
      <c r="D50" s="422"/>
    </row>
  </sheetData>
  <sheetProtection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30" type="noConversion"/>
  <printOptions horizontalCentered="1" verticalCentered="1"/>
  <pageMargins left="0.5" right="0.5" top="0.5" bottom="0.5" header="0.5" footer="0.5"/>
  <pageSetup scale="71" orientation="portrait" r:id="rId2"/>
  <headerFooter alignWithMargins="0"/>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S39"/>
  <sheetViews>
    <sheetView defaultGridColor="0" topLeftCell="F1" colorId="22" zoomScale="87" workbookViewId="0">
      <selection activeCell="B2" sqref="B2"/>
    </sheetView>
  </sheetViews>
  <sheetFormatPr defaultColWidth="12.5703125" defaultRowHeight="15"/>
  <cols>
    <col min="1" max="2" width="15.7109375" style="187" customWidth="1"/>
    <col min="3" max="3" width="49" style="187" customWidth="1"/>
    <col min="4" max="4" width="3.5703125" style="187" customWidth="1"/>
    <col min="5" max="5" width="17.7109375" style="187" customWidth="1"/>
    <col min="6" max="6" width="18.7109375" style="187" customWidth="1"/>
    <col min="7" max="7" width="20.28515625" style="187" customWidth="1"/>
    <col min="8" max="8" width="16.42578125" style="187" customWidth="1"/>
    <col min="9" max="9" width="12.5703125" style="187"/>
    <col min="10" max="17" width="16.42578125" style="187" customWidth="1"/>
    <col min="18" max="19" width="20.28515625" style="187" customWidth="1"/>
    <col min="20" max="16384" width="12.5703125" style="187"/>
  </cols>
  <sheetData>
    <row r="1" spans="1:19" ht="30" customHeight="1">
      <c r="B1" s="188" t="str">
        <f>'COVER PAGE'!A9</f>
        <v>LOCAL GOVERNMENT NAME:</v>
      </c>
      <c r="C1" s="189"/>
      <c r="D1" s="189"/>
      <c r="E1" s="188"/>
      <c r="F1" s="189"/>
      <c r="G1" s="189"/>
      <c r="H1" s="189"/>
      <c r="I1" s="189"/>
      <c r="J1" s="189"/>
      <c r="K1" s="189"/>
      <c r="L1" s="189"/>
      <c r="M1" s="189"/>
      <c r="N1" s="189"/>
      <c r="O1" s="189"/>
      <c r="P1" s="189"/>
      <c r="Q1" s="189"/>
      <c r="R1" s="189"/>
      <c r="S1" s="189"/>
    </row>
    <row r="2" spans="1:19" ht="30" customHeight="1">
      <c r="B2" s="188" t="s">
        <v>1706</v>
      </c>
      <c r="C2" s="188"/>
      <c r="D2" s="188"/>
      <c r="E2" s="189"/>
      <c r="F2" s="189"/>
      <c r="G2" s="189"/>
      <c r="H2" s="189"/>
      <c r="I2" s="189"/>
      <c r="J2" s="189"/>
      <c r="K2" s="189"/>
      <c r="L2" s="189"/>
      <c r="M2" s="189"/>
      <c r="N2" s="189"/>
      <c r="O2" s="189"/>
      <c r="P2" s="189"/>
      <c r="Q2" s="189"/>
      <c r="R2" s="189"/>
      <c r="S2" s="189"/>
    </row>
    <row r="3" spans="1:19" ht="17.25" customHeight="1" thickBot="1">
      <c r="B3" s="190"/>
      <c r="C3" s="189"/>
      <c r="D3" s="189"/>
      <c r="E3" s="189"/>
      <c r="F3" s="189"/>
      <c r="G3" s="189"/>
      <c r="H3" s="189"/>
      <c r="I3" s="189"/>
      <c r="J3" s="189"/>
      <c r="K3" s="189"/>
      <c r="L3" s="189"/>
      <c r="M3" s="189"/>
      <c r="N3" s="189"/>
      <c r="O3" s="189"/>
      <c r="P3" s="189"/>
      <c r="Q3" s="189"/>
      <c r="R3" s="189"/>
      <c r="S3" s="189"/>
    </row>
    <row r="4" spans="1:19" ht="69.75" customHeight="1" thickBot="1">
      <c r="A4" s="185" t="s">
        <v>1190</v>
      </c>
      <c r="B4" s="186" t="s">
        <v>1191</v>
      </c>
      <c r="C4" s="191" t="s">
        <v>886</v>
      </c>
      <c r="D4" s="192" t="s">
        <v>381</v>
      </c>
      <c r="E4" s="191" t="s">
        <v>382</v>
      </c>
      <c r="F4" s="186" t="s">
        <v>383</v>
      </c>
      <c r="G4" s="186" t="s">
        <v>384</v>
      </c>
      <c r="H4" s="185" t="s">
        <v>1598</v>
      </c>
      <c r="I4" s="185" t="s">
        <v>1480</v>
      </c>
      <c r="J4" s="185" t="s">
        <v>1481</v>
      </c>
      <c r="K4" s="185" t="s">
        <v>1482</v>
      </c>
      <c r="L4" s="185" t="s">
        <v>1483</v>
      </c>
      <c r="M4" s="185" t="s">
        <v>1484</v>
      </c>
      <c r="N4" s="185" t="s">
        <v>1485</v>
      </c>
      <c r="O4" s="185" t="s">
        <v>1599</v>
      </c>
      <c r="P4" s="185" t="s">
        <v>1600</v>
      </c>
      <c r="Q4" s="185" t="s">
        <v>1601</v>
      </c>
      <c r="R4" s="186" t="s">
        <v>689</v>
      </c>
      <c r="S4" s="186" t="s">
        <v>690</v>
      </c>
    </row>
    <row r="5" spans="1:19" ht="16.5" thickBot="1">
      <c r="B5" s="193"/>
      <c r="C5" s="193"/>
      <c r="E5" s="194"/>
      <c r="H5" s="194"/>
      <c r="I5" s="194"/>
      <c r="J5" s="194"/>
      <c r="K5" s="194"/>
      <c r="L5" s="194"/>
      <c r="M5" s="194"/>
      <c r="N5" s="194"/>
      <c r="O5" s="194"/>
      <c r="P5" s="194"/>
      <c r="Q5" s="194"/>
      <c r="R5" s="194"/>
      <c r="S5" s="194"/>
    </row>
    <row r="6" spans="1:19" ht="24" customHeight="1" thickBot="1">
      <c r="B6" s="193"/>
      <c r="C6" s="195" t="s">
        <v>792</v>
      </c>
      <c r="D6" s="196"/>
      <c r="E6" s="197"/>
      <c r="F6" s="198"/>
      <c r="G6" s="199" t="s">
        <v>691</v>
      </c>
      <c r="H6" s="197"/>
      <c r="I6" s="197"/>
      <c r="J6" s="197"/>
      <c r="K6" s="197"/>
      <c r="L6" s="197"/>
      <c r="M6" s="197"/>
      <c r="N6" s="197"/>
      <c r="O6" s="197"/>
      <c r="P6" s="197"/>
      <c r="Q6" s="197"/>
      <c r="R6" s="197"/>
      <c r="S6" s="197">
        <f>E6+F6+G6+H6</f>
        <v>0</v>
      </c>
    </row>
    <row r="7" spans="1:19" ht="24" customHeight="1" thickTop="1">
      <c r="B7" s="193"/>
      <c r="C7" s="198"/>
      <c r="D7" s="196"/>
      <c r="E7" s="198"/>
      <c r="F7" s="198"/>
      <c r="G7" s="198"/>
      <c r="H7" s="198"/>
      <c r="I7" s="198"/>
      <c r="J7" s="198"/>
      <c r="K7" s="198"/>
      <c r="L7" s="198"/>
      <c r="M7" s="198"/>
      <c r="N7" s="198"/>
      <c r="O7" s="198"/>
      <c r="P7" s="198"/>
      <c r="Q7" s="198"/>
      <c r="R7" s="198"/>
      <c r="S7" s="198"/>
    </row>
    <row r="8" spans="1:19" ht="24" customHeight="1">
      <c r="B8" s="193"/>
      <c r="C8" s="195" t="s">
        <v>692</v>
      </c>
      <c r="D8" s="196"/>
      <c r="E8" s="198"/>
      <c r="F8" s="198"/>
      <c r="G8" s="198"/>
      <c r="H8" s="198"/>
      <c r="I8" s="198"/>
      <c r="J8" s="198"/>
      <c r="K8" s="198"/>
      <c r="L8" s="198"/>
      <c r="M8" s="198"/>
      <c r="N8" s="198"/>
      <c r="O8" s="198"/>
      <c r="P8" s="198"/>
      <c r="Q8" s="198"/>
      <c r="R8" s="198"/>
      <c r="S8" s="198"/>
    </row>
    <row r="9" spans="1:19" ht="24" customHeight="1">
      <c r="B9" s="200"/>
      <c r="C9" s="198"/>
      <c r="D9" s="196"/>
      <c r="E9" s="198"/>
      <c r="F9" s="199"/>
      <c r="G9" s="198" t="e">
        <f>+E9/F9</f>
        <v>#DIV/0!</v>
      </c>
      <c r="H9" s="198"/>
      <c r="I9" s="198"/>
      <c r="J9" s="198"/>
      <c r="K9" s="198"/>
      <c r="L9" s="198"/>
      <c r="M9" s="198"/>
      <c r="N9" s="198"/>
      <c r="O9" s="198"/>
      <c r="P9" s="198"/>
      <c r="Q9" s="198"/>
      <c r="R9" s="198">
        <f>SUM(H9:Q9)</f>
        <v>0</v>
      </c>
      <c r="S9" s="198">
        <f>E9-R9</f>
        <v>0</v>
      </c>
    </row>
    <row r="10" spans="1:19" ht="24" customHeight="1" thickBot="1">
      <c r="B10" s="193"/>
      <c r="C10" s="198"/>
      <c r="D10" s="196"/>
      <c r="E10" s="201"/>
      <c r="F10" s="201"/>
      <c r="G10" s="201" t="e">
        <f>+E10/F10</f>
        <v>#DIV/0!</v>
      </c>
      <c r="H10" s="201"/>
      <c r="I10" s="201"/>
      <c r="J10" s="201"/>
      <c r="K10" s="201"/>
      <c r="L10" s="201"/>
      <c r="M10" s="201"/>
      <c r="N10" s="201"/>
      <c r="O10" s="201"/>
      <c r="P10" s="201"/>
      <c r="Q10" s="201"/>
      <c r="R10" s="201">
        <f>SUM(H10:Q10)</f>
        <v>0</v>
      </c>
      <c r="S10" s="201">
        <f>E10-R10</f>
        <v>0</v>
      </c>
    </row>
    <row r="11" spans="1:19" ht="24" customHeight="1" thickBot="1">
      <c r="B11" s="193"/>
      <c r="C11" s="199" t="s">
        <v>693</v>
      </c>
      <c r="D11" s="196"/>
      <c r="E11" s="197">
        <f>SUM(E9:E10)</f>
        <v>0</v>
      </c>
      <c r="F11" s="198"/>
      <c r="G11" s="197" t="e">
        <f t="shared" ref="G11:S11" si="0">SUM(G9:G10)</f>
        <v>#DIV/0!</v>
      </c>
      <c r="H11" s="197">
        <f t="shared" si="0"/>
        <v>0</v>
      </c>
      <c r="I11" s="197">
        <f t="shared" si="0"/>
        <v>0</v>
      </c>
      <c r="J11" s="197">
        <f t="shared" si="0"/>
        <v>0</v>
      </c>
      <c r="K11" s="197">
        <f t="shared" si="0"/>
        <v>0</v>
      </c>
      <c r="L11" s="197">
        <f t="shared" si="0"/>
        <v>0</v>
      </c>
      <c r="M11" s="197">
        <f t="shared" si="0"/>
        <v>0</v>
      </c>
      <c r="N11" s="197">
        <f t="shared" si="0"/>
        <v>0</v>
      </c>
      <c r="O11" s="197">
        <f t="shared" si="0"/>
        <v>0</v>
      </c>
      <c r="P11" s="197">
        <f t="shared" si="0"/>
        <v>0</v>
      </c>
      <c r="Q11" s="197">
        <f t="shared" si="0"/>
        <v>0</v>
      </c>
      <c r="R11" s="197">
        <f t="shared" si="0"/>
        <v>0</v>
      </c>
      <c r="S11" s="197">
        <f t="shared" si="0"/>
        <v>0</v>
      </c>
    </row>
    <row r="12" spans="1:19" ht="24" customHeight="1" thickTop="1">
      <c r="B12" s="193"/>
      <c r="C12" s="198"/>
      <c r="D12" s="196"/>
      <c r="E12" s="198"/>
      <c r="F12" s="198"/>
      <c r="G12" s="198"/>
      <c r="H12" s="198"/>
      <c r="I12" s="198"/>
      <c r="J12" s="198"/>
      <c r="K12" s="198"/>
      <c r="L12" s="198"/>
      <c r="M12" s="198"/>
      <c r="N12" s="198"/>
      <c r="O12" s="198"/>
      <c r="P12" s="198"/>
      <c r="Q12" s="198"/>
      <c r="R12" s="198"/>
      <c r="S12" s="198"/>
    </row>
    <row r="13" spans="1:19" ht="24" customHeight="1">
      <c r="B13" s="193"/>
      <c r="C13" s="203" t="s">
        <v>412</v>
      </c>
      <c r="D13" s="196"/>
      <c r="E13" s="198"/>
      <c r="F13" s="198"/>
      <c r="G13" s="198"/>
      <c r="H13" s="198"/>
      <c r="I13" s="198"/>
      <c r="J13" s="198"/>
      <c r="K13" s="198"/>
      <c r="L13" s="198"/>
      <c r="M13" s="198"/>
      <c r="N13" s="198"/>
      <c r="O13" s="198"/>
      <c r="P13" s="198"/>
      <c r="Q13" s="198"/>
      <c r="R13" s="198"/>
      <c r="S13" s="198"/>
    </row>
    <row r="14" spans="1:19" ht="24" customHeight="1">
      <c r="B14" s="193"/>
      <c r="C14" s="198"/>
      <c r="D14" s="196"/>
      <c r="E14" s="198"/>
      <c r="F14" s="198"/>
      <c r="G14" s="198" t="e">
        <f>+E14/F14</f>
        <v>#DIV/0!</v>
      </c>
      <c r="H14" s="198"/>
      <c r="I14" s="198"/>
      <c r="J14" s="198"/>
      <c r="K14" s="198"/>
      <c r="L14" s="198"/>
      <c r="M14" s="198"/>
      <c r="N14" s="198"/>
      <c r="O14" s="198"/>
      <c r="P14" s="198"/>
      <c r="Q14" s="198"/>
      <c r="R14" s="198">
        <f>SUM(H14:Q14)</f>
        <v>0</v>
      </c>
      <c r="S14" s="198">
        <f>E14-R14</f>
        <v>0</v>
      </c>
    </row>
    <row r="15" spans="1:19" ht="24" customHeight="1" thickBot="1">
      <c r="B15" s="193"/>
      <c r="C15" s="198"/>
      <c r="D15" s="196"/>
      <c r="E15" s="201"/>
      <c r="F15" s="201"/>
      <c r="G15" s="201" t="e">
        <f>+E15/F15</f>
        <v>#DIV/0!</v>
      </c>
      <c r="H15" s="201"/>
      <c r="I15" s="201"/>
      <c r="J15" s="201"/>
      <c r="K15" s="201"/>
      <c r="L15" s="201"/>
      <c r="M15" s="201"/>
      <c r="N15" s="201"/>
      <c r="O15" s="201"/>
      <c r="P15" s="201"/>
      <c r="Q15" s="201"/>
      <c r="R15" s="201">
        <f>SUM(H15:Q15)</f>
        <v>0</v>
      </c>
      <c r="S15" s="201">
        <f>E15-R15</f>
        <v>0</v>
      </c>
    </row>
    <row r="16" spans="1:19" ht="24" customHeight="1" thickBot="1">
      <c r="B16" s="193"/>
      <c r="C16" s="199" t="s">
        <v>414</v>
      </c>
      <c r="D16" s="196"/>
      <c r="E16" s="197">
        <f>SUM(E14:E15)</f>
        <v>0</v>
      </c>
      <c r="F16" s="198"/>
      <c r="G16" s="197" t="e">
        <f t="shared" ref="G16:S16" si="1">SUM(G14:G15)</f>
        <v>#DIV/0!</v>
      </c>
      <c r="H16" s="197">
        <f t="shared" si="1"/>
        <v>0</v>
      </c>
      <c r="I16" s="197">
        <f t="shared" si="1"/>
        <v>0</v>
      </c>
      <c r="J16" s="197">
        <f t="shared" si="1"/>
        <v>0</v>
      </c>
      <c r="K16" s="197">
        <f t="shared" si="1"/>
        <v>0</v>
      </c>
      <c r="L16" s="197">
        <f t="shared" si="1"/>
        <v>0</v>
      </c>
      <c r="M16" s="197">
        <f t="shared" si="1"/>
        <v>0</v>
      </c>
      <c r="N16" s="197">
        <f t="shared" si="1"/>
        <v>0</v>
      </c>
      <c r="O16" s="197">
        <f t="shared" si="1"/>
        <v>0</v>
      </c>
      <c r="P16" s="197">
        <f t="shared" si="1"/>
        <v>0</v>
      </c>
      <c r="Q16" s="197">
        <f t="shared" si="1"/>
        <v>0</v>
      </c>
      <c r="R16" s="197">
        <f t="shared" si="1"/>
        <v>0</v>
      </c>
      <c r="S16" s="197">
        <f t="shared" si="1"/>
        <v>0</v>
      </c>
    </row>
    <row r="17" spans="2:19" ht="24" customHeight="1" thickTop="1">
      <c r="B17" s="193"/>
      <c r="C17" s="199"/>
      <c r="D17" s="196"/>
      <c r="E17" s="198"/>
      <c r="F17" s="198"/>
      <c r="G17" s="198"/>
      <c r="H17" s="198"/>
      <c r="I17" s="198"/>
      <c r="J17" s="198"/>
      <c r="K17" s="198"/>
      <c r="L17" s="198"/>
      <c r="M17" s="198"/>
      <c r="N17" s="198"/>
      <c r="O17" s="198"/>
      <c r="P17" s="198"/>
      <c r="Q17" s="198"/>
      <c r="R17" s="198"/>
      <c r="S17" s="198"/>
    </row>
    <row r="18" spans="2:19" ht="24" customHeight="1">
      <c r="B18" s="193"/>
      <c r="C18" s="195" t="s">
        <v>694</v>
      </c>
      <c r="D18" s="196"/>
      <c r="E18" s="198"/>
      <c r="F18" s="198"/>
      <c r="G18" s="198"/>
      <c r="H18" s="198"/>
      <c r="I18" s="198"/>
      <c r="J18" s="198"/>
      <c r="K18" s="198"/>
      <c r="L18" s="198"/>
      <c r="M18" s="198"/>
      <c r="N18" s="198"/>
      <c r="O18" s="198"/>
      <c r="P18" s="198"/>
      <c r="Q18" s="198"/>
      <c r="R18" s="198"/>
      <c r="S18" s="198"/>
    </row>
    <row r="19" spans="2:19" ht="24" customHeight="1">
      <c r="B19" s="200"/>
      <c r="C19" s="198"/>
      <c r="D19" s="196"/>
      <c r="E19" s="198"/>
      <c r="F19" s="199"/>
      <c r="G19" s="198" t="e">
        <f>+E19/F19</f>
        <v>#DIV/0!</v>
      </c>
      <c r="H19" s="198"/>
      <c r="I19" s="198"/>
      <c r="J19" s="198"/>
      <c r="K19" s="198"/>
      <c r="L19" s="198"/>
      <c r="M19" s="198"/>
      <c r="N19" s="198"/>
      <c r="O19" s="198"/>
      <c r="P19" s="198"/>
      <c r="Q19" s="198"/>
      <c r="R19" s="198">
        <f>SUM(H19:Q19)</f>
        <v>0</v>
      </c>
      <c r="S19" s="198">
        <f>E19-R19</f>
        <v>0</v>
      </c>
    </row>
    <row r="20" spans="2:19" ht="24" customHeight="1">
      <c r="B20" s="193"/>
      <c r="C20" s="198"/>
      <c r="D20" s="196"/>
      <c r="E20" s="198"/>
      <c r="F20" s="198"/>
      <c r="G20" s="198" t="e">
        <f>+E20/F20</f>
        <v>#DIV/0!</v>
      </c>
      <c r="H20" s="198"/>
      <c r="I20" s="198"/>
      <c r="J20" s="198"/>
      <c r="K20" s="198"/>
      <c r="L20" s="198"/>
      <c r="M20" s="198"/>
      <c r="N20" s="198"/>
      <c r="O20" s="198"/>
      <c r="P20" s="198"/>
      <c r="Q20" s="198"/>
      <c r="R20" s="198">
        <f>SUM(H20:Q20)</f>
        <v>0</v>
      </c>
      <c r="S20" s="198">
        <f>E20-R20</f>
        <v>0</v>
      </c>
    </row>
    <row r="21" spans="2:19" ht="24" customHeight="1" thickBot="1">
      <c r="B21" s="193"/>
      <c r="C21" s="198"/>
      <c r="D21" s="196"/>
      <c r="E21" s="201"/>
      <c r="F21" s="198"/>
      <c r="G21" s="201" t="e">
        <f>+E21/F21</f>
        <v>#DIV/0!</v>
      </c>
      <c r="H21" s="201"/>
      <c r="I21" s="201"/>
      <c r="J21" s="201"/>
      <c r="K21" s="201"/>
      <c r="L21" s="201"/>
      <c r="M21" s="201"/>
      <c r="N21" s="201"/>
      <c r="O21" s="201"/>
      <c r="P21" s="201"/>
      <c r="Q21" s="201"/>
      <c r="R21" s="201">
        <f>SUM(H21:Q21)</f>
        <v>0</v>
      </c>
      <c r="S21" s="201">
        <f>E21-R21</f>
        <v>0</v>
      </c>
    </row>
    <row r="22" spans="2:19" ht="24" customHeight="1" thickBot="1">
      <c r="B22" s="193"/>
      <c r="C22" s="202" t="s">
        <v>695</v>
      </c>
      <c r="D22" s="196"/>
      <c r="E22" s="198">
        <f>SUM(E18:E21)</f>
        <v>0</v>
      </c>
      <c r="F22" s="198"/>
      <c r="G22" s="197" t="e">
        <f t="shared" ref="G22:S22" si="2">SUM(G18:G21)</f>
        <v>#DIV/0!</v>
      </c>
      <c r="H22" s="197">
        <f t="shared" si="2"/>
        <v>0</v>
      </c>
      <c r="I22" s="197">
        <f t="shared" si="2"/>
        <v>0</v>
      </c>
      <c r="J22" s="197">
        <f t="shared" si="2"/>
        <v>0</v>
      </c>
      <c r="K22" s="197">
        <f t="shared" si="2"/>
        <v>0</v>
      </c>
      <c r="L22" s="197">
        <f t="shared" si="2"/>
        <v>0</v>
      </c>
      <c r="M22" s="197">
        <f t="shared" si="2"/>
        <v>0</v>
      </c>
      <c r="N22" s="197">
        <f t="shared" si="2"/>
        <v>0</v>
      </c>
      <c r="O22" s="197">
        <f t="shared" si="2"/>
        <v>0</v>
      </c>
      <c r="P22" s="197">
        <f t="shared" si="2"/>
        <v>0</v>
      </c>
      <c r="Q22" s="197">
        <f t="shared" si="2"/>
        <v>0</v>
      </c>
      <c r="R22" s="197">
        <f t="shared" si="2"/>
        <v>0</v>
      </c>
      <c r="S22" s="197">
        <f t="shared" si="2"/>
        <v>0</v>
      </c>
    </row>
    <row r="23" spans="2:19" ht="24" customHeight="1" thickTop="1">
      <c r="B23" s="193"/>
      <c r="C23" s="198"/>
      <c r="D23" s="196"/>
      <c r="E23" s="198"/>
      <c r="F23" s="198"/>
      <c r="G23" s="198"/>
      <c r="H23" s="198"/>
      <c r="I23" s="198"/>
      <c r="J23" s="198"/>
      <c r="K23" s="198"/>
      <c r="L23" s="198"/>
      <c r="M23" s="198"/>
      <c r="N23" s="198"/>
      <c r="O23" s="198"/>
      <c r="P23" s="198"/>
      <c r="Q23" s="198"/>
      <c r="R23" s="198"/>
      <c r="S23" s="198"/>
    </row>
    <row r="24" spans="2:19" ht="24" customHeight="1">
      <c r="B24" s="193"/>
      <c r="C24" s="195" t="s">
        <v>696</v>
      </c>
      <c r="D24" s="196"/>
      <c r="E24" s="198"/>
      <c r="F24" s="198"/>
      <c r="G24" s="198"/>
      <c r="H24" s="198"/>
      <c r="I24" s="198"/>
      <c r="J24" s="198"/>
      <c r="K24" s="198"/>
      <c r="L24" s="198"/>
      <c r="M24" s="198"/>
      <c r="N24" s="198"/>
      <c r="O24" s="198"/>
      <c r="P24" s="198"/>
      <c r="Q24" s="198"/>
      <c r="R24" s="198"/>
      <c r="S24" s="198"/>
    </row>
    <row r="25" spans="2:19" ht="24" customHeight="1">
      <c r="B25" s="200"/>
      <c r="C25" s="198"/>
      <c r="D25" s="196"/>
      <c r="E25" s="198"/>
      <c r="F25" s="199"/>
      <c r="G25" s="198" t="e">
        <f t="shared" ref="G25:G30" si="3">+E25/F25</f>
        <v>#DIV/0!</v>
      </c>
      <c r="H25" s="198"/>
      <c r="I25" s="198"/>
      <c r="J25" s="198"/>
      <c r="K25" s="198"/>
      <c r="L25" s="198"/>
      <c r="M25" s="198"/>
      <c r="N25" s="198"/>
      <c r="O25" s="198"/>
      <c r="P25" s="198"/>
      <c r="Q25" s="198"/>
      <c r="R25" s="198">
        <f t="shared" ref="R25:R30" si="4">SUM(H25:Q25)</f>
        <v>0</v>
      </c>
      <c r="S25" s="198">
        <f t="shared" ref="S25:S30" si="5">E25-R25</f>
        <v>0</v>
      </c>
    </row>
    <row r="26" spans="2:19" ht="24" customHeight="1">
      <c r="B26" s="200"/>
      <c r="C26" s="198"/>
      <c r="D26" s="196"/>
      <c r="E26" s="198"/>
      <c r="F26" s="199"/>
      <c r="G26" s="198" t="e">
        <f t="shared" si="3"/>
        <v>#DIV/0!</v>
      </c>
      <c r="H26" s="198"/>
      <c r="I26" s="198"/>
      <c r="J26" s="198"/>
      <c r="K26" s="198"/>
      <c r="L26" s="198"/>
      <c r="M26" s="198"/>
      <c r="N26" s="198"/>
      <c r="O26" s="198"/>
      <c r="P26" s="198"/>
      <c r="Q26" s="198"/>
      <c r="R26" s="198">
        <f t="shared" si="4"/>
        <v>0</v>
      </c>
      <c r="S26" s="198">
        <f t="shared" si="5"/>
        <v>0</v>
      </c>
    </row>
    <row r="27" spans="2:19" ht="24" customHeight="1">
      <c r="B27" s="200"/>
      <c r="C27" s="198"/>
      <c r="D27" s="196"/>
      <c r="E27" s="198"/>
      <c r="F27" s="199"/>
      <c r="G27" s="198" t="e">
        <f t="shared" si="3"/>
        <v>#DIV/0!</v>
      </c>
      <c r="H27" s="198"/>
      <c r="I27" s="198"/>
      <c r="J27" s="198"/>
      <c r="K27" s="198"/>
      <c r="L27" s="198"/>
      <c r="M27" s="198"/>
      <c r="N27" s="198"/>
      <c r="O27" s="198"/>
      <c r="P27" s="198"/>
      <c r="Q27" s="198"/>
      <c r="R27" s="198">
        <f t="shared" si="4"/>
        <v>0</v>
      </c>
      <c r="S27" s="198">
        <f t="shared" si="5"/>
        <v>0</v>
      </c>
    </row>
    <row r="28" spans="2:19" ht="24" customHeight="1">
      <c r="B28" s="193"/>
      <c r="C28" s="198"/>
      <c r="D28" s="196"/>
      <c r="E28" s="198"/>
      <c r="F28" s="198"/>
      <c r="G28" s="198" t="e">
        <f t="shared" si="3"/>
        <v>#DIV/0!</v>
      </c>
      <c r="H28" s="198"/>
      <c r="I28" s="198"/>
      <c r="J28" s="198"/>
      <c r="K28" s="198"/>
      <c r="L28" s="198"/>
      <c r="M28" s="198"/>
      <c r="N28" s="198"/>
      <c r="O28" s="198"/>
      <c r="P28" s="198"/>
      <c r="Q28" s="198"/>
      <c r="R28" s="198">
        <f t="shared" si="4"/>
        <v>0</v>
      </c>
      <c r="S28" s="198">
        <f t="shared" si="5"/>
        <v>0</v>
      </c>
    </row>
    <row r="29" spans="2:19" ht="24" customHeight="1">
      <c r="B29" s="193"/>
      <c r="C29" s="198"/>
      <c r="D29" s="196"/>
      <c r="E29" s="198"/>
      <c r="F29" s="198"/>
      <c r="G29" s="198" t="e">
        <f t="shared" si="3"/>
        <v>#DIV/0!</v>
      </c>
      <c r="H29" s="198"/>
      <c r="I29" s="198"/>
      <c r="J29" s="198"/>
      <c r="K29" s="198"/>
      <c r="L29" s="198"/>
      <c r="M29" s="198"/>
      <c r="N29" s="198"/>
      <c r="O29" s="198"/>
      <c r="P29" s="198"/>
      <c r="Q29" s="198"/>
      <c r="R29" s="198">
        <f t="shared" si="4"/>
        <v>0</v>
      </c>
      <c r="S29" s="198">
        <f t="shared" si="5"/>
        <v>0</v>
      </c>
    </row>
    <row r="30" spans="2:19" ht="24" customHeight="1" thickBot="1">
      <c r="B30" s="193"/>
      <c r="C30" s="198"/>
      <c r="D30" s="196"/>
      <c r="E30" s="201"/>
      <c r="F30" s="198"/>
      <c r="G30" s="201" t="e">
        <f t="shared" si="3"/>
        <v>#DIV/0!</v>
      </c>
      <c r="H30" s="201"/>
      <c r="I30" s="201"/>
      <c r="J30" s="201"/>
      <c r="K30" s="201"/>
      <c r="L30" s="201"/>
      <c r="M30" s="201"/>
      <c r="N30" s="201"/>
      <c r="O30" s="201"/>
      <c r="P30" s="201"/>
      <c r="Q30" s="201"/>
      <c r="R30" s="201">
        <f t="shared" si="4"/>
        <v>0</v>
      </c>
      <c r="S30" s="201">
        <f t="shared" si="5"/>
        <v>0</v>
      </c>
    </row>
    <row r="31" spans="2:19" ht="24" customHeight="1" thickBot="1">
      <c r="B31" s="193"/>
      <c r="C31" s="202" t="s">
        <v>697</v>
      </c>
      <c r="D31" s="196"/>
      <c r="E31" s="197">
        <f>SUM(E24:E30)</f>
        <v>0</v>
      </c>
      <c r="F31" s="198"/>
      <c r="G31" s="197" t="e">
        <f t="shared" ref="G31:S31" si="6">SUM(G24:G30)</f>
        <v>#DIV/0!</v>
      </c>
      <c r="H31" s="197">
        <f t="shared" si="6"/>
        <v>0</v>
      </c>
      <c r="I31" s="197">
        <f t="shared" si="6"/>
        <v>0</v>
      </c>
      <c r="J31" s="197">
        <f t="shared" si="6"/>
        <v>0</v>
      </c>
      <c r="K31" s="197">
        <f t="shared" si="6"/>
        <v>0</v>
      </c>
      <c r="L31" s="197">
        <f t="shared" si="6"/>
        <v>0</v>
      </c>
      <c r="M31" s="197">
        <f t="shared" si="6"/>
        <v>0</v>
      </c>
      <c r="N31" s="197">
        <f t="shared" si="6"/>
        <v>0</v>
      </c>
      <c r="O31" s="197">
        <f t="shared" si="6"/>
        <v>0</v>
      </c>
      <c r="P31" s="197">
        <f t="shared" si="6"/>
        <v>0</v>
      </c>
      <c r="Q31" s="197">
        <f t="shared" si="6"/>
        <v>0</v>
      </c>
      <c r="R31" s="197">
        <f t="shared" si="6"/>
        <v>0</v>
      </c>
      <c r="S31" s="197">
        <f t="shared" si="6"/>
        <v>0</v>
      </c>
    </row>
    <row r="32" spans="2:19" ht="24" customHeight="1" thickTop="1">
      <c r="B32" s="193"/>
      <c r="C32" s="198"/>
      <c r="D32" s="196"/>
      <c r="E32" s="198"/>
      <c r="F32" s="198"/>
      <c r="G32" s="198"/>
      <c r="H32" s="198"/>
      <c r="I32" s="198"/>
      <c r="J32" s="198"/>
      <c r="K32" s="198"/>
      <c r="L32" s="198"/>
      <c r="M32" s="198"/>
      <c r="N32" s="198"/>
      <c r="O32" s="198"/>
      <c r="P32" s="198"/>
      <c r="Q32" s="198"/>
      <c r="R32" s="198"/>
      <c r="S32" s="198"/>
    </row>
    <row r="33" spans="2:19" ht="24" customHeight="1">
      <c r="B33" s="193"/>
      <c r="C33" s="195" t="s">
        <v>628</v>
      </c>
      <c r="D33" s="196"/>
      <c r="E33" s="198"/>
      <c r="F33" s="198"/>
      <c r="G33" s="198"/>
      <c r="H33" s="198"/>
      <c r="I33" s="198"/>
      <c r="J33" s="198"/>
      <c r="K33" s="198"/>
      <c r="L33" s="198"/>
      <c r="M33" s="198"/>
      <c r="N33" s="198"/>
      <c r="O33" s="198"/>
      <c r="P33" s="198"/>
      <c r="Q33" s="198"/>
      <c r="R33" s="198"/>
      <c r="S33" s="198">
        <f>E33+F33+G33+H33</f>
        <v>0</v>
      </c>
    </row>
    <row r="34" spans="2:19" ht="24" customHeight="1">
      <c r="B34" s="193"/>
      <c r="C34" s="195"/>
      <c r="D34" s="196"/>
      <c r="E34" s="198"/>
      <c r="F34" s="198"/>
      <c r="G34" s="198" t="e">
        <f>+E34/F34</f>
        <v>#DIV/0!</v>
      </c>
      <c r="H34" s="198"/>
      <c r="I34" s="198"/>
      <c r="J34" s="198"/>
      <c r="K34" s="198"/>
      <c r="L34" s="198"/>
      <c r="M34" s="198"/>
      <c r="N34" s="198"/>
      <c r="O34" s="198"/>
      <c r="P34" s="198"/>
      <c r="Q34" s="198"/>
      <c r="R34" s="198"/>
      <c r="S34" s="198"/>
    </row>
    <row r="35" spans="2:19" ht="24" customHeight="1" thickBot="1">
      <c r="B35" s="193"/>
      <c r="C35" s="198"/>
      <c r="D35" s="196"/>
      <c r="E35" s="201"/>
      <c r="F35" s="198"/>
      <c r="G35" s="201" t="e">
        <f>+E35/F35</f>
        <v>#DIV/0!</v>
      </c>
      <c r="H35" s="201"/>
      <c r="I35" s="201"/>
      <c r="J35" s="201"/>
      <c r="K35" s="201"/>
      <c r="L35" s="201"/>
      <c r="M35" s="201"/>
      <c r="N35" s="201"/>
      <c r="O35" s="201"/>
      <c r="P35" s="201"/>
      <c r="Q35" s="201"/>
      <c r="R35" s="201">
        <f>SUM(H35:Q35)</f>
        <v>0</v>
      </c>
      <c r="S35" s="201">
        <f>E35-R35</f>
        <v>0</v>
      </c>
    </row>
    <row r="36" spans="2:19" ht="24" customHeight="1" thickBot="1">
      <c r="B36" s="193"/>
      <c r="C36" s="202" t="s">
        <v>629</v>
      </c>
      <c r="D36" s="196"/>
      <c r="E36" s="198">
        <f>SUM(E33:E35)</f>
        <v>0</v>
      </c>
      <c r="F36" s="198"/>
      <c r="G36" s="197" t="e">
        <f t="shared" ref="G36:S36" si="7">SUM(G33:G35)</f>
        <v>#DIV/0!</v>
      </c>
      <c r="H36" s="197">
        <f t="shared" si="7"/>
        <v>0</v>
      </c>
      <c r="I36" s="197">
        <f t="shared" si="7"/>
        <v>0</v>
      </c>
      <c r="J36" s="197">
        <f t="shared" si="7"/>
        <v>0</v>
      </c>
      <c r="K36" s="197">
        <f t="shared" si="7"/>
        <v>0</v>
      </c>
      <c r="L36" s="197">
        <f t="shared" si="7"/>
        <v>0</v>
      </c>
      <c r="M36" s="197">
        <f t="shared" si="7"/>
        <v>0</v>
      </c>
      <c r="N36" s="197">
        <f t="shared" si="7"/>
        <v>0</v>
      </c>
      <c r="O36" s="197">
        <f t="shared" si="7"/>
        <v>0</v>
      </c>
      <c r="P36" s="197">
        <f t="shared" si="7"/>
        <v>0</v>
      </c>
      <c r="Q36" s="197">
        <f t="shared" si="7"/>
        <v>0</v>
      </c>
      <c r="R36" s="197">
        <f t="shared" si="7"/>
        <v>0</v>
      </c>
      <c r="S36" s="197">
        <f t="shared" si="7"/>
        <v>0</v>
      </c>
    </row>
    <row r="37" spans="2:19" ht="24" customHeight="1" thickTop="1" thickBot="1">
      <c r="B37" s="193"/>
      <c r="C37" s="198"/>
      <c r="D37" s="196"/>
      <c r="E37" s="201"/>
      <c r="F37" s="198"/>
      <c r="G37" s="201"/>
      <c r="H37" s="201"/>
      <c r="I37" s="201"/>
      <c r="J37" s="201"/>
      <c r="K37" s="201"/>
      <c r="L37" s="201"/>
      <c r="M37" s="201"/>
      <c r="N37" s="201"/>
      <c r="O37" s="201"/>
      <c r="P37" s="201"/>
      <c r="Q37" s="201"/>
      <c r="R37" s="201"/>
      <c r="S37" s="201">
        <f>E37+F37+G37+H37</f>
        <v>0</v>
      </c>
    </row>
    <row r="38" spans="2:19" ht="24" customHeight="1" thickBot="1">
      <c r="C38" s="202" t="s">
        <v>113</v>
      </c>
      <c r="D38" s="196"/>
      <c r="E38" s="197">
        <f>E6+E11+E16+E22+E31+E36</f>
        <v>0</v>
      </c>
      <c r="F38" s="198"/>
      <c r="G38" s="197" t="e">
        <f>G6+G11+G16+G22+G31+G36</f>
        <v>#DIV/0!</v>
      </c>
      <c r="H38" s="197">
        <f t="shared" ref="H38:S38" si="8">H6+H11+H16+H22+H31+H36</f>
        <v>0</v>
      </c>
      <c r="I38" s="197">
        <f t="shared" si="8"/>
        <v>0</v>
      </c>
      <c r="J38" s="197">
        <f t="shared" si="8"/>
        <v>0</v>
      </c>
      <c r="K38" s="197">
        <f t="shared" si="8"/>
        <v>0</v>
      </c>
      <c r="L38" s="197">
        <f t="shared" si="8"/>
        <v>0</v>
      </c>
      <c r="M38" s="197">
        <f t="shared" si="8"/>
        <v>0</v>
      </c>
      <c r="N38" s="197">
        <f t="shared" si="8"/>
        <v>0</v>
      </c>
      <c r="O38" s="197">
        <f t="shared" si="8"/>
        <v>0</v>
      </c>
      <c r="P38" s="197">
        <f t="shared" si="8"/>
        <v>0</v>
      </c>
      <c r="Q38" s="197">
        <f t="shared" si="8"/>
        <v>0</v>
      </c>
      <c r="R38" s="197">
        <f t="shared" si="8"/>
        <v>0</v>
      </c>
      <c r="S38" s="197">
        <f t="shared" si="8"/>
        <v>0</v>
      </c>
    </row>
    <row r="39" spans="2:19" ht="15.75" thickTop="1"/>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30" type="noConversion"/>
  <printOptions gridLines="1"/>
  <pageMargins left="0.5" right="0.67" top="0.5" bottom="0.5" header="0.5" footer="0.5"/>
  <pageSetup paperSize="5" scale="55" orientation="landscape" horizontalDpi="200" verticalDpi="200" r:id="rId2"/>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R66"/>
  <sheetViews>
    <sheetView defaultGridColor="0" topLeftCell="D1"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'Depr.-General'!B1</f>
        <v>LOCAL GOVERNMENT NAME:</v>
      </c>
      <c r="C1" s="205"/>
      <c r="D1" s="205"/>
      <c r="E1" s="205"/>
      <c r="F1" s="205"/>
      <c r="G1" s="205"/>
      <c r="H1" s="205"/>
      <c r="I1" s="205"/>
      <c r="J1" s="205"/>
      <c r="K1" s="205"/>
      <c r="L1" s="205"/>
      <c r="M1" s="205"/>
      <c r="N1" s="205"/>
      <c r="O1" s="205"/>
      <c r="P1" s="205"/>
      <c r="Q1" s="205"/>
      <c r="R1" s="205"/>
    </row>
    <row r="2" spans="1:18" ht="18.75">
      <c r="B2" s="204" t="s">
        <v>675</v>
      </c>
      <c r="C2" s="205"/>
      <c r="D2" s="205"/>
      <c r="E2" s="205"/>
      <c r="F2" s="205"/>
      <c r="G2" s="205"/>
      <c r="H2" s="205"/>
      <c r="I2" s="205"/>
      <c r="J2" s="205"/>
      <c r="K2" s="205"/>
      <c r="L2" s="205"/>
      <c r="M2" s="205"/>
      <c r="N2" s="205"/>
      <c r="O2" s="205"/>
      <c r="P2" s="205"/>
      <c r="Q2" s="205"/>
      <c r="R2" s="205"/>
    </row>
    <row r="4" spans="1:18" ht="15.75">
      <c r="D4" s="207"/>
      <c r="E4" s="207"/>
      <c r="F4" s="207"/>
      <c r="G4" s="208" t="s">
        <v>619</v>
      </c>
      <c r="H4" s="207"/>
      <c r="I4" s="207"/>
      <c r="J4" s="207"/>
      <c r="K4" s="207"/>
      <c r="L4" s="207"/>
      <c r="M4" s="207"/>
      <c r="N4" s="207"/>
      <c r="O4" s="207"/>
      <c r="P4" s="207"/>
      <c r="Q4" s="207"/>
      <c r="R4" s="207"/>
    </row>
    <row r="5" spans="1:18" ht="15.75">
      <c r="A5" s="214" t="s">
        <v>426</v>
      </c>
      <c r="B5" s="208" t="s">
        <v>620</v>
      </c>
      <c r="D5" s="207"/>
      <c r="E5" s="208" t="s">
        <v>621</v>
      </c>
      <c r="F5" s="208" t="s">
        <v>396</v>
      </c>
      <c r="G5" s="208" t="s">
        <v>622</v>
      </c>
      <c r="H5" s="208" t="s">
        <v>619</v>
      </c>
      <c r="I5" s="208" t="s">
        <v>619</v>
      </c>
      <c r="J5" s="208" t="s">
        <v>619</v>
      </c>
      <c r="K5" s="208" t="s">
        <v>619</v>
      </c>
      <c r="L5" s="208" t="s">
        <v>619</v>
      </c>
      <c r="M5" s="208" t="s">
        <v>619</v>
      </c>
      <c r="N5" s="208" t="s">
        <v>619</v>
      </c>
      <c r="O5" s="208" t="s">
        <v>619</v>
      </c>
      <c r="P5" s="208" t="s">
        <v>619</v>
      </c>
      <c r="Q5" s="208" t="s">
        <v>680</v>
      </c>
      <c r="R5" s="208" t="s">
        <v>681</v>
      </c>
    </row>
    <row r="6" spans="1:18" ht="16.5" thickBot="1">
      <c r="A6" s="216" t="s">
        <v>427</v>
      </c>
      <c r="B6" s="209" t="s">
        <v>682</v>
      </c>
      <c r="C6" s="209" t="s">
        <v>158</v>
      </c>
      <c r="D6" s="209" t="s">
        <v>683</v>
      </c>
      <c r="E6" s="209" t="s">
        <v>684</v>
      </c>
      <c r="F6" s="209" t="s">
        <v>619</v>
      </c>
      <c r="G6" s="216" t="s">
        <v>1486</v>
      </c>
      <c r="H6" s="216" t="s">
        <v>1486</v>
      </c>
      <c r="I6" s="216" t="s">
        <v>1487</v>
      </c>
      <c r="J6" s="216" t="s">
        <v>1488</v>
      </c>
      <c r="K6" s="216" t="s">
        <v>1489</v>
      </c>
      <c r="L6" s="216" t="s">
        <v>1490</v>
      </c>
      <c r="M6" s="216" t="s">
        <v>1594</v>
      </c>
      <c r="N6" s="216" t="s">
        <v>1595</v>
      </c>
      <c r="O6" s="216" t="s">
        <v>1596</v>
      </c>
      <c r="P6" s="216" t="s">
        <v>1597</v>
      </c>
      <c r="Q6" s="209" t="s">
        <v>619</v>
      </c>
      <c r="R6" s="209" t="s">
        <v>685</v>
      </c>
    </row>
    <row r="7" spans="1:18" ht="16.5" thickBot="1">
      <c r="C7" s="208" t="s">
        <v>792</v>
      </c>
      <c r="D7" s="210"/>
      <c r="F7" s="211" t="s">
        <v>686</v>
      </c>
      <c r="G7" s="211" t="s">
        <v>686</v>
      </c>
      <c r="H7" s="210"/>
      <c r="I7" s="210"/>
      <c r="J7" s="210"/>
      <c r="K7" s="210"/>
      <c r="L7" s="210"/>
      <c r="M7" s="210"/>
      <c r="N7" s="210"/>
      <c r="O7" s="210"/>
      <c r="P7" s="210"/>
      <c r="Q7" s="210"/>
      <c r="R7" s="210">
        <f>D7</f>
        <v>0</v>
      </c>
    </row>
    <row r="8" spans="1:18" ht="15.75" thickTop="1"/>
    <row r="9" spans="1:18" ht="15.75">
      <c r="C9" s="208" t="s">
        <v>793</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693</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413</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414</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687</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695</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688</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592</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593</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594</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595</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596</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597</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598</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599</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600</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601</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475</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476</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30" type="noConversion"/>
  <pageMargins left="0.5" right="0.66700000000000004" top="0.5" bottom="0.55000000000000004" header="0.5" footer="0.5"/>
  <pageSetup scale="88" orientation="landscape" horizontalDpi="360" verticalDpi="360" r:id="rId2"/>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R66"/>
  <sheetViews>
    <sheetView defaultGridColor="0" topLeftCell="D1"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'Depr.-Water Enterprise'!B1</f>
        <v>LOCAL GOVERNMENT NAME:</v>
      </c>
      <c r="C1" s="205"/>
      <c r="D1" s="205"/>
      <c r="E1" s="205"/>
      <c r="F1" s="205"/>
      <c r="G1" s="205"/>
      <c r="H1" s="205"/>
      <c r="I1" s="205"/>
      <c r="J1" s="205"/>
      <c r="K1" s="205"/>
      <c r="L1" s="205"/>
      <c r="M1" s="205"/>
      <c r="N1" s="205"/>
      <c r="O1" s="205"/>
      <c r="P1" s="205"/>
      <c r="Q1" s="205"/>
      <c r="R1" s="205"/>
    </row>
    <row r="2" spans="1:18" ht="18.75">
      <c r="B2" s="204" t="s">
        <v>1188</v>
      </c>
      <c r="C2" s="205"/>
      <c r="D2" s="205"/>
      <c r="E2" s="205"/>
      <c r="F2" s="205"/>
      <c r="G2" s="205"/>
      <c r="H2" s="205"/>
      <c r="I2" s="205"/>
      <c r="J2" s="205"/>
      <c r="K2" s="205"/>
      <c r="L2" s="205"/>
      <c r="M2" s="205"/>
      <c r="N2" s="205"/>
      <c r="O2" s="205"/>
      <c r="P2" s="205"/>
      <c r="Q2" s="205"/>
      <c r="R2" s="205"/>
    </row>
    <row r="4" spans="1:18" ht="15.75">
      <c r="D4" s="207"/>
      <c r="E4" s="207"/>
      <c r="F4" s="207"/>
      <c r="G4" s="208" t="s">
        <v>619</v>
      </c>
      <c r="H4" s="207"/>
      <c r="I4" s="207"/>
      <c r="J4" s="207"/>
      <c r="K4" s="207"/>
      <c r="L4" s="207"/>
      <c r="M4" s="207"/>
      <c r="N4" s="207"/>
      <c r="O4" s="207"/>
      <c r="P4" s="207"/>
      <c r="Q4" s="207"/>
      <c r="R4" s="207"/>
    </row>
    <row r="5" spans="1:18" ht="15.75">
      <c r="A5" s="214" t="s">
        <v>426</v>
      </c>
      <c r="B5" s="208" t="s">
        <v>620</v>
      </c>
      <c r="D5" s="207"/>
      <c r="E5" s="208" t="s">
        <v>621</v>
      </c>
      <c r="F5" s="208" t="s">
        <v>396</v>
      </c>
      <c r="G5" s="208" t="s">
        <v>622</v>
      </c>
      <c r="H5" s="208" t="s">
        <v>619</v>
      </c>
      <c r="I5" s="208" t="s">
        <v>619</v>
      </c>
      <c r="J5" s="208" t="s">
        <v>619</v>
      </c>
      <c r="K5" s="208" t="s">
        <v>619</v>
      </c>
      <c r="L5" s="208" t="s">
        <v>619</v>
      </c>
      <c r="M5" s="208" t="s">
        <v>619</v>
      </c>
      <c r="N5" s="208" t="s">
        <v>619</v>
      </c>
      <c r="O5" s="208" t="s">
        <v>619</v>
      </c>
      <c r="P5" s="208" t="s">
        <v>619</v>
      </c>
      <c r="Q5" s="208" t="s">
        <v>680</v>
      </c>
      <c r="R5" s="208" t="s">
        <v>681</v>
      </c>
    </row>
    <row r="6" spans="1:18" ht="16.5" thickBot="1">
      <c r="A6" s="216" t="s">
        <v>427</v>
      </c>
      <c r="B6" s="209" t="s">
        <v>682</v>
      </c>
      <c r="C6" s="209" t="s">
        <v>158</v>
      </c>
      <c r="D6" s="209" t="s">
        <v>683</v>
      </c>
      <c r="E6" s="209" t="s">
        <v>684</v>
      </c>
      <c r="F6" s="209" t="s">
        <v>619</v>
      </c>
      <c r="G6" s="216" t="s">
        <v>1486</v>
      </c>
      <c r="H6" s="216" t="s">
        <v>1486</v>
      </c>
      <c r="I6" s="216" t="s">
        <v>1487</v>
      </c>
      <c r="J6" s="216" t="s">
        <v>1488</v>
      </c>
      <c r="K6" s="216" t="s">
        <v>1489</v>
      </c>
      <c r="L6" s="216" t="s">
        <v>1490</v>
      </c>
      <c r="M6" s="216" t="s">
        <v>1594</v>
      </c>
      <c r="N6" s="216" t="s">
        <v>1595</v>
      </c>
      <c r="O6" s="216" t="s">
        <v>1596</v>
      </c>
      <c r="P6" s="216" t="s">
        <v>1597</v>
      </c>
      <c r="Q6" s="209" t="s">
        <v>619</v>
      </c>
      <c r="R6" s="209" t="s">
        <v>685</v>
      </c>
    </row>
    <row r="7" spans="1:18" ht="16.5" thickBot="1">
      <c r="C7" s="208" t="s">
        <v>792</v>
      </c>
      <c r="D7" s="210"/>
      <c r="F7" s="211" t="s">
        <v>686</v>
      </c>
      <c r="G7" s="211" t="s">
        <v>686</v>
      </c>
      <c r="H7" s="210"/>
      <c r="I7" s="210"/>
      <c r="J7" s="210"/>
      <c r="K7" s="210"/>
      <c r="L7" s="210"/>
      <c r="M7" s="210"/>
      <c r="N7" s="210"/>
      <c r="O7" s="210"/>
      <c r="P7" s="210"/>
      <c r="Q7" s="210"/>
      <c r="R7" s="210">
        <f>D7</f>
        <v>0</v>
      </c>
    </row>
    <row r="8" spans="1:18" ht="15.75" thickTop="1"/>
    <row r="9" spans="1:18" ht="15.75">
      <c r="C9" s="208" t="s">
        <v>793</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693</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413</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414</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687</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695</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688</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592</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593</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594</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595</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596</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597</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598</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599</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600</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601</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475</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476</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30" type="noConversion"/>
  <pageMargins left="0.5" right="0.66700000000000004" top="0.5" bottom="0.55000000000000004" header="0.5" footer="0.5"/>
  <pageSetup scale="88" orientation="landscape" horizontalDpi="360" verticalDpi="360" r:id="rId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R66"/>
  <sheetViews>
    <sheetView defaultGridColor="0"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'Depr.-Sewer Enterprise'!B1</f>
        <v>LOCAL GOVERNMENT NAME:</v>
      </c>
      <c r="C1" s="205"/>
      <c r="D1" s="205"/>
      <c r="E1" s="205"/>
      <c r="F1" s="205"/>
      <c r="G1" s="205"/>
      <c r="H1" s="205"/>
      <c r="I1" s="205"/>
      <c r="J1" s="205"/>
      <c r="K1" s="205"/>
      <c r="L1" s="205"/>
      <c r="M1" s="205"/>
      <c r="N1" s="205"/>
      <c r="O1" s="205"/>
      <c r="P1" s="205"/>
      <c r="Q1" s="205"/>
      <c r="R1" s="205"/>
    </row>
    <row r="2" spans="1:18" ht="18.75">
      <c r="B2" s="204" t="s">
        <v>1189</v>
      </c>
      <c r="C2" s="205"/>
      <c r="D2" s="205"/>
      <c r="E2" s="205"/>
      <c r="F2" s="205"/>
      <c r="G2" s="205"/>
      <c r="H2" s="205"/>
      <c r="I2" s="205"/>
      <c r="J2" s="205"/>
      <c r="K2" s="205"/>
      <c r="L2" s="205"/>
      <c r="M2" s="205"/>
      <c r="N2" s="205"/>
      <c r="O2" s="205"/>
      <c r="P2" s="205"/>
      <c r="Q2" s="205"/>
      <c r="R2" s="205"/>
    </row>
    <row r="4" spans="1:18" ht="15.75">
      <c r="D4" s="207"/>
      <c r="E4" s="207"/>
      <c r="F4" s="207"/>
      <c r="G4" s="208" t="s">
        <v>619</v>
      </c>
      <c r="H4" s="207"/>
      <c r="I4" s="207"/>
      <c r="J4" s="207"/>
      <c r="K4" s="207"/>
      <c r="L4" s="207"/>
      <c r="M4" s="207"/>
      <c r="N4" s="207"/>
      <c r="O4" s="207"/>
      <c r="P4" s="207"/>
      <c r="Q4" s="207"/>
      <c r="R4" s="207"/>
    </row>
    <row r="5" spans="1:18" ht="15.75">
      <c r="A5" s="214" t="s">
        <v>426</v>
      </c>
      <c r="B5" s="208" t="s">
        <v>620</v>
      </c>
      <c r="D5" s="207"/>
      <c r="E5" s="208" t="s">
        <v>621</v>
      </c>
      <c r="F5" s="208" t="s">
        <v>396</v>
      </c>
      <c r="G5" s="208" t="s">
        <v>622</v>
      </c>
      <c r="H5" s="208" t="s">
        <v>619</v>
      </c>
      <c r="I5" s="208" t="s">
        <v>619</v>
      </c>
      <c r="J5" s="208" t="s">
        <v>619</v>
      </c>
      <c r="K5" s="208" t="s">
        <v>619</v>
      </c>
      <c r="L5" s="208" t="s">
        <v>619</v>
      </c>
      <c r="M5" s="208" t="s">
        <v>619</v>
      </c>
      <c r="N5" s="208" t="s">
        <v>619</v>
      </c>
      <c r="O5" s="208" t="s">
        <v>619</v>
      </c>
      <c r="P5" s="208" t="s">
        <v>619</v>
      </c>
      <c r="Q5" s="208" t="s">
        <v>680</v>
      </c>
      <c r="R5" s="208" t="s">
        <v>681</v>
      </c>
    </row>
    <row r="6" spans="1:18" ht="16.5" thickBot="1">
      <c r="A6" s="216" t="s">
        <v>427</v>
      </c>
      <c r="B6" s="209" t="s">
        <v>682</v>
      </c>
      <c r="C6" s="209" t="s">
        <v>158</v>
      </c>
      <c r="D6" s="209" t="s">
        <v>683</v>
      </c>
      <c r="E6" s="209" t="s">
        <v>684</v>
      </c>
      <c r="F6" s="209" t="s">
        <v>619</v>
      </c>
      <c r="G6" s="216" t="s">
        <v>1486</v>
      </c>
      <c r="H6" s="216" t="s">
        <v>1486</v>
      </c>
      <c r="I6" s="216" t="s">
        <v>1487</v>
      </c>
      <c r="J6" s="216" t="s">
        <v>1488</v>
      </c>
      <c r="K6" s="216" t="s">
        <v>1489</v>
      </c>
      <c r="L6" s="216" t="s">
        <v>1490</v>
      </c>
      <c r="M6" s="216" t="s">
        <v>1594</v>
      </c>
      <c r="N6" s="216" t="s">
        <v>1595</v>
      </c>
      <c r="O6" s="216" t="s">
        <v>1596</v>
      </c>
      <c r="P6" s="216" t="s">
        <v>1597</v>
      </c>
      <c r="Q6" s="209" t="s">
        <v>619</v>
      </c>
      <c r="R6" s="209" t="s">
        <v>685</v>
      </c>
    </row>
    <row r="7" spans="1:18" ht="16.5" thickBot="1">
      <c r="C7" s="208" t="s">
        <v>792</v>
      </c>
      <c r="D7" s="210"/>
      <c r="F7" s="211" t="s">
        <v>686</v>
      </c>
      <c r="G7" s="211" t="s">
        <v>686</v>
      </c>
      <c r="H7" s="210"/>
      <c r="I7" s="210"/>
      <c r="J7" s="210"/>
      <c r="K7" s="210"/>
      <c r="L7" s="210"/>
      <c r="M7" s="210"/>
      <c r="N7" s="210"/>
      <c r="O7" s="210"/>
      <c r="P7" s="210"/>
      <c r="Q7" s="210"/>
      <c r="R7" s="210">
        <f>D7</f>
        <v>0</v>
      </c>
    </row>
    <row r="8" spans="1:18" ht="15.75" thickTop="1"/>
    <row r="9" spans="1:18" ht="15.75">
      <c r="C9" s="208" t="s">
        <v>793</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693</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413</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414</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687</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695</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688</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592</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593</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594</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595</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596</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597</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598</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599</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600</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601</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475</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476</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30" type="noConversion"/>
  <pageMargins left="0.5" right="0.66700000000000004" top="0.5" bottom="0.55000000000000004" header="0.5" footer="0.5"/>
  <pageSetup scale="88" orientation="landscape" horizontalDpi="360" verticalDpi="360" r:id="rId2"/>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S22" sqref="S22"/>
    </sheetView>
  </sheetViews>
  <sheetFormatPr defaultColWidth="12" defaultRowHeight="15"/>
  <cols>
    <col min="1" max="1" width="25.42578125" style="228" customWidth="1"/>
    <col min="2" max="2" width="2.28515625" style="228" customWidth="1"/>
    <col min="3" max="3" width="12" style="228"/>
    <col min="4" max="4" width="2.28515625" style="228" customWidth="1"/>
    <col min="5" max="5" width="12" style="228"/>
    <col min="6" max="6" width="2.28515625" style="228" customWidth="1"/>
    <col min="7" max="7" width="12" style="228"/>
    <col min="8" max="8" width="2.28515625" style="228" customWidth="1"/>
    <col min="9" max="9" width="12" style="228"/>
    <col min="10" max="10" width="2.28515625" style="228" customWidth="1"/>
    <col min="11" max="11" width="12" style="228"/>
    <col min="12" max="12" width="2.28515625" style="228" customWidth="1"/>
    <col min="13" max="13" width="12" style="228"/>
    <col min="14" max="14" width="2.28515625" style="228" customWidth="1"/>
    <col min="15" max="15" width="12" style="228"/>
    <col min="16" max="16" width="2.28515625" style="228" customWidth="1"/>
    <col min="17" max="17" width="12" style="228"/>
    <col min="18" max="18" width="2.28515625" style="228" customWidth="1"/>
    <col min="19" max="19" width="12" style="228"/>
    <col min="20" max="20" width="2.28515625" style="228" customWidth="1"/>
    <col min="21" max="21" width="12" style="228"/>
    <col min="22" max="22" width="2.28515625" style="228" customWidth="1"/>
    <col min="23" max="23" width="12" style="228"/>
    <col min="24" max="24" width="2.28515625" style="228" customWidth="1"/>
    <col min="25" max="25" width="12" style="228"/>
    <col min="26" max="26" width="2.28515625" style="228" customWidth="1"/>
    <col min="27" max="16384" width="12" style="228"/>
  </cols>
  <sheetData>
    <row r="1" spans="1:27" ht="15.75">
      <c r="I1" s="443" t="s">
        <v>1213</v>
      </c>
    </row>
    <row r="2" spans="1:27" ht="15.75">
      <c r="G2" s="443" t="s">
        <v>1214</v>
      </c>
      <c r="I2" s="443"/>
    </row>
    <row r="3" spans="1:27" ht="15.75">
      <c r="I3" s="444" t="str">
        <f>'COVER PAGE'!A30</f>
        <v>FISCAL YEAR ENDING JUNE 30, 2021</v>
      </c>
    </row>
    <row r="5" spans="1:27">
      <c r="C5" s="229" t="s">
        <v>1215</v>
      </c>
      <c r="E5" s="229" t="s">
        <v>1215</v>
      </c>
      <c r="G5" s="229" t="s">
        <v>1216</v>
      </c>
      <c r="I5" s="229" t="s">
        <v>901</v>
      </c>
      <c r="K5" s="229" t="s">
        <v>1217</v>
      </c>
      <c r="M5" s="229" t="s">
        <v>1218</v>
      </c>
      <c r="O5" s="229" t="s">
        <v>1219</v>
      </c>
      <c r="Q5" s="229" t="s">
        <v>901</v>
      </c>
      <c r="S5" s="567" t="s">
        <v>1262</v>
      </c>
      <c r="T5" s="568"/>
      <c r="U5" s="568"/>
      <c r="V5" s="568"/>
      <c r="W5" s="568"/>
      <c r="X5" s="568"/>
      <c r="Y5" s="568"/>
      <c r="Z5" s="568"/>
      <c r="AA5" s="568"/>
    </row>
    <row r="6" spans="1:27">
      <c r="C6" s="229" t="s">
        <v>1220</v>
      </c>
      <c r="E6" s="229" t="s">
        <v>1221</v>
      </c>
      <c r="G6" s="229" t="s">
        <v>1221</v>
      </c>
      <c r="I6" s="229" t="s">
        <v>1222</v>
      </c>
      <c r="K6" s="229" t="s">
        <v>1223</v>
      </c>
      <c r="M6" s="229" t="s">
        <v>1224</v>
      </c>
      <c r="O6" s="229" t="s">
        <v>1225</v>
      </c>
      <c r="Q6" s="229" t="s">
        <v>1224</v>
      </c>
      <c r="S6" s="229" t="s">
        <v>1226</v>
      </c>
      <c r="U6" s="229" t="s">
        <v>1226</v>
      </c>
      <c r="W6" s="229" t="s">
        <v>1226</v>
      </c>
      <c r="X6" s="229"/>
      <c r="Y6" s="229" t="s">
        <v>1226</v>
      </c>
    </row>
    <row r="7" spans="1:27">
      <c r="A7" s="229" t="s">
        <v>888</v>
      </c>
      <c r="C7" s="229" t="s">
        <v>1222</v>
      </c>
      <c r="E7" s="229" t="s">
        <v>1222</v>
      </c>
      <c r="G7" s="229" t="s">
        <v>1222</v>
      </c>
      <c r="I7" s="229" t="s">
        <v>1215</v>
      </c>
      <c r="K7" s="229" t="s">
        <v>1227</v>
      </c>
      <c r="M7" s="229" t="s">
        <v>1228</v>
      </c>
      <c r="O7" s="229" t="s">
        <v>1229</v>
      </c>
      <c r="Q7" s="229" t="s">
        <v>1228</v>
      </c>
      <c r="S7" s="569" t="s">
        <v>1602</v>
      </c>
      <c r="U7" s="229" t="s">
        <v>1230</v>
      </c>
      <c r="W7" s="229" t="s">
        <v>1231</v>
      </c>
      <c r="X7" s="229"/>
      <c r="Y7" s="229" t="s">
        <v>1232</v>
      </c>
      <c r="AA7" s="229" t="s">
        <v>901</v>
      </c>
    </row>
    <row r="8" spans="1:27">
      <c r="A8" s="230" t="s">
        <v>1233</v>
      </c>
      <c r="C8" s="230" t="s">
        <v>1233</v>
      </c>
      <c r="E8" s="230" t="s">
        <v>1233</v>
      </c>
      <c r="G8" s="230" t="s">
        <v>1233</v>
      </c>
      <c r="I8" s="230" t="s">
        <v>1233</v>
      </c>
      <c r="K8" s="230" t="s">
        <v>1233</v>
      </c>
      <c r="M8" s="230" t="s">
        <v>1233</v>
      </c>
      <c r="O8" s="230" t="s">
        <v>1233</v>
      </c>
      <c r="Q8" s="230" t="s">
        <v>1233</v>
      </c>
      <c r="S8" s="570"/>
      <c r="U8" s="230" t="s">
        <v>1233</v>
      </c>
      <c r="W8" s="230" t="s">
        <v>1233</v>
      </c>
      <c r="X8" s="230"/>
      <c r="Y8" s="230"/>
      <c r="AA8" s="230" t="s">
        <v>1233</v>
      </c>
    </row>
    <row r="9" spans="1:27">
      <c r="C9" s="231"/>
      <c r="D9" s="231"/>
      <c r="E9" s="231"/>
      <c r="F9" s="231"/>
      <c r="G9" s="231">
        <f t="shared" ref="G9:G15" si="0">E9*0.25</f>
        <v>0</v>
      </c>
      <c r="H9" s="231"/>
      <c r="I9" s="231">
        <f t="shared" ref="I9:I15" si="1">C9+G9</f>
        <v>0</v>
      </c>
      <c r="J9" s="232" t="s">
        <v>281</v>
      </c>
      <c r="K9" s="231"/>
      <c r="L9" s="232" t="s">
        <v>281</v>
      </c>
      <c r="M9" s="231">
        <f t="shared" ref="M9:M15" si="2">I9*K9</f>
        <v>0</v>
      </c>
      <c r="N9" s="232" t="s">
        <v>281</v>
      </c>
      <c r="O9" s="231">
        <f>M9*0.2</f>
        <v>0</v>
      </c>
      <c r="P9" s="232" t="s">
        <v>281</v>
      </c>
      <c r="Q9" s="231">
        <f t="shared" ref="Q9:Q15" si="3">M9+O9</f>
        <v>0</v>
      </c>
      <c r="R9" s="232" t="s">
        <v>281</v>
      </c>
      <c r="S9" s="231">
        <f>Q9*0.25</f>
        <v>0</v>
      </c>
      <c r="T9" s="232" t="s">
        <v>281</v>
      </c>
      <c r="U9" s="231">
        <f>Q9*0.25</f>
        <v>0</v>
      </c>
      <c r="V9" s="232" t="s">
        <v>281</v>
      </c>
      <c r="W9" s="231">
        <f>Q9*0.25</f>
        <v>0</v>
      </c>
      <c r="X9" s="232" t="s">
        <v>281</v>
      </c>
      <c r="Y9" s="231">
        <f>Q9*0.25</f>
        <v>0</v>
      </c>
      <c r="Z9" s="232" t="s">
        <v>281</v>
      </c>
      <c r="AA9" s="231">
        <f>S9+U9+W9+Y9</f>
        <v>0</v>
      </c>
    </row>
    <row r="10" spans="1:27">
      <c r="C10" s="231"/>
      <c r="D10" s="231"/>
      <c r="E10" s="231"/>
      <c r="F10" s="231"/>
      <c r="G10" s="231">
        <f t="shared" si="0"/>
        <v>0</v>
      </c>
      <c r="H10" s="231"/>
      <c r="I10" s="231">
        <f t="shared" si="1"/>
        <v>0</v>
      </c>
      <c r="J10" s="231"/>
      <c r="K10" s="231"/>
      <c r="L10" s="231"/>
      <c r="M10" s="231">
        <f t="shared" si="2"/>
        <v>0</v>
      </c>
      <c r="N10" s="231"/>
      <c r="O10" s="231">
        <f t="shared" ref="O10:O15" si="4">M10*0.2</f>
        <v>0</v>
      </c>
      <c r="P10" s="231"/>
      <c r="Q10" s="231">
        <f t="shared" si="3"/>
        <v>0</v>
      </c>
      <c r="R10" s="231"/>
      <c r="S10" s="231">
        <f t="shared" ref="S10:S15" si="5">Q10*0.25</f>
        <v>0</v>
      </c>
      <c r="T10" s="231"/>
      <c r="U10" s="231">
        <f t="shared" ref="U10:U15" si="6">Q10*0.25</f>
        <v>0</v>
      </c>
      <c r="V10" s="231"/>
      <c r="W10" s="231">
        <f t="shared" ref="W10:W15" si="7">Q10*0.25</f>
        <v>0</v>
      </c>
      <c r="X10" s="231"/>
      <c r="Y10" s="231">
        <f t="shared" ref="Y10:Y15" si="8">Q10*0.25</f>
        <v>0</v>
      </c>
      <c r="Z10" s="231"/>
      <c r="AA10" s="231">
        <f t="shared" ref="AA10:AA15" si="9">S10+U10+W10+Y10</f>
        <v>0</v>
      </c>
    </row>
    <row r="11" spans="1:27">
      <c r="C11" s="231"/>
      <c r="D11" s="231"/>
      <c r="E11" s="231"/>
      <c r="F11" s="231"/>
      <c r="G11" s="231">
        <f t="shared" si="0"/>
        <v>0</v>
      </c>
      <c r="H11" s="231"/>
      <c r="I11" s="231">
        <f t="shared" si="1"/>
        <v>0</v>
      </c>
      <c r="J11" s="231"/>
      <c r="K11" s="231"/>
      <c r="L11" s="231"/>
      <c r="M11" s="231">
        <f t="shared" si="2"/>
        <v>0</v>
      </c>
      <c r="N11" s="231"/>
      <c r="O11" s="231">
        <f t="shared" si="4"/>
        <v>0</v>
      </c>
      <c r="P11" s="231"/>
      <c r="Q11" s="231">
        <f t="shared" si="3"/>
        <v>0</v>
      </c>
      <c r="R11" s="231"/>
      <c r="S11" s="231">
        <f t="shared" si="5"/>
        <v>0</v>
      </c>
      <c r="T11" s="231"/>
      <c r="U11" s="231">
        <f t="shared" si="6"/>
        <v>0</v>
      </c>
      <c r="V11" s="231"/>
      <c r="W11" s="231">
        <f t="shared" si="7"/>
        <v>0</v>
      </c>
      <c r="X11" s="231"/>
      <c r="Y11" s="231">
        <f t="shared" si="8"/>
        <v>0</v>
      </c>
      <c r="Z11" s="231"/>
      <c r="AA11" s="231">
        <f t="shared" si="9"/>
        <v>0</v>
      </c>
    </row>
    <row r="12" spans="1:27">
      <c r="C12" s="231"/>
      <c r="D12" s="231"/>
      <c r="E12" s="231"/>
      <c r="F12" s="231"/>
      <c r="G12" s="231">
        <f t="shared" si="0"/>
        <v>0</v>
      </c>
      <c r="H12" s="231"/>
      <c r="I12" s="231">
        <f t="shared" si="1"/>
        <v>0</v>
      </c>
      <c r="J12" s="231"/>
      <c r="K12" s="231"/>
      <c r="L12" s="231"/>
      <c r="M12" s="231">
        <f t="shared" si="2"/>
        <v>0</v>
      </c>
      <c r="N12" s="231"/>
      <c r="O12" s="231">
        <f t="shared" si="4"/>
        <v>0</v>
      </c>
      <c r="P12" s="231"/>
      <c r="Q12" s="231">
        <f t="shared" si="3"/>
        <v>0</v>
      </c>
      <c r="R12" s="231"/>
      <c r="S12" s="231">
        <f t="shared" si="5"/>
        <v>0</v>
      </c>
      <c r="T12" s="231"/>
      <c r="U12" s="231">
        <f t="shared" si="6"/>
        <v>0</v>
      </c>
      <c r="V12" s="231"/>
      <c r="W12" s="231">
        <f t="shared" si="7"/>
        <v>0</v>
      </c>
      <c r="X12" s="231"/>
      <c r="Y12" s="231">
        <f t="shared" si="8"/>
        <v>0</v>
      </c>
      <c r="Z12" s="231"/>
      <c r="AA12" s="231">
        <f t="shared" si="9"/>
        <v>0</v>
      </c>
    </row>
    <row r="13" spans="1:27">
      <c r="C13" s="231"/>
      <c r="D13" s="231"/>
      <c r="E13" s="231"/>
      <c r="F13" s="231"/>
      <c r="G13" s="231">
        <f t="shared" si="0"/>
        <v>0</v>
      </c>
      <c r="H13" s="231"/>
      <c r="I13" s="231">
        <f t="shared" si="1"/>
        <v>0</v>
      </c>
      <c r="J13" s="231"/>
      <c r="K13" s="231"/>
      <c r="L13" s="231"/>
      <c r="M13" s="231">
        <f t="shared" si="2"/>
        <v>0</v>
      </c>
      <c r="N13" s="231"/>
      <c r="O13" s="231">
        <f t="shared" si="4"/>
        <v>0</v>
      </c>
      <c r="P13" s="231"/>
      <c r="Q13" s="231">
        <f t="shared" si="3"/>
        <v>0</v>
      </c>
      <c r="R13" s="231"/>
      <c r="S13" s="231">
        <f t="shared" si="5"/>
        <v>0</v>
      </c>
      <c r="T13" s="231"/>
      <c r="U13" s="231">
        <f t="shared" si="6"/>
        <v>0</v>
      </c>
      <c r="V13" s="231"/>
      <c r="W13" s="231">
        <f t="shared" si="7"/>
        <v>0</v>
      </c>
      <c r="X13" s="231"/>
      <c r="Y13" s="231">
        <f t="shared" si="8"/>
        <v>0</v>
      </c>
      <c r="Z13" s="231"/>
      <c r="AA13" s="231">
        <f t="shared" si="9"/>
        <v>0</v>
      </c>
    </row>
    <row r="14" spans="1:27">
      <c r="C14" s="231"/>
      <c r="D14" s="231"/>
      <c r="E14" s="231"/>
      <c r="F14" s="231"/>
      <c r="G14" s="231">
        <f t="shared" si="0"/>
        <v>0</v>
      </c>
      <c r="H14" s="231"/>
      <c r="I14" s="231">
        <f t="shared" si="1"/>
        <v>0</v>
      </c>
      <c r="J14" s="231"/>
      <c r="K14" s="231"/>
      <c r="L14" s="231"/>
      <c r="M14" s="231">
        <f t="shared" si="2"/>
        <v>0</v>
      </c>
      <c r="N14" s="231"/>
      <c r="O14" s="231">
        <f t="shared" si="4"/>
        <v>0</v>
      </c>
      <c r="P14" s="231"/>
      <c r="Q14" s="231">
        <f t="shared" si="3"/>
        <v>0</v>
      </c>
      <c r="R14" s="231"/>
      <c r="S14" s="231">
        <f t="shared" si="5"/>
        <v>0</v>
      </c>
      <c r="T14" s="231"/>
      <c r="U14" s="231">
        <f t="shared" si="6"/>
        <v>0</v>
      </c>
      <c r="V14" s="231"/>
      <c r="W14" s="231">
        <f t="shared" si="7"/>
        <v>0</v>
      </c>
      <c r="X14" s="231"/>
      <c r="Y14" s="231">
        <f t="shared" si="8"/>
        <v>0</v>
      </c>
      <c r="Z14" s="231"/>
      <c r="AA14" s="231">
        <f t="shared" si="9"/>
        <v>0</v>
      </c>
    </row>
    <row r="15" spans="1:27">
      <c r="C15" s="231"/>
      <c r="D15" s="231"/>
      <c r="E15" s="231"/>
      <c r="F15" s="231"/>
      <c r="G15" s="231">
        <f t="shared" si="0"/>
        <v>0</v>
      </c>
      <c r="H15" s="231"/>
      <c r="I15" s="231">
        <f t="shared" si="1"/>
        <v>0</v>
      </c>
      <c r="J15" s="231"/>
      <c r="K15" s="231"/>
      <c r="L15" s="231"/>
      <c r="M15" s="231">
        <f t="shared" si="2"/>
        <v>0</v>
      </c>
      <c r="N15" s="231"/>
      <c r="O15" s="231">
        <f t="shared" si="4"/>
        <v>0</v>
      </c>
      <c r="P15" s="231"/>
      <c r="Q15" s="231">
        <f t="shared" si="3"/>
        <v>0</v>
      </c>
      <c r="R15" s="231"/>
      <c r="S15" s="231">
        <f t="shared" si="5"/>
        <v>0</v>
      </c>
      <c r="T15" s="231"/>
      <c r="U15" s="231">
        <f t="shared" si="6"/>
        <v>0</v>
      </c>
      <c r="V15" s="231"/>
      <c r="W15" s="231">
        <f t="shared" si="7"/>
        <v>0</v>
      </c>
      <c r="X15" s="231"/>
      <c r="Y15" s="231">
        <f t="shared" si="8"/>
        <v>0</v>
      </c>
      <c r="Z15" s="231"/>
      <c r="AA15" s="231">
        <f t="shared" si="9"/>
        <v>0</v>
      </c>
    </row>
    <row r="16" spans="1:27">
      <c r="C16" s="233" t="s">
        <v>1233</v>
      </c>
      <c r="D16" s="231"/>
      <c r="E16" s="233" t="s">
        <v>1233</v>
      </c>
      <c r="F16" s="231"/>
      <c r="G16" s="233" t="s">
        <v>1233</v>
      </c>
      <c r="H16" s="231"/>
      <c r="I16" s="233" t="s">
        <v>1233</v>
      </c>
      <c r="K16" s="230" t="s">
        <v>1233</v>
      </c>
      <c r="M16" s="230" t="s">
        <v>1233</v>
      </c>
      <c r="O16" s="230" t="s">
        <v>1233</v>
      </c>
      <c r="Q16" s="230" t="s">
        <v>1233</v>
      </c>
      <c r="S16" s="230" t="s">
        <v>1233</v>
      </c>
      <c r="U16" s="230" t="s">
        <v>1233</v>
      </c>
      <c r="W16" s="230" t="s">
        <v>1233</v>
      </c>
      <c r="Y16" s="230"/>
      <c r="AA16" s="230" t="s">
        <v>1233</v>
      </c>
    </row>
    <row r="17" spans="3:27">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row>
    <row r="18" spans="3:27">
      <c r="C18" s="231"/>
      <c r="D18" s="231"/>
      <c r="E18" s="231"/>
      <c r="F18" s="231"/>
      <c r="G18" s="231"/>
      <c r="H18" s="231"/>
      <c r="I18" s="231"/>
      <c r="J18" s="231"/>
      <c r="K18" s="231"/>
      <c r="L18" s="232" t="s">
        <v>281</v>
      </c>
      <c r="M18" s="231">
        <f>SUM(M9:M17)</f>
        <v>0</v>
      </c>
      <c r="N18" s="232" t="s">
        <v>281</v>
      </c>
      <c r="O18" s="231">
        <f>SUM(O9:O17)</f>
        <v>0</v>
      </c>
      <c r="P18" s="232" t="s">
        <v>281</v>
      </c>
      <c r="Q18" s="231">
        <f>SUM(Q9:Q17)</f>
        <v>0</v>
      </c>
      <c r="R18" s="232" t="s">
        <v>281</v>
      </c>
      <c r="S18" s="231">
        <f>SUM(S9:S17)</f>
        <v>0</v>
      </c>
      <c r="T18" s="232" t="s">
        <v>281</v>
      </c>
      <c r="U18" s="231">
        <f>SUM(U9:U17)</f>
        <v>0</v>
      </c>
      <c r="V18" s="232" t="s">
        <v>281</v>
      </c>
      <c r="W18" s="231">
        <f>SUM(W9:W17)</f>
        <v>0</v>
      </c>
      <c r="X18" s="232" t="s">
        <v>281</v>
      </c>
      <c r="Y18" s="231">
        <f>SUM(Y9:Y17)</f>
        <v>0</v>
      </c>
      <c r="Z18" s="232" t="s">
        <v>281</v>
      </c>
      <c r="AA18" s="231">
        <f>SUM(AA9:AA17)</f>
        <v>0</v>
      </c>
    </row>
    <row r="19" spans="3:27">
      <c r="C19" s="231"/>
      <c r="D19" s="231"/>
      <c r="E19" s="231"/>
      <c r="F19" s="231"/>
      <c r="G19" s="231"/>
      <c r="H19" s="231"/>
      <c r="I19" s="231"/>
      <c r="M19" s="230" t="s">
        <v>1234</v>
      </c>
      <c r="O19" s="230" t="s">
        <v>1234</v>
      </c>
      <c r="Q19" s="230" t="s">
        <v>1234</v>
      </c>
      <c r="S19" s="230" t="s">
        <v>1234</v>
      </c>
      <c r="U19" s="230" t="s">
        <v>1234</v>
      </c>
      <c r="W19" s="230" t="s">
        <v>1234</v>
      </c>
      <c r="X19" s="230"/>
      <c r="Y19" s="230"/>
      <c r="AA19" s="230" t="s">
        <v>1234</v>
      </c>
    </row>
    <row r="20" spans="3:27">
      <c r="C20" s="231"/>
      <c r="D20" s="231"/>
      <c r="E20" s="231"/>
      <c r="F20" s="231"/>
      <c r="G20" s="231"/>
      <c r="H20" s="231"/>
      <c r="I20" s="231"/>
    </row>
    <row r="22" spans="3:27">
      <c r="M22" s="467"/>
      <c r="Q22" s="467" t="s">
        <v>1439</v>
      </c>
      <c r="S22" s="468"/>
      <c r="U22" s="468"/>
      <c r="W22" s="468"/>
      <c r="AA22" s="468"/>
    </row>
    <row r="25" spans="3:27" ht="15.75" thickBot="1">
      <c r="Q25" s="467" t="s">
        <v>1440</v>
      </c>
      <c r="S25" s="469">
        <f>S22-S18</f>
        <v>0</v>
      </c>
      <c r="U25" s="469">
        <f>U22-U18</f>
        <v>0</v>
      </c>
      <c r="W25" s="469">
        <f>W22-W18</f>
        <v>0</v>
      </c>
      <c r="Y25" s="469">
        <f>Y22-Y18</f>
        <v>0</v>
      </c>
      <c r="AA25" s="469">
        <f>AA22-AA18</f>
        <v>0</v>
      </c>
    </row>
    <row r="26" spans="3:27" ht="15.75" thickTop="1"/>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workbookViewId="0">
      <selection activeCell="L40" sqref="L40"/>
    </sheetView>
  </sheetViews>
  <sheetFormatPr defaultRowHeight="12.75"/>
  <cols>
    <col min="1" max="1" width="4.28515625" style="234" customWidth="1"/>
    <col min="3" max="3" width="16.85546875" customWidth="1"/>
    <col min="4" max="4" width="17.7109375" customWidth="1"/>
    <col min="5" max="5" width="15.140625" customWidth="1"/>
    <col min="6" max="6" width="17.140625" customWidth="1"/>
    <col min="7" max="8" width="16.7109375" customWidth="1"/>
    <col min="9" max="9" width="16.5703125" customWidth="1"/>
  </cols>
  <sheetData>
    <row r="1" spans="1:11" ht="24.75" customHeight="1">
      <c r="B1" s="8" t="s">
        <v>1354</v>
      </c>
      <c r="C1" s="40"/>
      <c r="D1" s="40"/>
      <c r="E1" s="40"/>
    </row>
    <row r="2" spans="1:11" hidden="1">
      <c r="A2" s="1695"/>
      <c r="B2" s="39" t="s">
        <v>430</v>
      </c>
      <c r="C2" s="25" t="s">
        <v>431</v>
      </c>
      <c r="D2" s="448" t="s">
        <v>1355</v>
      </c>
      <c r="E2" s="26" t="s">
        <v>432</v>
      </c>
      <c r="F2" s="26" t="s">
        <v>433</v>
      </c>
      <c r="G2" s="220" t="s">
        <v>434</v>
      </c>
      <c r="H2" s="26"/>
      <c r="I2" s="26"/>
      <c r="J2" s="26"/>
      <c r="K2" s="425"/>
    </row>
    <row r="3" spans="1:11" hidden="1">
      <c r="A3" s="1696"/>
      <c r="B3" s="221"/>
      <c r="C3" s="222"/>
      <c r="D3" s="40"/>
      <c r="E3" s="40"/>
      <c r="K3" s="105"/>
    </row>
    <row r="4" spans="1:11" hidden="1">
      <c r="A4" s="1696"/>
      <c r="B4" s="38" t="s">
        <v>435</v>
      </c>
      <c r="C4" s="23" t="s">
        <v>436</v>
      </c>
      <c r="D4" t="s">
        <v>437</v>
      </c>
      <c r="E4" s="40" t="s">
        <v>432</v>
      </c>
      <c r="F4" t="s">
        <v>438</v>
      </c>
      <c r="G4" t="s">
        <v>439</v>
      </c>
      <c r="H4" s="40" t="s">
        <v>432</v>
      </c>
      <c r="I4" t="s">
        <v>431</v>
      </c>
      <c r="J4" t="s">
        <v>440</v>
      </c>
      <c r="K4" s="457"/>
    </row>
    <row r="5" spans="1:11" hidden="1">
      <c r="A5" s="1696"/>
      <c r="B5" s="101" t="s">
        <v>441</v>
      </c>
      <c r="C5" s="34"/>
      <c r="D5" s="24"/>
      <c r="E5" s="24"/>
      <c r="F5" s="24"/>
      <c r="G5" s="223" t="s">
        <v>442</v>
      </c>
      <c r="H5" s="224" t="s">
        <v>432</v>
      </c>
      <c r="I5" s="24" t="s">
        <v>443</v>
      </c>
      <c r="J5" s="24" t="s">
        <v>1255</v>
      </c>
      <c r="K5" s="35"/>
    </row>
    <row r="6" spans="1:11" hidden="1">
      <c r="A6" s="1696"/>
      <c r="B6" s="38"/>
      <c r="C6" s="23"/>
      <c r="G6" s="225"/>
      <c r="H6" s="40"/>
      <c r="K6" s="105"/>
    </row>
    <row r="7" spans="1:11" hidden="1">
      <c r="A7" s="1696"/>
      <c r="B7" s="38" t="s">
        <v>435</v>
      </c>
      <c r="C7" s="23" t="s">
        <v>438</v>
      </c>
      <c r="D7" t="s">
        <v>444</v>
      </c>
      <c r="E7" s="40" t="s">
        <v>432</v>
      </c>
      <c r="F7" t="s">
        <v>445</v>
      </c>
      <c r="G7" t="s">
        <v>446</v>
      </c>
      <c r="H7" s="40" t="s">
        <v>432</v>
      </c>
      <c r="I7" t="s">
        <v>447</v>
      </c>
      <c r="J7" t="s">
        <v>448</v>
      </c>
      <c r="K7" s="105"/>
    </row>
    <row r="8" spans="1:11" hidden="1">
      <c r="A8" s="1696"/>
      <c r="B8" s="101" t="s">
        <v>449</v>
      </c>
      <c r="C8" s="34"/>
      <c r="D8" s="24"/>
      <c r="E8" s="24" t="s">
        <v>450</v>
      </c>
      <c r="F8" s="24"/>
      <c r="G8" s="24"/>
      <c r="H8" s="224"/>
      <c r="I8" s="24"/>
      <c r="J8" s="24"/>
      <c r="K8" s="35"/>
    </row>
    <row r="9" spans="1:11" hidden="1">
      <c r="A9" s="1696"/>
      <c r="B9" s="38"/>
      <c r="C9" s="23"/>
      <c r="H9" s="40"/>
      <c r="K9" s="457"/>
    </row>
    <row r="10" spans="1:11" hidden="1">
      <c r="A10" s="1696"/>
      <c r="B10" s="38" t="s">
        <v>451</v>
      </c>
      <c r="C10" s="23" t="s">
        <v>436</v>
      </c>
      <c r="D10" t="s">
        <v>448</v>
      </c>
      <c r="E10" s="40" t="s">
        <v>432</v>
      </c>
      <c r="F10" t="s">
        <v>438</v>
      </c>
      <c r="G10" t="s">
        <v>452</v>
      </c>
      <c r="H10" s="40" t="s">
        <v>453</v>
      </c>
      <c r="I10" t="s">
        <v>454</v>
      </c>
      <c r="J10" t="s">
        <v>1256</v>
      </c>
      <c r="K10" s="105"/>
    </row>
    <row r="11" spans="1:11" hidden="1">
      <c r="A11" s="1696"/>
      <c r="B11" s="101" t="s">
        <v>441</v>
      </c>
      <c r="C11" s="34"/>
      <c r="D11" s="24"/>
      <c r="E11" s="24"/>
      <c r="F11" s="24"/>
      <c r="G11" s="223" t="s">
        <v>442</v>
      </c>
      <c r="H11" s="224" t="s">
        <v>432</v>
      </c>
      <c r="I11" s="24" t="s">
        <v>455</v>
      </c>
      <c r="J11" s="24" t="s">
        <v>456</v>
      </c>
      <c r="K11" s="35"/>
    </row>
    <row r="12" spans="1:11" hidden="1">
      <c r="A12" s="1696"/>
      <c r="B12" s="38" t="s">
        <v>451</v>
      </c>
      <c r="C12" s="23"/>
      <c r="G12" s="225"/>
      <c r="H12" s="40"/>
      <c r="K12" s="105"/>
    </row>
    <row r="13" spans="1:11" hidden="1">
      <c r="A13" s="1696"/>
      <c r="B13" s="101" t="s">
        <v>449</v>
      </c>
      <c r="C13" s="34" t="s">
        <v>438</v>
      </c>
      <c r="D13" s="24" t="s">
        <v>457</v>
      </c>
      <c r="E13" s="224" t="s">
        <v>432</v>
      </c>
      <c r="F13" s="24" t="s">
        <v>455</v>
      </c>
      <c r="G13" s="24" t="s">
        <v>458</v>
      </c>
      <c r="H13" s="224"/>
      <c r="I13" s="24"/>
      <c r="J13" s="24"/>
      <c r="K13" s="35"/>
    </row>
    <row r="14" spans="1:11" hidden="1">
      <c r="A14" s="1696"/>
      <c r="B14" s="38" t="s">
        <v>435</v>
      </c>
      <c r="C14" s="23"/>
      <c r="E14" s="40"/>
      <c r="H14" s="40"/>
      <c r="K14" s="105"/>
    </row>
    <row r="15" spans="1:11" hidden="1">
      <c r="A15" s="1696"/>
      <c r="B15" s="38" t="s">
        <v>459</v>
      </c>
      <c r="C15" t="s">
        <v>438</v>
      </c>
      <c r="D15" s="40" t="s">
        <v>1414</v>
      </c>
      <c r="H15" s="40" t="s">
        <v>432</v>
      </c>
      <c r="I15" t="s">
        <v>460</v>
      </c>
      <c r="K15" s="105"/>
    </row>
    <row r="16" spans="1:11" hidden="1">
      <c r="A16" s="1696"/>
      <c r="B16" s="101"/>
      <c r="C16" s="34" t="s">
        <v>461</v>
      </c>
      <c r="D16" s="24" t="s">
        <v>462</v>
      </c>
      <c r="E16" s="24"/>
      <c r="F16" s="24"/>
      <c r="G16" s="24"/>
      <c r="H16" s="224"/>
      <c r="I16" s="24"/>
      <c r="J16" s="24"/>
      <c r="K16" s="35"/>
    </row>
    <row r="17" spans="1:11" hidden="1">
      <c r="A17" s="1696"/>
      <c r="B17" s="38" t="s">
        <v>451</v>
      </c>
      <c r="C17" s="23"/>
      <c r="H17" s="17"/>
      <c r="K17" s="105"/>
    </row>
    <row r="18" spans="1:11" hidden="1">
      <c r="A18" s="1696"/>
      <c r="B18" s="101" t="s">
        <v>459</v>
      </c>
      <c r="C18" s="34" t="s">
        <v>438</v>
      </c>
      <c r="D18" s="24" t="s">
        <v>463</v>
      </c>
      <c r="E18" s="24"/>
      <c r="F18" s="24"/>
      <c r="G18" s="24"/>
      <c r="H18" s="24"/>
      <c r="I18" s="24"/>
      <c r="J18" s="24"/>
      <c r="K18" s="35"/>
    </row>
    <row r="21" spans="1:11">
      <c r="A21" s="234">
        <v>1</v>
      </c>
      <c r="B21" s="16" t="s">
        <v>1264</v>
      </c>
      <c r="C21" s="447"/>
      <c r="D21" s="447"/>
      <c r="E21" s="447"/>
    </row>
    <row r="22" spans="1:11">
      <c r="B22" t="s">
        <v>431</v>
      </c>
      <c r="C22" s="138">
        <f>'GOVERNMENTAL FUNDS - BS(15)'!D72</f>
        <v>0</v>
      </c>
      <c r="E22" s="40"/>
    </row>
    <row r="23" spans="1:11">
      <c r="B23" t="s">
        <v>433</v>
      </c>
      <c r="C23" s="138">
        <f>'GOVERMENTAL FUNDS-OPERATING(16)'!D57</f>
        <v>0</v>
      </c>
    </row>
    <row r="24" spans="1:11">
      <c r="B24" s="40" t="s">
        <v>2494</v>
      </c>
      <c r="C24" s="138">
        <f>'GENERAL FUND-OPERATING(48-53)'!E298</f>
        <v>0</v>
      </c>
    </row>
    <row r="26" spans="1:11">
      <c r="A26" s="234">
        <v>2</v>
      </c>
      <c r="B26" s="16" t="s">
        <v>1331</v>
      </c>
      <c r="C26" s="447"/>
    </row>
    <row r="27" spans="1:11">
      <c r="B27" s="40"/>
      <c r="C27" s="223" t="s">
        <v>1332</v>
      </c>
      <c r="D27" s="223" t="s">
        <v>1333</v>
      </c>
      <c r="E27" s="223" t="s">
        <v>1334</v>
      </c>
      <c r="F27" s="223" t="s">
        <v>1415</v>
      </c>
      <c r="G27" s="223" t="s">
        <v>1335</v>
      </c>
      <c r="H27" s="223" t="s">
        <v>1337</v>
      </c>
      <c r="I27" s="223" t="s">
        <v>1336</v>
      </c>
    </row>
    <row r="28" spans="1:11">
      <c r="B28" s="40" t="s">
        <v>431</v>
      </c>
      <c r="C28" s="138">
        <f>'GOVERNMENTAL FUNDS - BS(15)'!E72</f>
        <v>0</v>
      </c>
      <c r="D28" s="138">
        <f>'GOVERNMENTAL FUNDS - BS(15)'!F72</f>
        <v>0</v>
      </c>
      <c r="E28" s="138">
        <f>'GOVERNMENTAL FUNDS - BS(15)'!G72</f>
        <v>0</v>
      </c>
      <c r="F28" s="138">
        <f>'GOVERNMENTAL FUNDS - BS(15)'!H72</f>
        <v>0</v>
      </c>
      <c r="G28" s="138">
        <f>'GOVERNMENTAL FUNDS - BS(15)'!I72</f>
        <v>0</v>
      </c>
      <c r="H28" s="138">
        <f>'GOVERNMENTAL FUNDS - BS(15)'!J72</f>
        <v>0</v>
      </c>
      <c r="I28" s="138">
        <f>'GOVERNMENTAL FUNDS - BS(15)'!K72</f>
        <v>0</v>
      </c>
    </row>
    <row r="29" spans="1:11">
      <c r="B29" s="40" t="s">
        <v>433</v>
      </c>
      <c r="C29" s="138">
        <f>'GOVERMENTAL FUNDS-OPERATING(16)'!E57</f>
        <v>0</v>
      </c>
      <c r="D29" s="138">
        <f>'GOVERMENTAL FUNDS-OPERATING(16)'!F57</f>
        <v>0</v>
      </c>
      <c r="E29" s="138">
        <f>'GOVERMENTAL FUNDS-OPERATING(16)'!G57</f>
        <v>0</v>
      </c>
      <c r="F29" s="138">
        <f>'GOVERMENTAL FUNDS-OPERATING(16)'!H57</f>
        <v>0</v>
      </c>
      <c r="G29" s="138">
        <f>'GOVERMENTAL FUNDS-OPERATING(16)'!I57</f>
        <v>0</v>
      </c>
      <c r="H29" s="138">
        <f>'GOVERMENTAL FUNDS-OPERATING(16)'!J57</f>
        <v>0</v>
      </c>
      <c r="I29" s="138">
        <f>'GOVERMENTAL FUNDS-OPERATING(16)'!K57</f>
        <v>0</v>
      </c>
    </row>
    <row r="30" spans="1:11">
      <c r="B30" s="40" t="s">
        <v>2495</v>
      </c>
      <c r="C30" s="138">
        <f>'OPER.-MAJOR SP. REV. (B)(57-59)'!E59</f>
        <v>0</v>
      </c>
      <c r="D30" s="138">
        <f>'OPER.-MAJOR SP. REV. (B)(57-59)'!I59</f>
        <v>0</v>
      </c>
      <c r="E30" s="138">
        <f>'OPER.-MAJOR SP. REV. (B)(57-59)'!M59</f>
        <v>0</v>
      </c>
      <c r="F30" s="138">
        <f>'OPER.-MAJOR SP. REV. (B)(57-59)'!Q59</f>
        <v>0</v>
      </c>
      <c r="G30" s="138">
        <f>'OPER.-MAJOR SP. REV. (B)(57-59)'!U59</f>
        <v>0</v>
      </c>
      <c r="H30" s="138">
        <f>'OPER.-MAJOR SP. REV. (B)(57-59)'!Y59</f>
        <v>0</v>
      </c>
      <c r="I30" s="138">
        <f>'OPER.-MAJOR SP. REV. (B)(57-59)'!AC59</f>
        <v>0</v>
      </c>
    </row>
    <row r="32" spans="1:11">
      <c r="A32" s="234">
        <v>3</v>
      </c>
      <c r="B32" s="16" t="s">
        <v>1338</v>
      </c>
      <c r="C32" s="447"/>
      <c r="D32" s="447"/>
      <c r="E32" s="447"/>
    </row>
    <row r="33" spans="1:7">
      <c r="B33" s="40" t="s">
        <v>431</v>
      </c>
      <c r="C33" s="138">
        <f>'GOVERNMENTAL FUNDS - BS(15)'!L72</f>
        <v>0</v>
      </c>
    </row>
    <row r="34" spans="1:7">
      <c r="B34" s="40" t="s">
        <v>433</v>
      </c>
      <c r="C34" s="138">
        <f>'GOVERMENTAL FUNDS-OPERATING(16)'!L57</f>
        <v>0</v>
      </c>
    </row>
    <row r="36" spans="1:7">
      <c r="A36" s="234">
        <v>4</v>
      </c>
      <c r="B36" s="16" t="s">
        <v>1339</v>
      </c>
      <c r="C36" s="447"/>
      <c r="D36" s="447"/>
    </row>
    <row r="37" spans="1:7">
      <c r="B37" s="40" t="s">
        <v>431</v>
      </c>
      <c r="C37" s="138">
        <f>'GOVERNMENTAL FUNDS - BS(15)'!M72</f>
        <v>0</v>
      </c>
      <c r="E37" s="17" t="s">
        <v>1340</v>
      </c>
    </row>
    <row r="38" spans="1:7">
      <c r="B38" s="40" t="s">
        <v>433</v>
      </c>
      <c r="C38" s="138">
        <f>'GOVERMENTAL FUNDS-OPERATING(16)'!M57</f>
        <v>0</v>
      </c>
      <c r="E38" s="17" t="s">
        <v>1341</v>
      </c>
    </row>
    <row r="40" spans="1:7">
      <c r="A40" s="235" t="s">
        <v>1348</v>
      </c>
      <c r="B40" s="16" t="s">
        <v>1342</v>
      </c>
      <c r="C40" s="447"/>
      <c r="D40" s="447"/>
      <c r="E40" s="447"/>
    </row>
    <row r="41" spans="1:7">
      <c r="B41" s="40" t="s">
        <v>1389</v>
      </c>
      <c r="C41" s="138">
        <f>'BS-NONMAJOR SP. REVENUE(63-64) '!BN60</f>
        <v>0</v>
      </c>
    </row>
    <row r="42" spans="1:7">
      <c r="B42" s="40" t="s">
        <v>2496</v>
      </c>
      <c r="C42" s="138">
        <f>'OPER.-NONMAJOR SP. REVE (B)(66)'!IS59</f>
        <v>0</v>
      </c>
    </row>
    <row r="44" spans="1:7">
      <c r="A44" s="235" t="s">
        <v>1349</v>
      </c>
      <c r="B44" s="16" t="s">
        <v>1343</v>
      </c>
      <c r="C44" s="447"/>
      <c r="D44" s="447"/>
    </row>
    <row r="45" spans="1:7">
      <c r="B45" s="40" t="s">
        <v>2497</v>
      </c>
      <c r="C45" s="138">
        <f>'BS-NONMAJOR DEBT SERVICE(67-68)'!M58</f>
        <v>0</v>
      </c>
    </row>
    <row r="46" spans="1:7">
      <c r="B46" s="40" t="s">
        <v>1407</v>
      </c>
      <c r="C46" s="138">
        <f>'OPER.-NONMAJOR DEBT SER.(69-70)'!AS49</f>
        <v>0</v>
      </c>
      <c r="G46" s="40" t="s">
        <v>1346</v>
      </c>
    </row>
    <row r="47" spans="1:7">
      <c r="G47" s="40" t="s">
        <v>1347</v>
      </c>
    </row>
    <row r="48" spans="1:7">
      <c r="A48" s="235" t="s">
        <v>1350</v>
      </c>
      <c r="B48" s="16" t="s">
        <v>1344</v>
      </c>
      <c r="C48" s="447"/>
      <c r="D48" s="447"/>
      <c r="E48" s="447"/>
      <c r="G48" s="40" t="s">
        <v>1353</v>
      </c>
    </row>
    <row r="49" spans="1:7">
      <c r="B49" s="40" t="s">
        <v>2498</v>
      </c>
      <c r="C49" s="138">
        <f>'BS-NONMAJOR CAP. PROJ.(71-72)'!N58</f>
        <v>0</v>
      </c>
      <c r="G49" s="40" t="s">
        <v>1352</v>
      </c>
    </row>
    <row r="50" spans="1:7">
      <c r="B50" s="40" t="s">
        <v>2499</v>
      </c>
      <c r="C50" s="138">
        <f>'OPER.-NONMAJOR CAP. PROJ(73-74)'!AW52</f>
        <v>0</v>
      </c>
    </row>
    <row r="52" spans="1:7">
      <c r="A52" s="235" t="s">
        <v>1351</v>
      </c>
      <c r="B52" s="16" t="s">
        <v>1345</v>
      </c>
      <c r="C52" s="447"/>
      <c r="D52" s="447"/>
    </row>
    <row r="53" spans="1:7">
      <c r="B53" s="40" t="s">
        <v>2500</v>
      </c>
      <c r="C53" s="138">
        <f>'BS-PERMANENT FUNDS(75-76)'!H58</f>
        <v>0</v>
      </c>
    </row>
    <row r="54" spans="1:7">
      <c r="B54" s="40" t="s">
        <v>2501</v>
      </c>
      <c r="C54" s="138">
        <f>'OPER.-PERMANENT FUNDS(77-78)'!H52</f>
        <v>0</v>
      </c>
    </row>
    <row r="59" spans="1:7">
      <c r="B59" s="16" t="s">
        <v>1365</v>
      </c>
    </row>
    <row r="60" spans="1:7">
      <c r="A60" s="235" t="s">
        <v>1362</v>
      </c>
      <c r="B60" s="40" t="s">
        <v>1366</v>
      </c>
    </row>
    <row r="61" spans="1:7">
      <c r="B61" s="40" t="s">
        <v>1356</v>
      </c>
      <c r="C61" s="138">
        <f>'GOV CAP ASSETS-9000(GCAAG)'!E11+'GOV CAP ASSETS-9000(GCAAG)'!E12+'GOV CAP ASSETS-9000(GCAAG)'!E13+'GOV CAP ASSETS-9000(GCAAG)'!E16+'GOV CAP ASSETS-9000(GCAAG)'!E19+'GOV CAP ASSETS-9000(GCAAG)'!E22+'GOV CAP ASSETS-9000(GCAAG)'!E25</f>
        <v>0</v>
      </c>
    </row>
    <row r="62" spans="1:7">
      <c r="B62" s="40" t="s">
        <v>1357</v>
      </c>
      <c r="C62" s="138">
        <f>'OP Conversion'!C35</f>
        <v>0</v>
      </c>
    </row>
    <row r="64" spans="1:7">
      <c r="A64" s="235" t="s">
        <v>1363</v>
      </c>
      <c r="B64" s="40" t="s">
        <v>1367</v>
      </c>
    </row>
    <row r="65" spans="1:3">
      <c r="B65" s="40" t="s">
        <v>1358</v>
      </c>
      <c r="C65" s="138">
        <f>'GOV DEBT-9500(GLTDAG)'!D20+'GOV DEBT-9500(GLTDAG)'!D22+'GOV DEBT-9500(GLTDAG)'!D24+'GOV DEBT-9500(GLTDAG)'!D25+'GOV DEBT-9500(GLTDAG)'!D26+'GOV DEBT-9500(GLTDAG)'!D27+'GOV DEBT-9500(GLTDAG)'!D29+'GOV DEBT-9500(GLTDAG)'!D31+'GOV DEBT-9500(GLTDAG)'!D33+'GOV DEBT-9500(GLTDAG)'!D35+'GOV DEBT-9500(GLTDAG)'!D37</f>
        <v>0</v>
      </c>
    </row>
    <row r="66" spans="1:3">
      <c r="B66" s="40" t="s">
        <v>1357</v>
      </c>
      <c r="C66" s="138">
        <f>'OP Conversion'!C32</f>
        <v>0</v>
      </c>
    </row>
    <row r="68" spans="1:3">
      <c r="A68" s="235" t="s">
        <v>1364</v>
      </c>
      <c r="B68" s="40" t="s">
        <v>1359</v>
      </c>
    </row>
    <row r="69" spans="1:3">
      <c r="B69" s="40" t="s">
        <v>1360</v>
      </c>
      <c r="C69" s="138">
        <f>'GOV DEBT-9500(GLTDAG)'!D40+'GOV DEBT-9500(GLTDAG)'!E40</f>
        <v>0</v>
      </c>
    </row>
    <row r="70" spans="1:3">
      <c r="B70" s="40" t="s">
        <v>1361</v>
      </c>
      <c r="C70" s="138">
        <f>'OP Conversion'!M38</f>
        <v>0</v>
      </c>
    </row>
    <row r="72" spans="1:3">
      <c r="A72" s="234">
        <v>7</v>
      </c>
      <c r="B72" s="16" t="s">
        <v>1368</v>
      </c>
    </row>
    <row r="73" spans="1:3">
      <c r="B73" s="40" t="s">
        <v>1369</v>
      </c>
      <c r="C73" s="138">
        <f>'BS Conversion'!M72</f>
        <v>0</v>
      </c>
    </row>
    <row r="74" spans="1:3">
      <c r="B74" s="40" t="s">
        <v>445</v>
      </c>
      <c r="C74" s="138">
        <f>'OP Conversion'!Q57</f>
        <v>0</v>
      </c>
    </row>
    <row r="76" spans="1:3">
      <c r="A76" s="234">
        <v>8</v>
      </c>
      <c r="B76" s="16" t="s">
        <v>1370</v>
      </c>
    </row>
    <row r="77" spans="1:3">
      <c r="B77" s="40" t="s">
        <v>1371</v>
      </c>
      <c r="C77" s="138">
        <f>'Revenue Analysis'!N8</f>
        <v>0</v>
      </c>
    </row>
    <row r="78" spans="1:3">
      <c r="B78" s="40" t="s">
        <v>1372</v>
      </c>
      <c r="C78" s="138">
        <f>'Revenue Analysis'!N37</f>
        <v>0</v>
      </c>
    </row>
    <row r="80" spans="1:3">
      <c r="A80" s="234">
        <v>9</v>
      </c>
      <c r="B80" s="16" t="s">
        <v>1373</v>
      </c>
    </row>
    <row r="81" spans="1:7">
      <c r="B81" s="40" t="s">
        <v>2502</v>
      </c>
      <c r="C81" s="308">
        <f>'FED.-ST. INTERGOVERNMENTAL(85)'!D64</f>
        <v>0</v>
      </c>
    </row>
    <row r="82" spans="1:7">
      <c r="B82" s="235" t="s">
        <v>1374</v>
      </c>
      <c r="C82" s="138">
        <f>'GOVERMENTAL FUNDS-OPERATING(16)'!M13</f>
        <v>0</v>
      </c>
    </row>
    <row r="83" spans="1:7">
      <c r="B83" s="235" t="s">
        <v>1376</v>
      </c>
      <c r="C83" s="138">
        <f>'CHANGE NET POSITION-PROP.(19)'!H32</f>
        <v>0</v>
      </c>
    </row>
    <row r="84" spans="1:7">
      <c r="B84" s="235" t="s">
        <v>1377</v>
      </c>
      <c r="C84" s="308">
        <f>'CHANGE NET POSITION-FIDUC(22)'!D14+'CHANGE NET POSITION-FIDUC(22)'!E14+'CHANGE NET POSITION-FIDUC(22)'!F14</f>
        <v>0</v>
      </c>
    </row>
    <row r="85" spans="1:7">
      <c r="B85" s="40" t="s">
        <v>1375</v>
      </c>
      <c r="C85" s="138">
        <f>C82+C83+C84</f>
        <v>0</v>
      </c>
    </row>
    <row r="86" spans="1:7">
      <c r="B86" s="40"/>
      <c r="C86" s="138"/>
    </row>
    <row r="87" spans="1:7">
      <c r="A87" s="234">
        <v>10</v>
      </c>
      <c r="B87" s="15" t="s">
        <v>1478</v>
      </c>
      <c r="C87" s="138"/>
    </row>
    <row r="88" spans="1:7">
      <c r="B88" s="40" t="s">
        <v>438</v>
      </c>
      <c r="C88" s="138">
        <f>'GW-STATEMENT OF ACTIVITIES(14)'!H57</f>
        <v>0</v>
      </c>
    </row>
    <row r="89" spans="1:7">
      <c r="B89" s="40" t="s">
        <v>447</v>
      </c>
      <c r="C89" s="138">
        <f>'RECONCILIATION OF OPERATING(17)'!C57</f>
        <v>0</v>
      </c>
    </row>
    <row r="90" spans="1:7">
      <c r="B90" s="40" t="s">
        <v>445</v>
      </c>
      <c r="C90" s="138">
        <f>'OP Conversion'!Q53</f>
        <v>0</v>
      </c>
    </row>
    <row r="92" spans="1:7">
      <c r="A92" s="234">
        <v>11</v>
      </c>
      <c r="B92" s="16" t="s">
        <v>1378</v>
      </c>
      <c r="C92" s="16"/>
    </row>
    <row r="93" spans="1:7">
      <c r="B93" s="40" t="s">
        <v>1379</v>
      </c>
      <c r="C93" s="138">
        <f>'GW-STATEMENT NET POSITION(13)'!B70</f>
        <v>0</v>
      </c>
    </row>
    <row r="94" spans="1:7">
      <c r="B94" s="40" t="s">
        <v>438</v>
      </c>
      <c r="C94" s="138">
        <f>'GW-STATEMENT OF ACTIVITIES(14)'!H61</f>
        <v>0</v>
      </c>
      <c r="G94" s="40" t="s">
        <v>1381</v>
      </c>
    </row>
    <row r="95" spans="1:7">
      <c r="B95" s="40" t="s">
        <v>431</v>
      </c>
      <c r="C95" s="138">
        <f>'GOVERNMENTAL FUNDS - BS(15)'!M92</f>
        <v>0</v>
      </c>
      <c r="G95" s="40" t="s">
        <v>1382</v>
      </c>
    </row>
    <row r="96" spans="1:7">
      <c r="B96" s="40" t="s">
        <v>1380</v>
      </c>
      <c r="C96" s="138">
        <f>'BS Conversion'!M72</f>
        <v>0</v>
      </c>
      <c r="G96" s="40" t="s">
        <v>1416</v>
      </c>
    </row>
    <row r="97" spans="1:8">
      <c r="B97" s="40" t="s">
        <v>445</v>
      </c>
      <c r="C97" s="138">
        <f>'OP Conversion'!Q57</f>
        <v>0</v>
      </c>
    </row>
    <row r="99" spans="1:8">
      <c r="A99" s="234">
        <v>12</v>
      </c>
      <c r="B99" s="16" t="s">
        <v>1412</v>
      </c>
    </row>
    <row r="100" spans="1:8">
      <c r="B100" s="40"/>
      <c r="C100" s="235" t="s">
        <v>585</v>
      </c>
      <c r="D100" s="235" t="s">
        <v>3285</v>
      </c>
      <c r="E100" s="235" t="s">
        <v>3286</v>
      </c>
      <c r="F100" s="235" t="s">
        <v>3287</v>
      </c>
      <c r="G100" s="235" t="s">
        <v>3284</v>
      </c>
    </row>
    <row r="101" spans="1:8">
      <c r="B101" s="40" t="s">
        <v>1383</v>
      </c>
      <c r="C101" s="138">
        <f>'NET POSITION-FIDUCIARY(21)'!D43</f>
        <v>0</v>
      </c>
      <c r="D101" s="138">
        <f>'NET POSITION-FIDUCIARY(21)'!E43</f>
        <v>0</v>
      </c>
      <c r="E101" s="138">
        <f>'NET POSITION-FIDUCIARY(21)'!F43</f>
        <v>0</v>
      </c>
      <c r="F101" s="138">
        <f>'NET POSITION-FIDUCIARY(21)'!G43</f>
        <v>0</v>
      </c>
      <c r="G101" s="138">
        <f>'NET POSITION-FIDUCIARY(21)'!H43</f>
        <v>0</v>
      </c>
    </row>
    <row r="102" spans="1:8">
      <c r="B102" s="40" t="s">
        <v>1384</v>
      </c>
      <c r="C102" s="138">
        <f>'CHANGE NET POSITION-FIDUC(22)'!D36</f>
        <v>0</v>
      </c>
      <c r="D102" s="138">
        <f>'CHANGE NET POSITION-FIDUC(22)'!E36</f>
        <v>0</v>
      </c>
      <c r="E102" s="138">
        <f>'CHANGE NET POSITION-FIDUC(22)'!F36</f>
        <v>0</v>
      </c>
      <c r="F102" s="138">
        <f>'CHANGE NET POSITION-FIDUC(22)'!G36</f>
        <v>0</v>
      </c>
      <c r="G102" s="138">
        <f>'CHANGE NET POSITION-FIDUC(22)'!H36</f>
        <v>0</v>
      </c>
    </row>
    <row r="104" spans="1:8">
      <c r="A104" s="234">
        <v>13</v>
      </c>
      <c r="B104" s="16" t="s">
        <v>1385</v>
      </c>
      <c r="C104" s="16"/>
    </row>
    <row r="105" spans="1:8">
      <c r="B105" s="40"/>
      <c r="C105" s="235" t="s">
        <v>1386</v>
      </c>
      <c r="D105" s="235" t="s">
        <v>1387</v>
      </c>
      <c r="E105" s="235" t="s">
        <v>1332</v>
      </c>
      <c r="F105" s="235" t="s">
        <v>1333</v>
      </c>
      <c r="G105" s="235" t="s">
        <v>1391</v>
      </c>
      <c r="H105" s="235" t="s">
        <v>1388</v>
      </c>
    </row>
    <row r="106" spans="1:8">
      <c r="B106" s="40" t="s">
        <v>454</v>
      </c>
      <c r="C106" s="138">
        <f>'NET POSITION-PROPRIETARY(18)'!C87</f>
        <v>0</v>
      </c>
      <c r="D106" s="138">
        <f>'NET POSITION-PROPRIETARY(18)'!D87</f>
        <v>0</v>
      </c>
      <c r="E106" s="138">
        <f>'NET POSITION-PROPRIETARY(18)'!E87</f>
        <v>0</v>
      </c>
      <c r="F106" s="138">
        <f>'NET POSITION-PROPRIETARY(18)'!F87</f>
        <v>0</v>
      </c>
      <c r="G106" s="138">
        <f>'NET POSITION-PROPRIETARY(18)'!G87</f>
        <v>0</v>
      </c>
      <c r="H106" s="138">
        <f>'NET POSITION-PROPRIETARY(18)'!H87</f>
        <v>0</v>
      </c>
    </row>
    <row r="107" spans="1:8">
      <c r="B107" s="40" t="s">
        <v>455</v>
      </c>
      <c r="C107" s="138">
        <f>'CHANGE NET POSITION-PROP.(19)'!C48</f>
        <v>0</v>
      </c>
      <c r="D107" s="138">
        <f>'CHANGE NET POSITION-PROP.(19)'!D48</f>
        <v>0</v>
      </c>
      <c r="E107" s="138">
        <f>'CHANGE NET POSITION-PROP.(19)'!E48</f>
        <v>0</v>
      </c>
      <c r="F107" s="138">
        <f>'CHANGE NET POSITION-PROP.(19)'!F48</f>
        <v>0</v>
      </c>
      <c r="G107" s="138">
        <f>'CHANGE NET POSITION-PROP.(19)'!G48</f>
        <v>0</v>
      </c>
      <c r="H107" s="138">
        <f>'CHANGE NET POSITION-PROP.(19)'!H48</f>
        <v>0</v>
      </c>
    </row>
    <row r="109" spans="1:8">
      <c r="A109" s="235" t="s">
        <v>1395</v>
      </c>
      <c r="B109" s="17" t="s">
        <v>1390</v>
      </c>
    </row>
    <row r="110" spans="1:8">
      <c r="B110" s="40"/>
      <c r="C110" s="235" t="s">
        <v>1387</v>
      </c>
      <c r="D110" s="235" t="s">
        <v>1332</v>
      </c>
      <c r="E110" s="235" t="s">
        <v>1333</v>
      </c>
      <c r="F110" s="235" t="s">
        <v>1334</v>
      </c>
      <c r="G110" s="235" t="s">
        <v>1388</v>
      </c>
    </row>
    <row r="111" spans="1:8">
      <c r="B111" s="40" t="s">
        <v>2503</v>
      </c>
      <c r="C111" s="138">
        <f>'NET POSIT-NONMAJOR ENTERPR(79)'!D86</f>
        <v>0</v>
      </c>
      <c r="D111" s="138">
        <f>'NET POSIT-NONMAJOR ENTERPR(79)'!E86</f>
        <v>0</v>
      </c>
      <c r="E111" s="138">
        <f>'NET POSIT-NONMAJOR ENTERPR(79)'!F86</f>
        <v>0</v>
      </c>
      <c r="F111" s="138">
        <f>'NET POSIT-NONMAJOR ENTERPR(79)'!G86</f>
        <v>0</v>
      </c>
      <c r="G111" s="138">
        <f>'NET POSIT-NONMAJOR ENTERPR(79)'!H86</f>
        <v>0</v>
      </c>
    </row>
    <row r="112" spans="1:8">
      <c r="B112" s="40" t="s">
        <v>2504</v>
      </c>
      <c r="C112" s="138">
        <f>'CHG. IN NP-NONMAJOR ENTERPR(80)'!D48</f>
        <v>0</v>
      </c>
      <c r="D112" s="138">
        <f>'CHG. IN NP-NONMAJOR ENTERPR(80)'!E48</f>
        <v>0</v>
      </c>
      <c r="E112" s="138">
        <f>'CHG. IN NP-NONMAJOR ENTERPR(80)'!F48</f>
        <v>0</v>
      </c>
      <c r="F112" s="138">
        <f>'CHG. IN NP-NONMAJOR ENTERPR(80)'!G48</f>
        <v>0</v>
      </c>
      <c r="G112" s="138">
        <f>'CHG. IN NP-NONMAJOR ENTERPR(80)'!H48</f>
        <v>0</v>
      </c>
    </row>
    <row r="113" spans="1:8">
      <c r="B113" s="40"/>
      <c r="C113" s="138"/>
      <c r="D113" s="138"/>
      <c r="E113" s="138"/>
      <c r="F113" s="138"/>
      <c r="G113" s="138"/>
    </row>
    <row r="114" spans="1:8">
      <c r="B114" s="40"/>
      <c r="C114" s="138"/>
      <c r="D114" s="138"/>
      <c r="E114" s="138"/>
      <c r="F114" s="138"/>
      <c r="G114" s="138"/>
    </row>
    <row r="115" spans="1:8">
      <c r="B115" s="40"/>
      <c r="C115" s="138"/>
      <c r="D115" s="138"/>
      <c r="E115" s="138"/>
      <c r="F115" s="138"/>
      <c r="G115" s="138"/>
    </row>
    <row r="117" spans="1:8">
      <c r="A117" s="234">
        <v>14</v>
      </c>
      <c r="B117" s="16" t="s">
        <v>1392</v>
      </c>
    </row>
    <row r="118" spans="1:8">
      <c r="B118" s="40"/>
      <c r="C118" s="235" t="s">
        <v>1386</v>
      </c>
      <c r="D118" s="235" t="s">
        <v>1387</v>
      </c>
      <c r="E118" s="235" t="s">
        <v>1332</v>
      </c>
      <c r="F118" s="235" t="s">
        <v>1333</v>
      </c>
      <c r="G118" s="235" t="s">
        <v>1391</v>
      </c>
      <c r="H118" s="235" t="s">
        <v>1388</v>
      </c>
    </row>
    <row r="119" spans="1:8">
      <c r="B119" s="40" t="s">
        <v>454</v>
      </c>
      <c r="C119" s="138">
        <f>'NET POSITION-PROPRIETARY(18)'!C13+'NET POSITION-PROPRIETARY(18)'!C14+'NET POSITION-PROPRIETARY(18)'!C15+'NET POSITION-PROPRIETARY(18)'!C25+'NET POSITION-PROPRIETARY(18)'!C26</f>
        <v>0</v>
      </c>
      <c r="D119" s="138">
        <f>'NET POSITION-PROPRIETARY(18)'!D13+'NET POSITION-PROPRIETARY(18)'!D14+'NET POSITION-PROPRIETARY(18)'!D15+'NET POSITION-PROPRIETARY(18)'!D25+'NET POSITION-PROPRIETARY(18)'!D26</f>
        <v>0</v>
      </c>
      <c r="E119" s="138">
        <f>'NET POSITION-PROPRIETARY(18)'!E13+'NET POSITION-PROPRIETARY(18)'!E14+'NET POSITION-PROPRIETARY(18)'!E15+'NET POSITION-PROPRIETARY(18)'!E25+'NET POSITION-PROPRIETARY(18)'!E26</f>
        <v>0</v>
      </c>
      <c r="F119" s="138">
        <f>'NET POSITION-PROPRIETARY(18)'!F13+'NET POSITION-PROPRIETARY(18)'!F14+'NET POSITION-PROPRIETARY(18)'!F15+'NET POSITION-PROPRIETARY(18)'!F25+'NET POSITION-PROPRIETARY(18)'!F26</f>
        <v>0</v>
      </c>
      <c r="G119" s="138">
        <f>'NET POSITION-PROPRIETARY(18)'!G13+'NET POSITION-PROPRIETARY(18)'!G14+'NET POSITION-PROPRIETARY(18)'!G15+'NET POSITION-PROPRIETARY(18)'!G25+'NET POSITION-PROPRIETARY(18)'!G26</f>
        <v>0</v>
      </c>
      <c r="H119" s="138">
        <f>'NET POSITION-PROPRIETARY(18)'!H13+'NET POSITION-PROPRIETARY(18)'!H14+'NET POSITION-PROPRIETARY(18)'!H15+'NET POSITION-PROPRIETARY(18)'!H25+'NET POSITION-PROPRIETARY(18)'!H26</f>
        <v>0</v>
      </c>
    </row>
    <row r="120" spans="1:8">
      <c r="B120" s="40" t="s">
        <v>1393</v>
      </c>
      <c r="C120" s="138">
        <f>'ST. OF CASH FLOWS-PROP.(20)'!B39</f>
        <v>0</v>
      </c>
      <c r="D120" s="138">
        <f>'ST. OF CASH FLOWS-PROP.(20)'!C39</f>
        <v>0</v>
      </c>
      <c r="E120" s="138">
        <f>'ST. OF CASH FLOWS-PROP.(20)'!D39</f>
        <v>0</v>
      </c>
      <c r="F120" s="138">
        <f>'ST. OF CASH FLOWS-PROP.(20)'!E39</f>
        <v>0</v>
      </c>
      <c r="G120" s="138">
        <f>'ST. OF CASH FLOWS-PROP.(20)'!F39</f>
        <v>0</v>
      </c>
      <c r="H120" s="138">
        <f>'ST. OF CASH FLOWS-PROP.(20)'!G39</f>
        <v>0</v>
      </c>
    </row>
    <row r="122" spans="1:8">
      <c r="A122" s="235" t="s">
        <v>1401</v>
      </c>
      <c r="B122" s="17" t="s">
        <v>1394</v>
      </c>
    </row>
    <row r="123" spans="1:8">
      <c r="B123" s="40"/>
      <c r="C123" s="235" t="s">
        <v>1387</v>
      </c>
      <c r="D123" s="235" t="s">
        <v>1332</v>
      </c>
      <c r="E123" s="235" t="s">
        <v>1333</v>
      </c>
      <c r="F123" s="235" t="s">
        <v>1334</v>
      </c>
      <c r="G123" s="235" t="s">
        <v>1388</v>
      </c>
    </row>
    <row r="124" spans="1:8">
      <c r="B124" s="40" t="s">
        <v>2503</v>
      </c>
      <c r="C124" s="138">
        <f>'NET POSIT-NONMAJOR ENTERPR(79)'!D12+'NET POSIT-NONMAJOR ENTERPR(79)'!D13+'NET POSIT-NONMAJOR ENTERPR(79)'!D14+'NET POSIT-NONMAJOR ENTERPR(79)'!D24+'NET POSIT-NONMAJOR ENTERPR(79)'!D25</f>
        <v>0</v>
      </c>
      <c r="D124" s="138">
        <f>'NET POSIT-NONMAJOR ENTERPR(79)'!E12+'NET POSIT-NONMAJOR ENTERPR(79)'!E13+'NET POSIT-NONMAJOR ENTERPR(79)'!E14+'NET POSIT-NONMAJOR ENTERPR(79)'!E24+'NET POSIT-NONMAJOR ENTERPR(79)'!E25</f>
        <v>0</v>
      </c>
      <c r="E124" s="138">
        <f>'NET POSIT-NONMAJOR ENTERPR(79)'!F12+'NET POSIT-NONMAJOR ENTERPR(79)'!F13+'NET POSIT-NONMAJOR ENTERPR(79)'!F14+'NET POSIT-NONMAJOR ENTERPR(79)'!F24+'NET POSIT-NONMAJOR ENTERPR(79)'!F25</f>
        <v>0</v>
      </c>
      <c r="F124" s="138">
        <f>'NET POSIT-NONMAJOR ENTERPR(79)'!G12+'NET POSIT-NONMAJOR ENTERPR(79)'!G13+'NET POSIT-NONMAJOR ENTERPR(79)'!G14+'NET POSIT-NONMAJOR ENTERPR(79)'!G24+'NET POSIT-NONMAJOR ENTERPR(79)'!G25</f>
        <v>0</v>
      </c>
      <c r="G124" s="138">
        <f>'NET POSIT-NONMAJOR ENTERPR(79)'!H12+'NET POSIT-NONMAJOR ENTERPR(79)'!H13+'NET POSIT-NONMAJOR ENTERPR(79)'!H14+'NET POSIT-NONMAJOR ENTERPR(79)'!H24+'NET POSIT-NONMAJOR ENTERPR(79)'!H25</f>
        <v>0</v>
      </c>
    </row>
    <row r="125" spans="1:8">
      <c r="B125" s="40" t="s">
        <v>2508</v>
      </c>
      <c r="C125" s="138">
        <f>'NONMAJOR ENTERPR. CASH FLOW(81)'!B37</f>
        <v>0</v>
      </c>
      <c r="D125" s="138">
        <f>'NONMAJOR ENTERPR. CASH FLOW(81)'!C37</f>
        <v>0</v>
      </c>
      <c r="E125" s="138">
        <f>'NONMAJOR ENTERPR. CASH FLOW(81)'!D37</f>
        <v>0</v>
      </c>
      <c r="F125" s="138">
        <f>'NONMAJOR ENTERPR. CASH FLOW(81)'!E37</f>
        <v>0</v>
      </c>
      <c r="G125" s="138">
        <f>'NONMAJOR ENTERPR. CASH FLOW(81)'!F37</f>
        <v>0</v>
      </c>
    </row>
    <row r="126" spans="1:8">
      <c r="B126" s="40"/>
      <c r="C126" s="138"/>
      <c r="D126" s="138"/>
      <c r="E126" s="138"/>
      <c r="F126" s="138"/>
      <c r="G126" s="138"/>
    </row>
    <row r="127" spans="1:8">
      <c r="A127" s="234">
        <v>15</v>
      </c>
      <c r="B127" s="16" t="s">
        <v>1478</v>
      </c>
      <c r="C127" s="138"/>
      <c r="D127" s="138"/>
      <c r="E127" s="138"/>
      <c r="F127" s="138"/>
      <c r="G127" s="138"/>
    </row>
    <row r="128" spans="1:8">
      <c r="B128" s="40" t="s">
        <v>455</v>
      </c>
      <c r="C128" s="138">
        <f>'CHANGE NET POSITION-PROP.(19)'!H53</f>
        <v>0</v>
      </c>
      <c r="D128" s="138"/>
      <c r="E128" s="138"/>
      <c r="F128" s="138"/>
      <c r="G128" s="138"/>
    </row>
    <row r="129" spans="1:7">
      <c r="B129" s="40" t="s">
        <v>438</v>
      </c>
      <c r="C129" s="138">
        <f>'GW-STATEMENT OF ACTIVITIES(14)'!I57</f>
        <v>0</v>
      </c>
      <c r="D129" s="138"/>
      <c r="E129" s="138"/>
      <c r="F129" s="138"/>
      <c r="G129" s="138"/>
    </row>
    <row r="131" spans="1:7">
      <c r="A131" s="234">
        <v>16</v>
      </c>
      <c r="B131" s="16" t="s">
        <v>1400</v>
      </c>
    </row>
    <row r="132" spans="1:7">
      <c r="B132" s="40" t="s">
        <v>1396</v>
      </c>
      <c r="C132" s="138">
        <f>'GW-STATEMENT NET POSITION(13)'!C70</f>
        <v>0</v>
      </c>
    </row>
    <row r="133" spans="1:7">
      <c r="B133" s="40" t="s">
        <v>438</v>
      </c>
      <c r="C133" s="138">
        <f>'GW-STATEMENT OF ACTIVITIES(14)'!I61</f>
        <v>0</v>
      </c>
      <c r="G133" s="40" t="s">
        <v>1398</v>
      </c>
    </row>
    <row r="134" spans="1:7">
      <c r="B134" s="40" t="s">
        <v>454</v>
      </c>
      <c r="C134" s="138">
        <f>'NET POSITION-PROPRIETARY(18)'!H87</f>
        <v>0</v>
      </c>
      <c r="G134" s="40" t="s">
        <v>1397</v>
      </c>
    </row>
    <row r="135" spans="1:7">
      <c r="B135" s="40" t="s">
        <v>455</v>
      </c>
      <c r="C135" s="138">
        <f>'CHANGE NET POSITION-PROP.(19)'!H48</f>
        <v>0</v>
      </c>
      <c r="G135" s="40" t="s">
        <v>1399</v>
      </c>
    </row>
    <row r="137" spans="1:7">
      <c r="A137" s="234">
        <v>17</v>
      </c>
      <c r="B137" s="16" t="s">
        <v>1479</v>
      </c>
    </row>
    <row r="138" spans="1:7">
      <c r="B138" s="40" t="s">
        <v>1396</v>
      </c>
      <c r="C138" s="138">
        <f>'GW-STATEMENT NET POSITION(13)'!D70</f>
        <v>0</v>
      </c>
    </row>
    <row r="139" spans="1:7">
      <c r="B139" s="40" t="s">
        <v>438</v>
      </c>
      <c r="C139" s="138">
        <f>'GW-STATEMENT OF ACTIVITIES(14)'!J61</f>
        <v>0</v>
      </c>
    </row>
    <row r="141" spans="1:7">
      <c r="A141" s="234">
        <v>18</v>
      </c>
      <c r="B141" s="16" t="s">
        <v>1408</v>
      </c>
    </row>
    <row r="142" spans="1:7">
      <c r="B142" s="40" t="s">
        <v>2505</v>
      </c>
      <c r="C142" s="138">
        <f>'SCHEDULE OF REC. &amp; DISB.'!H141</f>
        <v>0</v>
      </c>
    </row>
    <row r="143" spans="1:7">
      <c r="B143" s="40" t="s">
        <v>2506</v>
      </c>
      <c r="C143" s="138">
        <f>'CASH RECONCILIATION(89)'!F43</f>
        <v>0</v>
      </c>
    </row>
    <row r="145" spans="1:4">
      <c r="A145" s="234">
        <v>19</v>
      </c>
      <c r="B145" s="16" t="s">
        <v>1409</v>
      </c>
    </row>
    <row r="146" spans="1:4">
      <c r="B146" s="17" t="s">
        <v>1410</v>
      </c>
      <c r="D146" s="40" t="s">
        <v>1413</v>
      </c>
    </row>
    <row r="147" spans="1:4">
      <c r="B147" s="40" t="s">
        <v>1396</v>
      </c>
      <c r="C147" s="138">
        <f>'GW-STATEMENT NET POSITION(13)'!B9+'GW-STATEMENT NET POSITION(13)'!B10+'GW-STATEMENT NET POSITION(13)'!B11+'GW-STATEMENT NET POSITION(13)'!B13+'GW-STATEMENT NET POSITION(13)'!B14</f>
        <v>0</v>
      </c>
    </row>
    <row r="148" spans="1:4">
      <c r="B148" s="40" t="s">
        <v>2505</v>
      </c>
      <c r="C148" s="138">
        <f>'SCHEDULE OF REC. &amp; DISB.'!H6+'SCHEDULE OF REC. &amp; DISB.'!H61+'SCHEDULE OF REC. &amp; DISB.'!H69+'SCHEDULE OF REC. &amp; DISB.'!H75+'SCHEDULE OF REC. &amp; DISB.'!H140</f>
        <v>0</v>
      </c>
      <c r="D148" t="s">
        <v>2033</v>
      </c>
    </row>
    <row r="150" spans="1:4">
      <c r="B150" s="17" t="s">
        <v>1411</v>
      </c>
      <c r="D150" s="40" t="s">
        <v>1413</v>
      </c>
    </row>
    <row r="151" spans="1:4">
      <c r="B151" s="40" t="s">
        <v>1396</v>
      </c>
      <c r="C151" s="138">
        <f>'GW-STATEMENT NET POSITION(13)'!C9+'GW-STATEMENT NET POSITION(13)'!C10+'GW-STATEMENT NET POSITION(13)'!C11+'GW-STATEMENT NET POSITION(13)'!C13+'GW-STATEMENT NET POSITION(13)'!C14</f>
        <v>0</v>
      </c>
    </row>
    <row r="152" spans="1:4">
      <c r="B152" s="40" t="s">
        <v>454</v>
      </c>
      <c r="C152" s="138">
        <f>'NET POSITION-PROPRIETARY(18)'!H13+'NET POSITION-PROPRIETARY(18)'!H14+'NET POSITION-PROPRIETARY(18)'!H15+'NET POSITION-PROPRIETARY(18)'!H25+'NET POSITION-PROPRIETARY(18)'!H26</f>
        <v>0</v>
      </c>
    </row>
    <row r="153" spans="1:4">
      <c r="B153" s="40" t="s">
        <v>2505</v>
      </c>
      <c r="C153" s="138">
        <f>'SCHEDULE OF REC. &amp; DISB.'!H84</f>
        <v>0</v>
      </c>
      <c r="D153" t="s">
        <v>2033</v>
      </c>
    </row>
    <row r="155" spans="1:4">
      <c r="B155" s="16" t="s">
        <v>1388</v>
      </c>
    </row>
    <row r="156" spans="1:4">
      <c r="B156" s="40" t="s">
        <v>1379</v>
      </c>
      <c r="C156" s="138">
        <f>'GW-STATEMENT NET POSITION(13)'!D9+'GW-STATEMENT NET POSITION(13)'!D10+'GW-STATEMENT NET POSITION(13)'!D11+'GW-STATEMENT NET POSITION(13)'!D13+'GW-STATEMENT NET POSITION(13)'!D14</f>
        <v>0</v>
      </c>
    </row>
    <row r="157" spans="1:4">
      <c r="B157" s="40" t="s">
        <v>2034</v>
      </c>
      <c r="C157" s="138">
        <f>'NET POSITION-FIDUCIARY(21)'!D12+'NET POSITION-FIDUCIARY(21)'!E12+'NET POSITION-FIDUCIARY(21)'!F12+'NET POSITION-FIDUCIARY(21)'!G12+'NET POSITION-FIDUCIARY(21)'!D19+'NET POSITION-FIDUCIARY(21)'!E19+'NET POSITION-FIDUCIARY(21)'!F19+'NET POSITION-FIDUCIARY(21)'!G19</f>
        <v>0</v>
      </c>
    </row>
    <row r="158" spans="1:4">
      <c r="B158" s="40" t="s">
        <v>2509</v>
      </c>
      <c r="C158" s="308">
        <f>'COMB. NET POS-IN. SER.(82)'!F12+'COMB. NET POS-IN. SER.(82)'!F13+'COMB. NET POS-IN. SER.(82)'!F14+'COMB. NET POS-IN. SER.(82)'!F24+'COMB. NET POS-IN. SER.(82)'!F25</f>
        <v>0</v>
      </c>
    </row>
    <row r="159" spans="1:4">
      <c r="B159" s="235" t="s">
        <v>2035</v>
      </c>
      <c r="C159" s="138">
        <f>SUM(C156:C158)</f>
        <v>0</v>
      </c>
    </row>
    <row r="161" spans="2:4">
      <c r="B161" s="40" t="s">
        <v>2507</v>
      </c>
      <c r="C161" s="138">
        <f>'CASH RECONCILIATION(89)'!F43</f>
        <v>0</v>
      </c>
      <c r="D161" s="40" t="s">
        <v>2036</v>
      </c>
    </row>
    <row r="162" spans="2:4">
      <c r="D162" s="40" t="s">
        <v>2037</v>
      </c>
    </row>
    <row r="163" spans="2:4">
      <c r="D163" s="40" t="s">
        <v>2038</v>
      </c>
    </row>
    <row r="164" spans="2:4">
      <c r="B164" s="40" t="s">
        <v>395</v>
      </c>
      <c r="C164" s="138">
        <f>'CASH RECONCILIATION(89)'!F21</f>
        <v>0</v>
      </c>
    </row>
    <row r="165" spans="2:4">
      <c r="B165" s="40" t="s">
        <v>2039</v>
      </c>
      <c r="C165" s="24"/>
    </row>
    <row r="166" spans="2:4">
      <c r="C166" s="138">
        <f>C161+C164</f>
        <v>0</v>
      </c>
      <c r="D166" s="40" t="s">
        <v>2040</v>
      </c>
    </row>
    <row r="167" spans="2:4">
      <c r="D167" s="40" t="s">
        <v>2041</v>
      </c>
    </row>
  </sheetData>
  <sheetProtection algorithmName="SHA-512" hashValue="ODZ67SrzIjNHbv3jYV+VtVSbEg5UroCEv010BeoeluHIu2TU/Gm6f2+UeF23OVVZej5/z05X8MDQcPyZec8OXQ==" saltValue="fzdVAVhUI+hoYK45s4WLFA==" spinCount="100000" sheet="1"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F366"/>
  <sheetViews>
    <sheetView workbookViewId="0">
      <selection activeCell="R310" sqref="R310"/>
    </sheetView>
  </sheetViews>
  <sheetFormatPr defaultRowHeight="12.75"/>
  <cols>
    <col min="1" max="1" width="28.5703125" customWidth="1"/>
  </cols>
  <sheetData>
    <row r="1" spans="1:2" ht="18">
      <c r="A1" s="582" t="s">
        <v>1652</v>
      </c>
    </row>
    <row r="3" spans="1:2">
      <c r="A3" s="566" t="s">
        <v>1653</v>
      </c>
      <c r="B3" s="24"/>
    </row>
    <row r="4" spans="1:2">
      <c r="A4" t="str">
        <f>'COVER PAGE'!A30</f>
        <v>FISCAL YEAR ENDING JUNE 30, 2021</v>
      </c>
    </row>
    <row r="5" spans="1:2">
      <c r="A5" s="584">
        <f>VLOOKUP(A4,Year,2,FALSE)</f>
        <v>2021</v>
      </c>
    </row>
    <row r="6" spans="1:2">
      <c r="A6" s="40" t="s">
        <v>1654</v>
      </c>
      <c r="B6" s="40" t="s">
        <v>1655</v>
      </c>
    </row>
    <row r="7" spans="1:2">
      <c r="A7" s="583" t="s">
        <v>1656</v>
      </c>
      <c r="B7">
        <v>2013</v>
      </c>
    </row>
    <row r="8" spans="1:2">
      <c r="A8" s="583" t="s">
        <v>1657</v>
      </c>
      <c r="B8">
        <v>2014</v>
      </c>
    </row>
    <row r="9" spans="1:2">
      <c r="A9" s="459" t="s">
        <v>1658</v>
      </c>
      <c r="B9">
        <v>2015</v>
      </c>
    </row>
    <row r="10" spans="1:2">
      <c r="A10" s="459" t="s">
        <v>1659</v>
      </c>
      <c r="B10">
        <v>2016</v>
      </c>
    </row>
    <row r="11" spans="1:2">
      <c r="A11" s="459" t="s">
        <v>1660</v>
      </c>
      <c r="B11">
        <v>2017</v>
      </c>
    </row>
    <row r="12" spans="1:2">
      <c r="A12" s="459" t="s">
        <v>1661</v>
      </c>
      <c r="B12">
        <v>2018</v>
      </c>
    </row>
    <row r="13" spans="1:2">
      <c r="A13" s="459" t="s">
        <v>1670</v>
      </c>
      <c r="B13">
        <v>2019</v>
      </c>
    </row>
    <row r="14" spans="1:2">
      <c r="A14" s="459" t="s">
        <v>1662</v>
      </c>
      <c r="B14">
        <v>2020</v>
      </c>
    </row>
    <row r="15" spans="1:2">
      <c r="A15" s="459" t="s">
        <v>1663</v>
      </c>
      <c r="B15">
        <v>2021</v>
      </c>
    </row>
    <row r="16" spans="1:2">
      <c r="A16" s="459" t="s">
        <v>1664</v>
      </c>
      <c r="B16">
        <v>2022</v>
      </c>
    </row>
    <row r="17" spans="1:2">
      <c r="A17" s="459" t="s">
        <v>1665</v>
      </c>
      <c r="B17">
        <v>2023</v>
      </c>
    </row>
    <row r="18" spans="1:2">
      <c r="A18" s="459" t="s">
        <v>1666</v>
      </c>
      <c r="B18">
        <v>2024</v>
      </c>
    </row>
    <row r="19" spans="1:2">
      <c r="A19" s="459" t="s">
        <v>1667</v>
      </c>
      <c r="B19">
        <v>2025</v>
      </c>
    </row>
    <row r="20" spans="1:2">
      <c r="A20" s="459" t="s">
        <v>1668</v>
      </c>
      <c r="B20">
        <v>2026</v>
      </c>
    </row>
    <row r="21" spans="1:2">
      <c r="A21" s="459" t="s">
        <v>1669</v>
      </c>
      <c r="B21">
        <v>2027</v>
      </c>
    </row>
    <row r="22" spans="1:2">
      <c r="A22" s="459" t="s">
        <v>1671</v>
      </c>
      <c r="B22">
        <v>2028</v>
      </c>
    </row>
    <row r="23" spans="1:2">
      <c r="A23" s="459" t="s">
        <v>1672</v>
      </c>
      <c r="B23">
        <v>2029</v>
      </c>
    </row>
    <row r="24" spans="1:2">
      <c r="A24" s="459" t="s">
        <v>1673</v>
      </c>
      <c r="B24">
        <v>2030</v>
      </c>
    </row>
    <row r="25" spans="1:2">
      <c r="A25" s="459" t="s">
        <v>1674</v>
      </c>
      <c r="B25">
        <v>2031</v>
      </c>
    </row>
    <row r="26" spans="1:2">
      <c r="A26" s="459" t="s">
        <v>1675</v>
      </c>
      <c r="B26">
        <v>2032</v>
      </c>
    </row>
    <row r="27" spans="1:2">
      <c r="A27" s="459" t="s">
        <v>1676</v>
      </c>
      <c r="B27">
        <v>2033</v>
      </c>
    </row>
    <row r="28" spans="1:2">
      <c r="A28" s="459" t="s">
        <v>1677</v>
      </c>
      <c r="B28">
        <v>2034</v>
      </c>
    </row>
    <row r="29" spans="1:2">
      <c r="A29" s="459" t="s">
        <v>1678</v>
      </c>
      <c r="B29">
        <v>2035</v>
      </c>
    </row>
    <row r="30" spans="1:2">
      <c r="A30" s="459" t="s">
        <v>1679</v>
      </c>
      <c r="B30">
        <v>2036</v>
      </c>
    </row>
    <row r="31" spans="1:2">
      <c r="A31" s="459" t="s">
        <v>1680</v>
      </c>
      <c r="B31">
        <v>2037</v>
      </c>
    </row>
    <row r="32" spans="1:2">
      <c r="A32" s="459" t="s">
        <v>1681</v>
      </c>
      <c r="B32">
        <v>2038</v>
      </c>
    </row>
    <row r="33" spans="1:58">
      <c r="A33" s="459" t="s">
        <v>1682</v>
      </c>
      <c r="B33">
        <v>2039</v>
      </c>
    </row>
    <row r="35" spans="1:58">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BA35" s="24"/>
      <c r="BB35" s="24"/>
      <c r="BC35" s="24"/>
      <c r="BD35" s="24"/>
      <c r="BE35" s="24"/>
      <c r="BF35" s="24"/>
    </row>
    <row r="36" spans="1:58">
      <c r="A36" s="17" t="s">
        <v>1315</v>
      </c>
      <c r="F36" s="40" t="s">
        <v>1697</v>
      </c>
      <c r="M36" s="40" t="s">
        <v>1699</v>
      </c>
      <c r="T36" s="40" t="s">
        <v>1700</v>
      </c>
      <c r="AA36" s="40" t="s">
        <v>1701</v>
      </c>
      <c r="AH36" t="s">
        <v>1702</v>
      </c>
      <c r="AO36" s="40" t="s">
        <v>1703</v>
      </c>
      <c r="AV36" s="40" t="s">
        <v>1704</v>
      </c>
      <c r="BC36" s="17" t="s">
        <v>1705</v>
      </c>
      <c r="BD36" s="17"/>
      <c r="BE36" s="17"/>
      <c r="BF36" s="17"/>
    </row>
    <row r="37" spans="1:58">
      <c r="F37">
        <v>2000</v>
      </c>
      <c r="G37">
        <v>3000</v>
      </c>
      <c r="H37">
        <v>4000</v>
      </c>
      <c r="I37">
        <v>8000</v>
      </c>
      <c r="M37">
        <v>2000</v>
      </c>
      <c r="N37">
        <v>3000</v>
      </c>
      <c r="O37">
        <v>4000</v>
      </c>
      <c r="P37">
        <v>8000</v>
      </c>
      <c r="T37">
        <v>2000</v>
      </c>
      <c r="U37">
        <v>3000</v>
      </c>
      <c r="V37">
        <v>4000</v>
      </c>
      <c r="W37">
        <v>8000</v>
      </c>
      <c r="AA37">
        <v>2000</v>
      </c>
      <c r="AB37">
        <v>3000</v>
      </c>
      <c r="AC37">
        <v>4000</v>
      </c>
      <c r="AD37">
        <v>8000</v>
      </c>
      <c r="AH37">
        <v>2000</v>
      </c>
      <c r="AI37">
        <v>3000</v>
      </c>
      <c r="AJ37">
        <v>4000</v>
      </c>
      <c r="AK37">
        <v>8000</v>
      </c>
      <c r="AO37">
        <v>2000</v>
      </c>
      <c r="AP37">
        <v>3000</v>
      </c>
      <c r="AQ37">
        <v>4000</v>
      </c>
      <c r="AR37">
        <v>8000</v>
      </c>
      <c r="AV37">
        <v>2000</v>
      </c>
      <c r="AW37">
        <v>3000</v>
      </c>
      <c r="AX37">
        <v>4000</v>
      </c>
      <c r="AY37">
        <v>8000</v>
      </c>
      <c r="BC37" s="17">
        <v>2000</v>
      </c>
      <c r="BD37" s="17">
        <v>3000</v>
      </c>
      <c r="BE37" s="17">
        <v>4000</v>
      </c>
      <c r="BF37" s="17">
        <v>8000</v>
      </c>
    </row>
    <row r="38" spans="1:58">
      <c r="A38" s="40" t="s">
        <v>1690</v>
      </c>
      <c r="B38">
        <v>2000</v>
      </c>
      <c r="D38">
        <v>100000</v>
      </c>
      <c r="F38" s="587">
        <f>IF(B44=2000,'GOVERNMENTAL FUNDS - BS(15)'!E11+'GOVERNMENTAL FUNDS - BS(15)'!E12+'GOVERNMENTAL FUNDS - BS(15)'!E13+'GOVERNMENTAL FUNDS - BS(15)'!E15+'GOVERNMENTAL FUNDS - BS(15)'!E16+'GOVERNMENTAL FUNDS - BS(15)'!E17,0)</f>
        <v>0</v>
      </c>
      <c r="G38" s="587">
        <f>IF(B44=3000,'GOVERNMENTAL FUNDS - BS(15)'!E11+'GOVERNMENTAL FUNDS - BS(15)'!E12+'GOVERNMENTAL FUNDS - BS(15)'!E13+'GOVERNMENTAL FUNDS - BS(15)'!E15+'GOVERNMENTAL FUNDS - BS(15)'!E16+'GOVERNMENTAL FUNDS - BS(15)'!E17,0)</f>
        <v>0</v>
      </c>
      <c r="H38" s="587">
        <f>IF(B44=4000,'GOVERNMENTAL FUNDS - BS(15)'!E11+'GOVERNMENTAL FUNDS - BS(15)'!E12+'GOVERNMENTAL FUNDS - BS(15)'!E13+'GOVERNMENTAL FUNDS - BS(15)'!E15+'GOVERNMENTAL FUNDS - BS(15)'!E16+'GOVERNMENTAL FUNDS - BS(15)'!E17,0)</f>
        <v>0</v>
      </c>
      <c r="I38" s="587">
        <f>IF(B44=8000,'GOVERNMENTAL FUNDS - BS(15)'!E11+'GOVERNMENTAL FUNDS - BS(15)'!E12+'GOVERNMENTAL FUNDS - BS(15)'!E13+'GOVERNMENTAL FUNDS - BS(15)'!E15+'GOVERNMENTAL FUNDS - BS(15)'!E16+'GOVERNMENTAL FUNDS - BS(15)'!E17,0)</f>
        <v>0</v>
      </c>
      <c r="K38">
        <v>100000</v>
      </c>
      <c r="M38" s="587">
        <f>IF(B45=2000,'GOVERNMENTAL FUNDS - BS(15)'!F11+'GOVERNMENTAL FUNDS - BS(15)'!F12+'GOVERNMENTAL FUNDS - BS(15)'!F13+'GOVERNMENTAL FUNDS - BS(15)'!F15+'GOVERNMENTAL FUNDS - BS(15)'!F16+'GOVERNMENTAL FUNDS - BS(15)'!F17,0)</f>
        <v>0</v>
      </c>
      <c r="N38" s="587">
        <f>IF(B45=3000,'GOVERNMENTAL FUNDS - BS(15)'!F11+'GOVERNMENTAL FUNDS - BS(15)'!F12+'GOVERNMENTAL FUNDS - BS(15)'!F13+'GOVERNMENTAL FUNDS - BS(15)'!F15+'GOVERNMENTAL FUNDS - BS(15)'!F16+'GOVERNMENTAL FUNDS - BS(15)'!F17,0)</f>
        <v>0</v>
      </c>
      <c r="O38" s="587">
        <f>IF(B45=4000,'GOVERNMENTAL FUNDS - BS(15)'!F11+'GOVERNMENTAL FUNDS - BS(15)'!F12+'GOVERNMENTAL FUNDS - BS(15)'!F13+'GOVERNMENTAL FUNDS - BS(15)'!F15+'GOVERNMENTAL FUNDS - BS(15)'!F16+'GOVERNMENTAL FUNDS - BS(15)'!F17,0)</f>
        <v>0</v>
      </c>
      <c r="P38" s="587">
        <f>IF(B45=8000,'GOVERNMENTAL FUNDS - BS(15)'!F11+'GOVERNMENTAL FUNDS - BS(15)'!F12+'GOVERNMENTAL FUNDS - BS(15)'!F13+'GOVERNMENTAL FUNDS - BS(15)'!F15+'GOVERNMENTAL FUNDS - BS(15)'!F16+'GOVERNMENTAL FUNDS - BS(15)'!F17,0)</f>
        <v>0</v>
      </c>
      <c r="R38">
        <v>100000</v>
      </c>
      <c r="T38" s="587">
        <f>IF(B46=2000,'GOVERNMENTAL FUNDS - BS(15)'!G11+'GOVERNMENTAL FUNDS - BS(15)'!G12+'GOVERNMENTAL FUNDS - BS(15)'!G13+'GOVERNMENTAL FUNDS - BS(15)'!G15+'GOVERNMENTAL FUNDS - BS(15)'!G16+'GOVERNMENTAL FUNDS - BS(15)'!G17,0)</f>
        <v>0</v>
      </c>
      <c r="U38" s="587">
        <f>IF(B46=3000,'GOVERNMENTAL FUNDS - BS(15)'!G11+'GOVERNMENTAL FUNDS - BS(15)'!G12+'GOVERNMENTAL FUNDS - BS(15)'!G13+'GOVERNMENTAL FUNDS - BS(15)'!G15+'GOVERNMENTAL FUNDS - BS(15)'!G16+'GOVERNMENTAL FUNDS - BS(15)'!G17,0)</f>
        <v>0</v>
      </c>
      <c r="V38" s="587">
        <f>IF(B46=4000,'GOVERNMENTAL FUNDS - BS(15)'!G11+'GOVERNMENTAL FUNDS - BS(15)'!G12+'GOVERNMENTAL FUNDS - BS(15)'!G13+'GOVERNMENTAL FUNDS - BS(15)'!G15+'GOVERNMENTAL FUNDS - BS(15)'!G16+'GOVERNMENTAL FUNDS - BS(15)'!G17,0)</f>
        <v>0</v>
      </c>
      <c r="W38" s="587">
        <f>IF(B46=8000,'GOVERNMENTAL FUNDS - BS(15)'!G11+'GOVERNMENTAL FUNDS - BS(15)'!G12+'GOVERNMENTAL FUNDS - BS(15)'!G13+'GOVERNMENTAL FUNDS - BS(15)'!G15+'GOVERNMENTAL FUNDS - BS(15)'!G16+'GOVERNMENTAL FUNDS - BS(15)'!G17,0)</f>
        <v>0</v>
      </c>
      <c r="Y38">
        <v>100000</v>
      </c>
      <c r="AA38" s="587">
        <f>IF(B47=2000,'GOVERNMENTAL FUNDS - BS(15)'!H11+'GOVERNMENTAL FUNDS - BS(15)'!H12+'GOVERNMENTAL FUNDS - BS(15)'!H13+'GOVERNMENTAL FUNDS - BS(15)'!H15+'GOVERNMENTAL FUNDS - BS(15)'!H16+'GOVERNMENTAL FUNDS - BS(15)'!H17,0)</f>
        <v>0</v>
      </c>
      <c r="AB38" s="587">
        <f>IF(B47=3000,'GOVERNMENTAL FUNDS - BS(15)'!H11+'GOVERNMENTAL FUNDS - BS(15)'!H12+'GOVERNMENTAL FUNDS - BS(15)'!H13+'GOVERNMENTAL FUNDS - BS(15)'!H15+'GOVERNMENTAL FUNDS - BS(15)'!H16+'GOVERNMENTAL FUNDS - BS(15)'!H17,0)</f>
        <v>0</v>
      </c>
      <c r="AC38" s="587">
        <f>IF(B47=4000,'GOVERNMENTAL FUNDS - BS(15)'!H11+'GOVERNMENTAL FUNDS - BS(15)'!H12+'GOVERNMENTAL FUNDS - BS(15)'!H13+'GOVERNMENTAL FUNDS - BS(15)'!H15+'GOVERNMENTAL FUNDS - BS(15)'!H16+'GOVERNMENTAL FUNDS - BS(15)'!H17,0)</f>
        <v>0</v>
      </c>
      <c r="AD38" s="587">
        <f>IF(B47=8000,'GOVERNMENTAL FUNDS - BS(15)'!H11+'GOVERNMENTAL FUNDS - BS(15)'!H12+'GOVERNMENTAL FUNDS - BS(15)'!H13+'GOVERNMENTAL FUNDS - BS(15)'!H15+'GOVERNMENTAL FUNDS - BS(15)'!H16+'GOVERNMENTAL FUNDS - BS(15)'!H17,0)</f>
        <v>0</v>
      </c>
      <c r="AF38">
        <v>100000</v>
      </c>
      <c r="AH38" s="587">
        <f>IF(B48=2000,'GOVERNMENTAL FUNDS - BS(15)'!I11+'GOVERNMENTAL FUNDS - BS(15)'!I12+'GOVERNMENTAL FUNDS - BS(15)'!I13+'GOVERNMENTAL FUNDS - BS(15)'!I15+'GOVERNMENTAL FUNDS - BS(15)'!I16+'GOVERNMENTAL FUNDS - BS(15)'!I17,0)</f>
        <v>0</v>
      </c>
      <c r="AI38" s="587">
        <f>IF(B48=3000,'GOVERNMENTAL FUNDS - BS(15)'!I11+'GOVERNMENTAL FUNDS - BS(15)'!I12+'GOVERNMENTAL FUNDS - BS(15)'!I13+'GOVERNMENTAL FUNDS - BS(15)'!I15+'GOVERNMENTAL FUNDS - BS(15)'!I16+'GOVERNMENTAL FUNDS - BS(15)'!I17,0)</f>
        <v>0</v>
      </c>
      <c r="AJ38" s="587">
        <f>IF(B48=4000,'GOVERNMENTAL FUNDS - BS(15)'!I11+'GOVERNMENTAL FUNDS - BS(15)'!I12+'GOVERNMENTAL FUNDS - BS(15)'!I13+'GOVERNMENTAL FUNDS - BS(15)'!I15+'GOVERNMENTAL FUNDS - BS(15)'!I16+'GOVERNMENTAL FUNDS - BS(15)'!I17,0)</f>
        <v>0</v>
      </c>
      <c r="AK38" s="587">
        <f>IF(B48=8000,'GOVERNMENTAL FUNDS - BS(15)'!I11+'GOVERNMENTAL FUNDS - BS(15)'!I12+'GOVERNMENTAL FUNDS - BS(15)'!I13+'GOVERNMENTAL FUNDS - BS(15)'!I15+'GOVERNMENTAL FUNDS - BS(15)'!I16+'GOVERNMENTAL FUNDS - BS(15)'!I17,0)</f>
        <v>0</v>
      </c>
      <c r="AM38">
        <v>100000</v>
      </c>
      <c r="AO38" s="587">
        <f>IF(B49=2000,'GOVERNMENTAL FUNDS - BS(15)'!J11+'GOVERNMENTAL FUNDS - BS(15)'!J12+'GOVERNMENTAL FUNDS - BS(15)'!J13+'GOVERNMENTAL FUNDS - BS(15)'!J15+'GOVERNMENTAL FUNDS - BS(15)'!J16+'GOVERNMENTAL FUNDS - BS(15)'!J17,0)</f>
        <v>0</v>
      </c>
      <c r="AP38" s="587">
        <f>IF(B49=3000,'GOVERNMENTAL FUNDS - BS(15)'!J11+'GOVERNMENTAL FUNDS - BS(15)'!J12+'GOVERNMENTAL FUNDS - BS(15)'!J13+'GOVERNMENTAL FUNDS - BS(15)'!J15+'GOVERNMENTAL FUNDS - BS(15)'!J16+'GOVERNMENTAL FUNDS - BS(15)'!J17,0)</f>
        <v>0</v>
      </c>
      <c r="AQ38" s="587">
        <f>IF(B49=4000,'GOVERNMENTAL FUNDS - BS(15)'!J11+'GOVERNMENTAL FUNDS - BS(15)'!J12+'GOVERNMENTAL FUNDS - BS(15)'!J13+'GOVERNMENTAL FUNDS - BS(15)'!J15+'GOVERNMENTAL FUNDS - BS(15)'!J16+'GOVERNMENTAL FUNDS - BS(15)'!J17,0)</f>
        <v>0</v>
      </c>
      <c r="AR38" s="587">
        <f>IF(B49=8000,'GOVERNMENTAL FUNDS - BS(15)'!J11+'GOVERNMENTAL FUNDS - BS(15)'!J12+'GOVERNMENTAL FUNDS - BS(15)'!J13+'GOVERNMENTAL FUNDS - BS(15)'!J15+'GOVERNMENTAL FUNDS - BS(15)'!J16+'GOVERNMENTAL FUNDS - BS(15)'!J17,0)</f>
        <v>0</v>
      </c>
      <c r="AT38">
        <v>100000</v>
      </c>
      <c r="AV38" s="587">
        <f>IF(B50=2000,'GOVERNMENTAL FUNDS - BS(15)'!K11+'GOVERNMENTAL FUNDS - BS(15)'!K12+'GOVERNMENTAL FUNDS - BS(15)'!K13+'GOVERNMENTAL FUNDS - BS(15)'!K15+'GOVERNMENTAL FUNDS - BS(15)'!K16+'GOVERNMENTAL FUNDS - BS(15)'!K17,0)</f>
        <v>0</v>
      </c>
      <c r="AW38" s="587">
        <f>IF(B50=3000,'GOVERNMENTAL FUNDS - BS(15)'!K11+'GOVERNMENTAL FUNDS - BS(15)'!K12+'GOVERNMENTAL FUNDS - BS(15)'!K13+'GOVERNMENTAL FUNDS - BS(15)'!K15+'GOVERNMENTAL FUNDS - BS(15)'!K16+'GOVERNMENTAL FUNDS - BS(15)'!K17,0)</f>
        <v>0</v>
      </c>
      <c r="AX38" s="587">
        <f>IF(B50=4000,'GOVERNMENTAL FUNDS - BS(15)'!K11+'GOVERNMENTAL FUNDS - BS(15)'!K12+'GOVERNMENTAL FUNDS - BS(15)'!K13+'GOVERNMENTAL FUNDS - BS(15)'!K15+'GOVERNMENTAL FUNDS - BS(15)'!K16+'GOVERNMENTAL FUNDS - BS(15)'!K17,0)</f>
        <v>0</v>
      </c>
      <c r="AY38" s="587">
        <f>IF(B50=8000,'GOVERNMENTAL FUNDS - BS(15)'!K11+'GOVERNMENTAL FUNDS - BS(15)'!K12+'GOVERNMENTAL FUNDS - BS(15)'!K13+'GOVERNMENTAL FUNDS - BS(15)'!K15+'GOVERNMENTAL FUNDS - BS(15)'!K16+'GOVERNMENTAL FUNDS - BS(15)'!K17,0)</f>
        <v>0</v>
      </c>
      <c r="BA38" s="17">
        <v>100000</v>
      </c>
      <c r="BB38" s="17"/>
      <c r="BC38" s="587">
        <f>F38+M38+T38+AA38+AH38+AO38+AV38</f>
        <v>0</v>
      </c>
      <c r="BD38" s="587">
        <f>G38+N38+U38+AB38+AI38+AP38+AW38</f>
        <v>0</v>
      </c>
      <c r="BE38" s="587">
        <f>H38+O38+V38+AC38+AJ38+AQ38+AX38</f>
        <v>0</v>
      </c>
      <c r="BF38" s="587">
        <f>I38+P38+W38+AD38+AK38+AR38+AY38</f>
        <v>0</v>
      </c>
    </row>
    <row r="39" spans="1:58">
      <c r="A39" s="40" t="s">
        <v>1691</v>
      </c>
      <c r="B39">
        <v>3000</v>
      </c>
      <c r="D39">
        <v>110000</v>
      </c>
      <c r="F39" s="587">
        <f>IF(B44=2000,'GOVERNMENTAL FUNDS - BS(15)'!E18,0)</f>
        <v>0</v>
      </c>
      <c r="G39" s="587">
        <f>IF(B44=3000,'GOVERNMENTAL FUNDS - BS(15)'!E18,0)</f>
        <v>0</v>
      </c>
      <c r="H39" s="587">
        <f>IF(B44=4000,'GOVERNMENTAL FUNDS - BS(15)'!E18,0)</f>
        <v>0</v>
      </c>
      <c r="I39" s="587">
        <f>IF(B44=8000,'GOVERNMENTAL FUNDS - BS(15)'!E18,0)</f>
        <v>0</v>
      </c>
      <c r="K39">
        <v>110000</v>
      </c>
      <c r="M39" s="587">
        <f>IF(B45=2000,'GOVERNMENTAL FUNDS - BS(15)'!F18,0)</f>
        <v>0</v>
      </c>
      <c r="N39" s="587">
        <f>IF(B45=3000,'GOVERNMENTAL FUNDS - BS(15)'!F18,0)</f>
        <v>0</v>
      </c>
      <c r="O39" s="587">
        <f>IF(B45=4000,'GOVERNMENTAL FUNDS - BS(15)'!F18,0)</f>
        <v>0</v>
      </c>
      <c r="P39" s="587">
        <f>IF(B45=8000,'GOVERNMENTAL FUNDS - BS(15)'!F18,0)</f>
        <v>0</v>
      </c>
      <c r="R39">
        <v>110000</v>
      </c>
      <c r="T39" s="587">
        <f>IF(B46=2000,'GOVERNMENTAL FUNDS - BS(15)'!G18,0)</f>
        <v>0</v>
      </c>
      <c r="U39" s="587">
        <f>IF(B46=3000,'GOVERNMENTAL FUNDS - BS(15)'!G18,0)</f>
        <v>0</v>
      </c>
      <c r="V39" s="587">
        <f>IF(B46=4000,'GOVERNMENTAL FUNDS - BS(15)'!G18,0)</f>
        <v>0</v>
      </c>
      <c r="W39" s="587">
        <f>IF(B46=8000,'GOVERNMENTAL FUNDS - BS(15)'!G18,0)</f>
        <v>0</v>
      </c>
      <c r="Y39">
        <v>110000</v>
      </c>
      <c r="AA39" s="587">
        <f>IF(B47=2000,'GOVERNMENTAL FUNDS - BS(15)'!H18,0)</f>
        <v>0</v>
      </c>
      <c r="AB39" s="587">
        <f>IF(B47=3000,'GOVERNMENTAL FUNDS - BS(15)'!H18,0)</f>
        <v>0</v>
      </c>
      <c r="AC39" s="587">
        <f>IF(B47=4000,'GOVERNMENTAL FUNDS - BS(15)'!H18,0)</f>
        <v>0</v>
      </c>
      <c r="AD39" s="587">
        <f>IF(B47=8000,'GOVERNMENTAL FUNDS - BS(15)'!H18,0)</f>
        <v>0</v>
      </c>
      <c r="AF39">
        <v>110000</v>
      </c>
      <c r="AH39" s="587">
        <f>IF(B48=2000,'GOVERNMENTAL FUNDS - BS(15)'!I18,0)</f>
        <v>0</v>
      </c>
      <c r="AI39" s="587">
        <f>IF(B48=3000,'GOVERNMENTAL FUNDS - BS(15)'!I18,0)</f>
        <v>0</v>
      </c>
      <c r="AJ39" s="587">
        <f>IF(B48=4000,'GOVERNMENTAL FUNDS - BS(15)'!I18,0)</f>
        <v>0</v>
      </c>
      <c r="AK39" s="587">
        <f>IF(B48=8000,'GOVERNMENTAL FUNDS - BS(15)'!I18,0)</f>
        <v>0</v>
      </c>
      <c r="AM39">
        <v>110000</v>
      </c>
      <c r="AO39" s="587">
        <f>IF(B49=2000,'GOVERNMENTAL FUNDS - BS(15)'!J18,0)</f>
        <v>0</v>
      </c>
      <c r="AP39" s="587">
        <f>IF(B49=3000,'GOVERNMENTAL FUNDS - BS(15)'!J18,0)</f>
        <v>0</v>
      </c>
      <c r="AQ39" s="587">
        <f>IF(B49=4000,'GOVERNMENTAL FUNDS - BS(15)'!J18,0)</f>
        <v>0</v>
      </c>
      <c r="AR39" s="587">
        <f>IF(B49=8000,'GOVERNMENTAL FUNDS - BS(15)'!J18,0)</f>
        <v>0</v>
      </c>
      <c r="AT39">
        <v>110000</v>
      </c>
      <c r="AV39" s="587">
        <f>IF(B50=2000,'GOVERNMENTAL FUNDS - BS(15)'!K18,0)</f>
        <v>0</v>
      </c>
      <c r="AW39" s="587">
        <f>IF(B50=3000,'GOVERNMENTAL FUNDS - BS(15)'!K18,0)</f>
        <v>0</v>
      </c>
      <c r="AX39" s="587">
        <f>IF(B50=4000,'GOVERNMENTAL FUNDS - BS(15)'!K18,0)</f>
        <v>0</v>
      </c>
      <c r="AY39" s="587">
        <f>IF(B50=8000,'GOVERNMENTAL FUNDS - BS(15)'!K18,0)</f>
        <v>0</v>
      </c>
      <c r="BA39" s="17">
        <v>110000</v>
      </c>
      <c r="BB39" s="17"/>
      <c r="BC39" s="587">
        <f t="shared" ref="BC39:BC102" si="0">F39+M39+T39+AA39+AH39+AO39+AV39</f>
        <v>0</v>
      </c>
      <c r="BD39" s="587">
        <f t="shared" ref="BD39:BD102" si="1">G39+N39+U39+AB39+AI39+AP39+AW39</f>
        <v>0</v>
      </c>
      <c r="BE39" s="587">
        <f t="shared" ref="BE39:BE102" si="2">H39+O39+V39+AC39+AJ39+AQ39+AX39</f>
        <v>0</v>
      </c>
      <c r="BF39" s="587">
        <f t="shared" ref="BF39:BF102" si="3">I39+P39+W39+AD39+AK39+AR39+AY39</f>
        <v>0</v>
      </c>
    </row>
    <row r="40" spans="1:58">
      <c r="A40" s="40" t="s">
        <v>1692</v>
      </c>
      <c r="B40">
        <v>4000</v>
      </c>
      <c r="D40">
        <v>120000</v>
      </c>
      <c r="F40" s="587">
        <f>IF(B44=2000,'GOVERNMENTAL FUNDS - BS(15)'!E19,0)</f>
        <v>0</v>
      </c>
      <c r="G40" s="587">
        <f>IF(B44=3000,'GOVERNMENTAL FUNDS - BS(15)'!E19,0)</f>
        <v>0</v>
      </c>
      <c r="H40" s="587">
        <f>IF(B44=4000,'GOVERNMENTAL FUNDS - BS(15)'!E19,0)</f>
        <v>0</v>
      </c>
      <c r="I40" s="587">
        <f>IF(B44=8000,'GOVERNMENTAL FUNDS - BS(15)'!E19,0)</f>
        <v>0</v>
      </c>
      <c r="K40">
        <v>120000</v>
      </c>
      <c r="M40" s="587">
        <f>IF(B45=2000,'GOVERNMENTAL FUNDS - BS(15)'!F19,0)</f>
        <v>0</v>
      </c>
      <c r="N40" s="587">
        <f>IF(B45=3000,'GOVERNMENTAL FUNDS - BS(15)'!F19,0)</f>
        <v>0</v>
      </c>
      <c r="O40" s="587">
        <f>IF(B45=4000,'GOVERNMENTAL FUNDS - BS(15)'!F19,0)</f>
        <v>0</v>
      </c>
      <c r="P40" s="587">
        <f>IF(B45=8000,'GOVERNMENTAL FUNDS - BS(15)'!F19,0)</f>
        <v>0</v>
      </c>
      <c r="R40">
        <v>120000</v>
      </c>
      <c r="T40" s="587">
        <f>IF(B46=2000,'GOVERNMENTAL FUNDS - BS(15)'!G19,0)</f>
        <v>0</v>
      </c>
      <c r="U40" s="587">
        <f>IF(B46=3000,'GOVERNMENTAL FUNDS - BS(15)'!G19,0)</f>
        <v>0</v>
      </c>
      <c r="V40" s="587">
        <f>IF(B46=4000,'GOVERNMENTAL FUNDS - BS(15)'!G19,0)</f>
        <v>0</v>
      </c>
      <c r="W40" s="587">
        <f>IF(B46=8000,'GOVERNMENTAL FUNDS - BS(15)'!G19,0)</f>
        <v>0</v>
      </c>
      <c r="Y40">
        <v>120000</v>
      </c>
      <c r="AA40" s="587">
        <f>IF(B47=2000,'GOVERNMENTAL FUNDS - BS(15)'!H19,0)</f>
        <v>0</v>
      </c>
      <c r="AB40" s="587">
        <f>IF(B47=3000,'GOVERNMENTAL FUNDS - BS(15)'!H19,0)</f>
        <v>0</v>
      </c>
      <c r="AC40" s="587">
        <f>IF(B47=4000,'GOVERNMENTAL FUNDS - BS(15)'!H19,0)</f>
        <v>0</v>
      </c>
      <c r="AD40" s="587">
        <f>IF(B47=8000,'GOVERNMENTAL FUNDS - BS(15)'!H19,0)</f>
        <v>0</v>
      </c>
      <c r="AF40">
        <v>120000</v>
      </c>
      <c r="AH40" s="587">
        <f>IF(B48=2000,'GOVERNMENTAL FUNDS - BS(15)'!I19,0)</f>
        <v>0</v>
      </c>
      <c r="AI40" s="587">
        <f>IF(B48=3000,'GOVERNMENTAL FUNDS - BS(15)'!I19,0)</f>
        <v>0</v>
      </c>
      <c r="AJ40" s="587">
        <f>IF(B48=4000,'GOVERNMENTAL FUNDS - BS(15)'!I19,0)</f>
        <v>0</v>
      </c>
      <c r="AK40" s="587">
        <f>IF(B48=8000,'GOVERNMENTAL FUNDS - BS(15)'!I19,0)</f>
        <v>0</v>
      </c>
      <c r="AM40">
        <v>120000</v>
      </c>
      <c r="AO40" s="587">
        <f>IF(B49=2000,'GOVERNMENTAL FUNDS - BS(15)'!J19,0)</f>
        <v>0</v>
      </c>
      <c r="AP40" s="587">
        <f>IF(B49=3000,'GOVERNMENTAL FUNDS - BS(15)'!J19,0)</f>
        <v>0</v>
      </c>
      <c r="AQ40" s="587">
        <f>IF(B49=4000,'GOVERNMENTAL FUNDS - BS(15)'!J19,0)</f>
        <v>0</v>
      </c>
      <c r="AR40" s="587">
        <f>IF(B49=8000,'GOVERNMENTAL FUNDS - BS(15)'!J19,0)</f>
        <v>0</v>
      </c>
      <c r="AT40">
        <v>120000</v>
      </c>
      <c r="AV40" s="587">
        <f>IF(B50=2000,'GOVERNMENTAL FUNDS - BS(15)'!K19,0)</f>
        <v>0</v>
      </c>
      <c r="AW40" s="587">
        <f>IF(B50=3000,'GOVERNMENTAL FUNDS - BS(15)'!K19,0)</f>
        <v>0</v>
      </c>
      <c r="AX40" s="587">
        <f>IF(B50=4000,'GOVERNMENTAL FUNDS - BS(15)'!K19,0)</f>
        <v>0</v>
      </c>
      <c r="AY40" s="587">
        <f>IF(B50=8000,'GOVERNMENTAL FUNDS - BS(15)'!K19,0)</f>
        <v>0</v>
      </c>
      <c r="BA40" s="17">
        <v>120000</v>
      </c>
      <c r="BB40" s="17"/>
      <c r="BC40" s="587">
        <f t="shared" si="0"/>
        <v>0</v>
      </c>
      <c r="BD40" s="587">
        <f t="shared" si="1"/>
        <v>0</v>
      </c>
      <c r="BE40" s="587">
        <f t="shared" si="2"/>
        <v>0</v>
      </c>
      <c r="BF40" s="587">
        <f t="shared" si="3"/>
        <v>0</v>
      </c>
    </row>
    <row r="41" spans="1:58">
      <c r="A41" s="40" t="s">
        <v>1693</v>
      </c>
      <c r="B41">
        <v>8000</v>
      </c>
      <c r="D41">
        <v>130000</v>
      </c>
      <c r="F41" s="587">
        <f>IF(B44=2000,'GOVERNMENTAL FUNDS - BS(15)'!E20+'GOVERNMENTAL FUNDS - BS(15)'!E21+'GOVERNMENTAL FUNDS - BS(15)'!E22,0)</f>
        <v>0</v>
      </c>
      <c r="G41" s="587">
        <f>IF(B44=3000,'GOVERNMENTAL FUNDS - BS(15)'!E20+'GOVERNMENTAL FUNDS - BS(15)'!E21+'GOVERNMENTAL FUNDS - BS(15)'!E22,0)</f>
        <v>0</v>
      </c>
      <c r="H41" s="587">
        <f>IF(B44=4000,'GOVERNMENTAL FUNDS - BS(15)'!E20+'GOVERNMENTAL FUNDS - BS(15)'!E21+'GOVERNMENTAL FUNDS - BS(15)'!E22,0)</f>
        <v>0</v>
      </c>
      <c r="I41" s="587">
        <f>IF(B44=8000,'GOVERNMENTAL FUNDS - BS(15)'!E20+'GOVERNMENTAL FUNDS - BS(15)'!E21+'GOVERNMENTAL FUNDS - BS(15)'!E22,0)</f>
        <v>0</v>
      </c>
      <c r="K41">
        <v>130000</v>
      </c>
      <c r="M41" s="587">
        <f>IF(B45=2000,'GOVERNMENTAL FUNDS - BS(15)'!F20+'GOVERNMENTAL FUNDS - BS(15)'!F21+'GOVERNMENTAL FUNDS - BS(15)'!F22,0)</f>
        <v>0</v>
      </c>
      <c r="N41" s="587">
        <f>IF(B45=3000,'GOVERNMENTAL FUNDS - BS(15)'!F20+'GOVERNMENTAL FUNDS - BS(15)'!F21+'GOVERNMENTAL FUNDS - BS(15)'!F22,0)</f>
        <v>0</v>
      </c>
      <c r="O41" s="587">
        <f>IF(B45=4000,'GOVERNMENTAL FUNDS - BS(15)'!F20+'GOVERNMENTAL FUNDS - BS(15)'!F21+'GOVERNMENTAL FUNDS - BS(15)'!F22,0)</f>
        <v>0</v>
      </c>
      <c r="P41" s="587">
        <f>IF(B45=8000,'GOVERNMENTAL FUNDS - BS(15)'!F20+'GOVERNMENTAL FUNDS - BS(15)'!F21+'GOVERNMENTAL FUNDS - BS(15)'!F22,0)</f>
        <v>0</v>
      </c>
      <c r="R41">
        <v>130000</v>
      </c>
      <c r="T41" s="587">
        <f>IF(B46=2000,'GOVERNMENTAL FUNDS - BS(15)'!G20+'GOVERNMENTAL FUNDS - BS(15)'!G21+'GOVERNMENTAL FUNDS - BS(15)'!G22,0)</f>
        <v>0</v>
      </c>
      <c r="U41" s="587">
        <f>IF(B46=3000,'GOVERNMENTAL FUNDS - BS(15)'!G20+'GOVERNMENTAL FUNDS - BS(15)'!G21+'GOVERNMENTAL FUNDS - BS(15)'!G22,0)</f>
        <v>0</v>
      </c>
      <c r="V41" s="587">
        <f>IF(B46=4000,'GOVERNMENTAL FUNDS - BS(15)'!G20+'GOVERNMENTAL FUNDS - BS(15)'!G21+'GOVERNMENTAL FUNDS - BS(15)'!G22,0)</f>
        <v>0</v>
      </c>
      <c r="W41" s="587">
        <f>IF(B46=8000,'GOVERNMENTAL FUNDS - BS(15)'!G20+'GOVERNMENTAL FUNDS - BS(15)'!G21+'GOVERNMENTAL FUNDS - BS(15)'!G22,0)</f>
        <v>0</v>
      </c>
      <c r="Y41">
        <v>130000</v>
      </c>
      <c r="AA41" s="587">
        <f>IF(B47=2000,'GOVERNMENTAL FUNDS - BS(15)'!H20+'GOVERNMENTAL FUNDS - BS(15)'!H21+'GOVERNMENTAL FUNDS - BS(15)'!H22,0)</f>
        <v>0</v>
      </c>
      <c r="AB41" s="587">
        <f>IF(B47=3000,'GOVERNMENTAL FUNDS - BS(15)'!H20+'GOVERNMENTAL FUNDS - BS(15)'!H21+'GOVERNMENTAL FUNDS - BS(15)'!H22,0)</f>
        <v>0</v>
      </c>
      <c r="AC41" s="587">
        <f>IF(B47=4000,'GOVERNMENTAL FUNDS - BS(15)'!H20+'GOVERNMENTAL FUNDS - BS(15)'!H21+'GOVERNMENTAL FUNDS - BS(15)'!H22,0)</f>
        <v>0</v>
      </c>
      <c r="AD41" s="587">
        <f>IF(B47=8000,'GOVERNMENTAL FUNDS - BS(15)'!H20+'GOVERNMENTAL FUNDS - BS(15)'!H21+'GOVERNMENTAL FUNDS - BS(15)'!H22,0)</f>
        <v>0</v>
      </c>
      <c r="AF41">
        <v>130000</v>
      </c>
      <c r="AH41" s="587">
        <f>IF(B48=2000,'GOVERNMENTAL FUNDS - BS(15)'!I20+'GOVERNMENTAL FUNDS - BS(15)'!I21+'GOVERNMENTAL FUNDS - BS(15)'!I22,0)</f>
        <v>0</v>
      </c>
      <c r="AI41" s="587">
        <f>IF(B48=3000,'GOVERNMENTAL FUNDS - BS(15)'!I20+'GOVERNMENTAL FUNDS - BS(15)'!I21+'GOVERNMENTAL FUNDS - BS(15)'!I22,0)</f>
        <v>0</v>
      </c>
      <c r="AJ41" s="587">
        <f>IF(B48=4000,'GOVERNMENTAL FUNDS - BS(15)'!I20+'GOVERNMENTAL FUNDS - BS(15)'!I21+'GOVERNMENTAL FUNDS - BS(15)'!I22,0)</f>
        <v>0</v>
      </c>
      <c r="AK41" s="587">
        <f>IF(B48=8000,'GOVERNMENTAL FUNDS - BS(15)'!I20+'GOVERNMENTAL FUNDS - BS(15)'!I21+'GOVERNMENTAL FUNDS - BS(15)'!I22,0)</f>
        <v>0</v>
      </c>
      <c r="AM41">
        <v>130000</v>
      </c>
      <c r="AO41" s="587">
        <f>IF(B49=2000,'GOVERNMENTAL FUNDS - BS(15)'!J20+'GOVERNMENTAL FUNDS - BS(15)'!J21+'GOVERNMENTAL FUNDS - BS(15)'!J22,0)</f>
        <v>0</v>
      </c>
      <c r="AP41" s="587">
        <f>IF(B49=3000,'GOVERNMENTAL FUNDS - BS(15)'!J20+'GOVERNMENTAL FUNDS - BS(15)'!J21+'GOVERNMENTAL FUNDS - BS(15)'!J22,0)</f>
        <v>0</v>
      </c>
      <c r="AQ41" s="587">
        <f>IF(B49=4000,'GOVERNMENTAL FUNDS - BS(15)'!J20+'GOVERNMENTAL FUNDS - BS(15)'!J21+'GOVERNMENTAL FUNDS - BS(15)'!J22,0)</f>
        <v>0</v>
      </c>
      <c r="AR41" s="587">
        <f>IF(B49=8000,'GOVERNMENTAL FUNDS - BS(15)'!J20+'GOVERNMENTAL FUNDS - BS(15)'!J21+'GOVERNMENTAL FUNDS - BS(15)'!J22,0)</f>
        <v>0</v>
      </c>
      <c r="AT41">
        <v>130000</v>
      </c>
      <c r="AV41" s="587">
        <f>IF(B50=2000,'GOVERNMENTAL FUNDS - BS(15)'!K20+'GOVERNMENTAL FUNDS - BS(15)'!K21+'GOVERNMENTAL FUNDS - BS(15)'!K22,0)</f>
        <v>0</v>
      </c>
      <c r="AW41" s="587">
        <f>IF(B50=3000,'GOVERNMENTAL FUNDS - BS(15)'!K20+'GOVERNMENTAL FUNDS - BS(15)'!K21+'GOVERNMENTAL FUNDS - BS(15)'!K22,0)</f>
        <v>0</v>
      </c>
      <c r="AX41" s="587">
        <f>IF(B50=4000,'GOVERNMENTAL FUNDS - BS(15)'!K20+'GOVERNMENTAL FUNDS - BS(15)'!K21+'GOVERNMENTAL FUNDS - BS(15)'!K22,0)</f>
        <v>0</v>
      </c>
      <c r="AY41" s="587">
        <f>IF(B50=8000,'GOVERNMENTAL FUNDS - BS(15)'!K20+'GOVERNMENTAL FUNDS - BS(15)'!K21+'GOVERNMENTAL FUNDS - BS(15)'!K22,0)</f>
        <v>0</v>
      </c>
      <c r="BA41" s="17">
        <v>130000</v>
      </c>
      <c r="BB41" s="17"/>
      <c r="BC41" s="587">
        <f t="shared" si="0"/>
        <v>0</v>
      </c>
      <c r="BD41" s="587">
        <f t="shared" si="1"/>
        <v>0</v>
      </c>
      <c r="BE41" s="587">
        <f t="shared" si="2"/>
        <v>0</v>
      </c>
      <c r="BF41" s="587">
        <f t="shared" si="3"/>
        <v>0</v>
      </c>
    </row>
    <row r="42" spans="1:58">
      <c r="A42" s="40"/>
      <c r="D42">
        <v>140000</v>
      </c>
      <c r="F42" s="587">
        <f>IF(B44=2000,'GOVERNMENTAL FUNDS - BS(15)'!E23,0)</f>
        <v>0</v>
      </c>
      <c r="G42" s="587">
        <f>IF(B44=3000,'GOVERNMENTAL FUNDS - BS(15)'!E23,0)</f>
        <v>0</v>
      </c>
      <c r="H42" s="587">
        <f>IF(B44=4000,'GOVERNMENTAL FUNDS - BS(15)'!E23,0)</f>
        <v>0</v>
      </c>
      <c r="I42" s="587">
        <f>IF(B44=8000,'GOVERNMENTAL FUNDS - BS(15)'!E23,0)</f>
        <v>0</v>
      </c>
      <c r="K42">
        <v>140000</v>
      </c>
      <c r="M42" s="587">
        <f>IF(B45=2000,'GOVERNMENTAL FUNDS - BS(15)'!F23,0)</f>
        <v>0</v>
      </c>
      <c r="N42" s="587">
        <f>IF(B45=3000,'GOVERNMENTAL FUNDS - BS(15)'!F23,0)</f>
        <v>0</v>
      </c>
      <c r="O42" s="587">
        <f>IF(B45=4000,'GOVERNMENTAL FUNDS - BS(15)'!F23,0)</f>
        <v>0</v>
      </c>
      <c r="P42" s="587">
        <f>IF(B45=8000,'GOVERNMENTAL FUNDS - BS(15)'!F23,0)</f>
        <v>0</v>
      </c>
      <c r="R42">
        <v>140000</v>
      </c>
      <c r="T42" s="587">
        <f>IF(B46=2000,'GOVERNMENTAL FUNDS - BS(15)'!G23,0)</f>
        <v>0</v>
      </c>
      <c r="U42" s="587">
        <f>IF(B46=3000,'GOVERNMENTAL FUNDS - BS(15)'!G23,0)</f>
        <v>0</v>
      </c>
      <c r="V42" s="587">
        <f>IF(B46=4000,'GOVERNMENTAL FUNDS - BS(15)'!G23,0)</f>
        <v>0</v>
      </c>
      <c r="W42" s="587">
        <f>IF(B46=8000,'GOVERNMENTAL FUNDS - BS(15)'!G23,0)</f>
        <v>0</v>
      </c>
      <c r="Y42">
        <v>140000</v>
      </c>
      <c r="AA42" s="587">
        <f>IF(B47=2000,'GOVERNMENTAL FUNDS - BS(15)'!H23,0)</f>
        <v>0</v>
      </c>
      <c r="AB42" s="587">
        <f>IF(B47=3000,'GOVERNMENTAL FUNDS - BS(15)'!H23,0)</f>
        <v>0</v>
      </c>
      <c r="AC42" s="587">
        <f>IF(B47=4000,'GOVERNMENTAL FUNDS - BS(15)'!H23,0)</f>
        <v>0</v>
      </c>
      <c r="AD42" s="587">
        <f>IF(B47=8000,'GOVERNMENTAL FUNDS - BS(15)'!H23,0)</f>
        <v>0</v>
      </c>
      <c r="AF42">
        <v>140000</v>
      </c>
      <c r="AH42" s="587">
        <f>IF(B48=2000,'GOVERNMENTAL FUNDS - BS(15)'!I23,0)</f>
        <v>0</v>
      </c>
      <c r="AI42" s="587">
        <f>IF(B48=3000,'GOVERNMENTAL FUNDS - BS(15)'!I23,0)</f>
        <v>0</v>
      </c>
      <c r="AJ42" s="587">
        <f>IF(B48=4000,'GOVERNMENTAL FUNDS - BS(15)'!I23,0)</f>
        <v>0</v>
      </c>
      <c r="AK42" s="587">
        <f>IF(B48=8000,'GOVERNMENTAL FUNDS - BS(15)'!I23,0)</f>
        <v>0</v>
      </c>
      <c r="AM42">
        <v>140000</v>
      </c>
      <c r="AO42" s="587">
        <f>IF(B49=2000,'GOVERNMENTAL FUNDS - BS(15)'!J23,0)</f>
        <v>0</v>
      </c>
      <c r="AP42" s="587">
        <f>IF(B49=3000,'GOVERNMENTAL FUNDS - BS(15)'!J23,0)</f>
        <v>0</v>
      </c>
      <c r="AQ42" s="587">
        <f>IF(B49=4000,'GOVERNMENTAL FUNDS - BS(15)'!J23,0)</f>
        <v>0</v>
      </c>
      <c r="AR42" s="587">
        <f>IF(B49=8000,'GOVERNMENTAL FUNDS - BS(15)'!J23,0)</f>
        <v>0</v>
      </c>
      <c r="AT42">
        <v>140000</v>
      </c>
      <c r="AV42" s="587">
        <f>IF(B50=2000,'GOVERNMENTAL FUNDS - BS(15)'!K23,0)</f>
        <v>0</v>
      </c>
      <c r="AW42" s="587">
        <f>IF(B50=3000,'GOVERNMENTAL FUNDS - BS(15)'!K23,0)</f>
        <v>0</v>
      </c>
      <c r="AX42" s="587">
        <f>IF(B50=4000,'GOVERNMENTAL FUNDS - BS(15)'!K23,0)</f>
        <v>0</v>
      </c>
      <c r="AY42" s="587">
        <f>IF(B50=8000,'GOVERNMENTAL FUNDS - BS(15)'!K23,0)</f>
        <v>0</v>
      </c>
      <c r="BA42" s="17">
        <v>140000</v>
      </c>
      <c r="BB42" s="17"/>
      <c r="BC42" s="587">
        <f t="shared" si="0"/>
        <v>0</v>
      </c>
      <c r="BD42" s="587">
        <f t="shared" si="1"/>
        <v>0</v>
      </c>
      <c r="BE42" s="587">
        <f t="shared" si="2"/>
        <v>0</v>
      </c>
      <c r="BF42" s="587">
        <f t="shared" si="3"/>
        <v>0</v>
      </c>
    </row>
    <row r="43" spans="1:58">
      <c r="A43" s="40" t="s">
        <v>1695</v>
      </c>
      <c r="D43">
        <v>150000</v>
      </c>
      <c r="F43" s="587">
        <f>IF(B44=2000,'GOVERNMENTAL FUNDS - BS(15)'!E24,0)</f>
        <v>0</v>
      </c>
      <c r="G43" s="587">
        <f>IF(B44=3000,'GOVERNMENTAL FUNDS - BS(15)'!E24,0)</f>
        <v>0</v>
      </c>
      <c r="H43" s="587">
        <f>IF(B44=4000,'GOVERNMENTAL FUNDS - BS(15)'!E24,0)</f>
        <v>0</v>
      </c>
      <c r="I43" s="587">
        <f>IF(B44=8000,'GOVERNMENTAL FUNDS - BS(15)'!E24,0)</f>
        <v>0</v>
      </c>
      <c r="K43">
        <v>150000</v>
      </c>
      <c r="M43" s="587">
        <f>IF(B45=2000,'GOVERNMENTAL FUNDS - BS(15)'!F24,0)</f>
        <v>0</v>
      </c>
      <c r="N43" s="587">
        <f>IF(B45=3000,'GOVERNMENTAL FUNDS - BS(15)'!F24,0)</f>
        <v>0</v>
      </c>
      <c r="O43" s="587">
        <f>IF(B45=4000,'GOVERNMENTAL FUNDS - BS(15)'!F24,0)</f>
        <v>0</v>
      </c>
      <c r="P43" s="587">
        <f>IF(B45=8000,'GOVERNMENTAL FUNDS - BS(15)'!F24,0)</f>
        <v>0</v>
      </c>
      <c r="R43">
        <v>150000</v>
      </c>
      <c r="T43" s="587">
        <f>IF(B46=2000,'GOVERNMENTAL FUNDS - BS(15)'!G24,0)</f>
        <v>0</v>
      </c>
      <c r="U43" s="587">
        <f>IF(B46=3000,'GOVERNMENTAL FUNDS - BS(15)'!G24,0)</f>
        <v>0</v>
      </c>
      <c r="V43" s="587">
        <f>IF(B46=4000,'GOVERNMENTAL FUNDS - BS(15)'!G24,0)</f>
        <v>0</v>
      </c>
      <c r="W43" s="587">
        <f>IF(B46=8000,'GOVERNMENTAL FUNDS - BS(15)'!G24,0)</f>
        <v>0</v>
      </c>
      <c r="Y43">
        <v>150000</v>
      </c>
      <c r="AA43" s="587">
        <f>IF(B47=2000,'GOVERNMENTAL FUNDS - BS(15)'!H24,0)</f>
        <v>0</v>
      </c>
      <c r="AB43" s="587">
        <f>IF(B47=3000,'GOVERNMENTAL FUNDS - BS(15)'!H24,0)</f>
        <v>0</v>
      </c>
      <c r="AC43" s="587">
        <f>IF(B47=4000,'GOVERNMENTAL FUNDS - BS(15)'!H24,0)</f>
        <v>0</v>
      </c>
      <c r="AD43" s="587">
        <f>IF(B47=8000,'GOVERNMENTAL FUNDS - BS(15)'!H24,0)</f>
        <v>0</v>
      </c>
      <c r="AF43">
        <v>150000</v>
      </c>
      <c r="AH43" s="587">
        <f>IF(B48=2000,'GOVERNMENTAL FUNDS - BS(15)'!I24,0)</f>
        <v>0</v>
      </c>
      <c r="AI43" s="587">
        <f>IF(B48=3000,'GOVERNMENTAL FUNDS - BS(15)'!I24,0)</f>
        <v>0</v>
      </c>
      <c r="AJ43" s="587">
        <f>IF(B48=4000,'GOVERNMENTAL FUNDS - BS(15)'!I24,0)</f>
        <v>0</v>
      </c>
      <c r="AK43" s="587">
        <f>IF(B48=8000,'GOVERNMENTAL FUNDS - BS(15)'!I24,0)</f>
        <v>0</v>
      </c>
      <c r="AM43">
        <v>150000</v>
      </c>
      <c r="AO43" s="587">
        <f>IF(B49=2000,'GOVERNMENTAL FUNDS - BS(15)'!J24,0)</f>
        <v>0</v>
      </c>
      <c r="AP43" s="587">
        <f>IF(B49=3000,'GOVERNMENTAL FUNDS - BS(15)'!J24,0)</f>
        <v>0</v>
      </c>
      <c r="AQ43" s="587">
        <f>IF(B49=4000,'GOVERNMENTAL FUNDS - BS(15)'!J24,0)</f>
        <v>0</v>
      </c>
      <c r="AR43" s="587">
        <f>IF(B49=8000,'GOVERNMENTAL FUNDS - BS(15)'!J24,0)</f>
        <v>0</v>
      </c>
      <c r="AT43">
        <v>150000</v>
      </c>
      <c r="AV43" s="587">
        <f>IF(B50=2000,'GOVERNMENTAL FUNDS - BS(15)'!K24,0)</f>
        <v>0</v>
      </c>
      <c r="AW43" s="587">
        <f>IF(B50=3000,'GOVERNMENTAL FUNDS - BS(15)'!K24,0)</f>
        <v>0</v>
      </c>
      <c r="AX43" s="587">
        <f>IF(B50=4000,'GOVERNMENTAL FUNDS - BS(15)'!K24,0)</f>
        <v>0</v>
      </c>
      <c r="AY43" s="587">
        <f>IF(B50=8000,'GOVERNMENTAL FUNDS - BS(15)'!K24,0)</f>
        <v>0</v>
      </c>
      <c r="BA43" s="17">
        <v>150000</v>
      </c>
      <c r="BB43" s="17"/>
      <c r="BC43" s="587">
        <f t="shared" si="0"/>
        <v>0</v>
      </c>
      <c r="BD43" s="587">
        <f t="shared" si="1"/>
        <v>0</v>
      </c>
      <c r="BE43" s="587">
        <f t="shared" si="2"/>
        <v>0</v>
      </c>
      <c r="BF43" s="587">
        <f t="shared" si="3"/>
        <v>0</v>
      </c>
    </row>
    <row r="44" spans="1:58">
      <c r="A44" s="40" t="s">
        <v>1683</v>
      </c>
      <c r="B44" t="str">
        <f>IF(ISNA(VLOOKUP('GOVERNMENTAL FUNDS - BS(15)'!E7,majorfunds,2,TRUE)),"",VLOOKUP('GOVERNMENTAL FUNDS - BS(15)'!E7,majorfunds,2,TRUE))</f>
        <v/>
      </c>
      <c r="D44">
        <v>160000</v>
      </c>
      <c r="F44" s="587"/>
      <c r="G44" s="587"/>
      <c r="H44" s="587"/>
      <c r="I44" s="587"/>
      <c r="K44">
        <v>160000</v>
      </c>
      <c r="M44" s="587"/>
      <c r="N44" s="587"/>
      <c r="O44" s="587"/>
      <c r="P44" s="587"/>
      <c r="R44">
        <v>160000</v>
      </c>
      <c r="T44" s="587"/>
      <c r="U44" s="587"/>
      <c r="V44" s="587"/>
      <c r="W44" s="587"/>
      <c r="Y44">
        <v>160000</v>
      </c>
      <c r="AA44" s="587"/>
      <c r="AB44" s="587"/>
      <c r="AC44" s="587"/>
      <c r="AD44" s="587"/>
      <c r="AF44">
        <v>160000</v>
      </c>
      <c r="AH44" s="587"/>
      <c r="AI44" s="587"/>
      <c r="AJ44" s="587"/>
      <c r="AK44" s="587"/>
      <c r="AM44">
        <v>160000</v>
      </c>
      <c r="AO44" s="587"/>
      <c r="AP44" s="587"/>
      <c r="AQ44" s="587"/>
      <c r="AR44" s="587"/>
      <c r="AT44">
        <v>160000</v>
      </c>
      <c r="AV44" s="587"/>
      <c r="AW44" s="587"/>
      <c r="AX44" s="587"/>
      <c r="AY44" s="587"/>
      <c r="BA44" s="17">
        <v>160000</v>
      </c>
      <c r="BB44" s="17"/>
      <c r="BC44" s="587"/>
      <c r="BD44" s="587"/>
      <c r="BE44" s="587"/>
      <c r="BF44" s="587"/>
    </row>
    <row r="45" spans="1:58">
      <c r="A45" s="40" t="s">
        <v>1684</v>
      </c>
      <c r="B45" t="str">
        <f>IF(ISNA(VLOOKUP('GOVERNMENTAL FUNDS - BS(15)'!F7,majorfunds,2,TRUE)),"",VLOOKUP('GOVERNMENTAL FUNDS - BS(15)'!F7,majorfunds,2,TRUE))</f>
        <v/>
      </c>
      <c r="D45">
        <v>170000</v>
      </c>
      <c r="F45" s="587">
        <f>IF(B44=2000,'GOVERNMENTAL FUNDS - BS(15)'!E25,0)</f>
        <v>0</v>
      </c>
      <c r="G45" s="587">
        <f>IF(B44=3000,'GOVERNMENTAL FUNDS - BS(15)'!E25,0)</f>
        <v>0</v>
      </c>
      <c r="H45" s="587">
        <f>IF(B44=4000,'GOVERNMENTAL FUNDS - BS(15)'!E25,0)</f>
        <v>0</v>
      </c>
      <c r="I45" s="587">
        <f>IF(B44=8000,'GOVERNMENTAL FUNDS - BS(15)'!E25,0)</f>
        <v>0</v>
      </c>
      <c r="K45">
        <v>170000</v>
      </c>
      <c r="M45" s="587">
        <f>IF(B45=2000,'GOVERNMENTAL FUNDS - BS(15)'!F25,0)</f>
        <v>0</v>
      </c>
      <c r="N45" s="587">
        <f>IF(B45=3000,'GOVERNMENTAL FUNDS - BS(15)'!F25,0)</f>
        <v>0</v>
      </c>
      <c r="O45" s="587">
        <f>IF(B45=4000,'GOVERNMENTAL FUNDS - BS(15)'!F25,0)</f>
        <v>0</v>
      </c>
      <c r="P45" s="587">
        <f>IF(B45=8000,'GOVERNMENTAL FUNDS - BS(15)'!F25,0)</f>
        <v>0</v>
      </c>
      <c r="R45">
        <v>170000</v>
      </c>
      <c r="T45" s="587">
        <f>IF(B46=2000,'GOVERNMENTAL FUNDS - BS(15)'!G25,0)</f>
        <v>0</v>
      </c>
      <c r="U45" s="587">
        <f>IF(B46=3000,'GOVERNMENTAL FUNDS - BS(15)'!G25,0)</f>
        <v>0</v>
      </c>
      <c r="V45" s="587">
        <f>IF(B46=4000,'GOVERNMENTAL FUNDS - BS(15)'!G25,0)</f>
        <v>0</v>
      </c>
      <c r="W45" s="587">
        <f>IF(B46=8000,'GOVERNMENTAL FUNDS - BS(15)'!G25,0)</f>
        <v>0</v>
      </c>
      <c r="Y45">
        <v>170000</v>
      </c>
      <c r="AA45" s="587">
        <f>IF(B47=2000,'GOVERNMENTAL FUNDS - BS(15)'!H25,0)</f>
        <v>0</v>
      </c>
      <c r="AB45" s="587">
        <f>IF(B47=3000,'GOVERNMENTAL FUNDS - BS(15)'!H25,0)</f>
        <v>0</v>
      </c>
      <c r="AC45" s="587">
        <f>IF(B47=4000,'GOVERNMENTAL FUNDS - BS(15)'!H25,0)</f>
        <v>0</v>
      </c>
      <c r="AD45" s="587">
        <f>IF(B47=8000,'GOVERNMENTAL FUNDS - BS(15)'!H25,0)</f>
        <v>0</v>
      </c>
      <c r="AF45">
        <v>170000</v>
      </c>
      <c r="AH45" s="587">
        <f>IF(B48=2000,'GOVERNMENTAL FUNDS - BS(15)'!I25,0)</f>
        <v>0</v>
      </c>
      <c r="AI45" s="587">
        <f>IF(B48=3000,'GOVERNMENTAL FUNDS - BS(15)'!I25,0)</f>
        <v>0</v>
      </c>
      <c r="AJ45" s="587">
        <f>IF(B48=4000,'GOVERNMENTAL FUNDS - BS(15)'!I25,0)</f>
        <v>0</v>
      </c>
      <c r="AK45" s="587">
        <f>IF(B48=8000,'GOVERNMENTAL FUNDS - BS(15)'!I25,0)</f>
        <v>0</v>
      </c>
      <c r="AM45">
        <v>170000</v>
      </c>
      <c r="AO45" s="587">
        <f>IF(B49=2000,'GOVERNMENTAL FUNDS - BS(15)'!J25,0)</f>
        <v>0</v>
      </c>
      <c r="AP45" s="587">
        <f>IF(B49=3000,'GOVERNMENTAL FUNDS - BS(15)'!J25,0)</f>
        <v>0</v>
      </c>
      <c r="AQ45" s="587">
        <f>IF(B49=4000,'GOVERNMENTAL FUNDS - BS(15)'!J25,0)</f>
        <v>0</v>
      </c>
      <c r="AR45" s="587">
        <f>IF(B49=8000,'GOVERNMENTAL FUNDS - BS(15)'!J25,0)</f>
        <v>0</v>
      </c>
      <c r="AT45">
        <v>170000</v>
      </c>
      <c r="AV45" s="587">
        <f>IF(B50=2000,'GOVERNMENTAL FUNDS - BS(15)'!K25,0)</f>
        <v>0</v>
      </c>
      <c r="AW45" s="587">
        <f>IF(B50=3000,'GOVERNMENTAL FUNDS - BS(15)'!K25,0)</f>
        <v>0</v>
      </c>
      <c r="AX45" s="587">
        <f>IF(B50=4000,'GOVERNMENTAL FUNDS - BS(15)'!K25,0)</f>
        <v>0</v>
      </c>
      <c r="AY45" s="587">
        <f>IF(B50=8000,'GOVERNMENTAL FUNDS - BS(15)'!K25,0)</f>
        <v>0</v>
      </c>
      <c r="BA45" s="17">
        <v>170000</v>
      </c>
      <c r="BB45" s="17"/>
      <c r="BC45" s="587">
        <f t="shared" si="0"/>
        <v>0</v>
      </c>
      <c r="BD45" s="587">
        <f t="shared" si="1"/>
        <v>0</v>
      </c>
      <c r="BE45" s="587">
        <f t="shared" si="2"/>
        <v>0</v>
      </c>
      <c r="BF45" s="587">
        <f t="shared" si="3"/>
        <v>0</v>
      </c>
    </row>
    <row r="46" spans="1:58">
      <c r="A46" s="40" t="s">
        <v>1685</v>
      </c>
      <c r="B46" t="str">
        <f>IF(ISNA(VLOOKUP('GOVERNMENTAL FUNDS - BS(15)'!G7,majorfunds,2,TRUE)),"",VLOOKUP('GOVERNMENTAL FUNDS - BS(15)'!G7,majorfunds,2,TRUE))</f>
        <v/>
      </c>
      <c r="D46">
        <v>180000</v>
      </c>
      <c r="F46" s="587"/>
      <c r="G46" s="587"/>
      <c r="H46" s="587"/>
      <c r="I46" s="587"/>
      <c r="K46">
        <v>180000</v>
      </c>
      <c r="M46" s="587"/>
      <c r="N46" s="587"/>
      <c r="O46" s="587"/>
      <c r="P46" s="587"/>
      <c r="R46">
        <v>180000</v>
      </c>
      <c r="T46" s="587"/>
      <c r="U46" s="587"/>
      <c r="V46" s="587"/>
      <c r="W46" s="587"/>
      <c r="Y46">
        <v>180000</v>
      </c>
      <c r="AA46" s="587"/>
      <c r="AB46" s="587"/>
      <c r="AC46" s="587"/>
      <c r="AD46" s="587"/>
      <c r="AF46">
        <v>180000</v>
      </c>
      <c r="AH46" s="587"/>
      <c r="AI46" s="587"/>
      <c r="AJ46" s="587"/>
      <c r="AK46" s="587"/>
      <c r="AM46">
        <v>180000</v>
      </c>
      <c r="AO46" s="587"/>
      <c r="AP46" s="587"/>
      <c r="AQ46" s="587"/>
      <c r="AR46" s="587"/>
      <c r="AT46">
        <v>180000</v>
      </c>
      <c r="AV46" s="587"/>
      <c r="AW46" s="587"/>
      <c r="AX46" s="587"/>
      <c r="AY46" s="587"/>
      <c r="BA46" s="17">
        <v>180000</v>
      </c>
      <c r="BB46" s="17"/>
      <c r="BC46" s="587"/>
      <c r="BD46" s="587"/>
      <c r="BE46" s="587"/>
      <c r="BF46" s="587"/>
    </row>
    <row r="47" spans="1:58">
      <c r="A47" s="40" t="s">
        <v>1686</v>
      </c>
      <c r="B47" t="str">
        <f>IF(ISNA(VLOOKUP('GOVERNMENTAL FUNDS - BS(15)'!H7,majorfunds,2,TRUE)),"",VLOOKUP('GOVERNMENTAL FUNDS - BS(15)'!H7,majorfunds,2,TRUE))</f>
        <v/>
      </c>
      <c r="D47">
        <v>190000</v>
      </c>
      <c r="F47" s="587">
        <f>IF(B44=2000,'GOVERNMENTAL FUNDS - BS(15)'!E31,0)</f>
        <v>0</v>
      </c>
      <c r="G47" s="587">
        <f>IF(B44=3000,'GOVERNMENTAL FUNDS - BS(15)'!E31,0)</f>
        <v>0</v>
      </c>
      <c r="H47" s="587">
        <f>IF(B44=4000,'GOVERNMENTAL FUNDS - BS(15)'!E31,0)</f>
        <v>0</v>
      </c>
      <c r="I47" s="587">
        <f>IF(B44=8000,'GOVERNMENTAL FUNDS - BS(15)'!E31,0)</f>
        <v>0</v>
      </c>
      <c r="K47">
        <v>190000</v>
      </c>
      <c r="M47" s="587">
        <f>IF(B45=2000,'GOVERNMENTAL FUNDS - BS(15)'!F31,0)</f>
        <v>0</v>
      </c>
      <c r="N47" s="587">
        <f>IF(B45=3000,'GOVERNMENTAL FUNDS - BS(15)'!F31,0)</f>
        <v>0</v>
      </c>
      <c r="O47" s="587">
        <f>IF(B45=4000,'GOVERNMENTAL FUNDS - BS(15)'!F31,0)</f>
        <v>0</v>
      </c>
      <c r="P47" s="587">
        <f>IF(B45=8000,'GOVERNMENTAL FUNDS - BS(15)'!F31,0)</f>
        <v>0</v>
      </c>
      <c r="R47">
        <v>190000</v>
      </c>
      <c r="T47" s="587">
        <f>IF(B46=2000,'GOVERNMENTAL FUNDS - BS(15)'!G31,0)</f>
        <v>0</v>
      </c>
      <c r="U47" s="587">
        <f>IF(B46=3000,'GOVERNMENTAL FUNDS - BS(15)'!G31,0)</f>
        <v>0</v>
      </c>
      <c r="V47" s="587">
        <f>IF(B46=4000,'GOVERNMENTAL FUNDS - BS(15)'!G31,0)</f>
        <v>0</v>
      </c>
      <c r="W47" s="587">
        <f>IF(B46=8000,'GOVERNMENTAL FUNDS - BS(15)'!G31,0)</f>
        <v>0</v>
      </c>
      <c r="Y47">
        <v>190000</v>
      </c>
      <c r="AA47" s="587">
        <f>IF(B47=2000,'GOVERNMENTAL FUNDS - BS(15)'!H31,0)</f>
        <v>0</v>
      </c>
      <c r="AB47" s="587">
        <f>IF(B47=3000,'GOVERNMENTAL FUNDS - BS(15)'!H31,0)</f>
        <v>0</v>
      </c>
      <c r="AC47" s="587">
        <f>IF(B47=4000,'GOVERNMENTAL FUNDS - BS(15)'!H31,0)</f>
        <v>0</v>
      </c>
      <c r="AD47" s="587">
        <f>IF(B47=8000,'GOVERNMENTAL FUNDS - BS(15)'!H31,0)</f>
        <v>0</v>
      </c>
      <c r="AF47">
        <v>190000</v>
      </c>
      <c r="AH47" s="587">
        <f>IF(B48=2000,'GOVERNMENTAL FUNDS - BS(15)'!I31,0)</f>
        <v>0</v>
      </c>
      <c r="AI47" s="587">
        <f>IF(B48=3000,'GOVERNMENTAL FUNDS - BS(15)'!I31,0)</f>
        <v>0</v>
      </c>
      <c r="AJ47" s="587">
        <f>IF(B48=4000,'GOVERNMENTAL FUNDS - BS(15)'!I31,0)</f>
        <v>0</v>
      </c>
      <c r="AK47" s="587">
        <f>IF(B48=8000,'GOVERNMENTAL FUNDS - BS(15)'!I31,0)</f>
        <v>0</v>
      </c>
      <c r="AM47">
        <v>190000</v>
      </c>
      <c r="AO47" s="587">
        <f>IF(B49=2000,'GOVERNMENTAL FUNDS - BS(15)'!J31,0)</f>
        <v>0</v>
      </c>
      <c r="AP47" s="587">
        <f>IF(B49=3000,'GOVERNMENTAL FUNDS - BS(15)'!J31,0)</f>
        <v>0</v>
      </c>
      <c r="AQ47" s="587">
        <f>IF(B49=4000,'GOVERNMENTAL FUNDS - BS(15)'!J31,0)</f>
        <v>0</v>
      </c>
      <c r="AR47" s="587">
        <f>IF(B49=8000,'GOVERNMENTAL FUNDS - BS(15)'!J31,0)</f>
        <v>0</v>
      </c>
      <c r="AT47">
        <v>190000</v>
      </c>
      <c r="AV47" s="587">
        <f>IF(B50=2000,'GOVERNMENTAL FUNDS - BS(15)'!K31,0)</f>
        <v>0</v>
      </c>
      <c r="AW47" s="587">
        <f>IF(B50=3000,'GOVERNMENTAL FUNDS - BS(15)'!K31,0)</f>
        <v>0</v>
      </c>
      <c r="AX47" s="587">
        <f>IF(B50=4000,'GOVERNMENTAL FUNDS - BS(15)'!K31,0)</f>
        <v>0</v>
      </c>
      <c r="AY47" s="587">
        <f>IF(B50=8000,'GOVERNMENTAL FUNDS - BS(15)'!K31,0)</f>
        <v>0</v>
      </c>
      <c r="BA47" s="17">
        <v>190000</v>
      </c>
      <c r="BB47" s="17"/>
      <c r="BC47" s="587">
        <f t="shared" si="0"/>
        <v>0</v>
      </c>
      <c r="BD47" s="587">
        <f t="shared" si="1"/>
        <v>0</v>
      </c>
      <c r="BE47" s="587">
        <f t="shared" si="2"/>
        <v>0</v>
      </c>
      <c r="BF47" s="587">
        <f t="shared" si="3"/>
        <v>0</v>
      </c>
    </row>
    <row r="48" spans="1:58">
      <c r="A48" s="40" t="s">
        <v>1687</v>
      </c>
      <c r="B48" t="str">
        <f>IF(ISNA(VLOOKUP('GOVERNMENTAL FUNDS - BS(15)'!I7,majorfunds,2,TRUE)),"",VLOOKUP('GOVERNMENTAL FUNDS - BS(15)'!I7,majorfunds,2,TRUE))</f>
        <v/>
      </c>
      <c r="D48">
        <v>200000</v>
      </c>
      <c r="F48" s="587">
        <f>IF(B44=2000,'GOVERNMENTAL FUNDS - BS(15)'!E34+'GOVERNMENTAL FUNDS - BS(15)'!E35+'GOVERNMENTAL FUNDS - BS(15)'!E36+'GOVERNMENTAL FUNDS - BS(15)'!E37+'GOVERNMENTAL FUNDS - BS(15)'!E38+'GOVERNMENTAL FUNDS - BS(15)'!E39,0)</f>
        <v>0</v>
      </c>
      <c r="G48" s="587">
        <f>IF(B44=3000,'GOVERNMENTAL FUNDS - BS(15)'!E34+'GOVERNMENTAL FUNDS - BS(15)'!E35+'GOVERNMENTAL FUNDS - BS(15)'!E36+'GOVERNMENTAL FUNDS - BS(15)'!E37+'GOVERNMENTAL FUNDS - BS(15)'!E38+'GOVERNMENTAL FUNDS - BS(15)'!E39,0)</f>
        <v>0</v>
      </c>
      <c r="H48" s="587">
        <f>IF(B44=4000,'GOVERNMENTAL FUNDS - BS(15)'!E34+'GOVERNMENTAL FUNDS - BS(15)'!E35+'GOVERNMENTAL FUNDS - BS(15)'!E36+'GOVERNMENTAL FUNDS - BS(15)'!E37+'GOVERNMENTAL FUNDS - BS(15)'!E38+'GOVERNMENTAL FUNDS - BS(15)'!E39,0)</f>
        <v>0</v>
      </c>
      <c r="I48" s="587">
        <f>IF(B44=8000,'GOVERNMENTAL FUNDS - BS(15)'!E34+'GOVERNMENTAL FUNDS - BS(15)'!E35+'GOVERNMENTAL FUNDS - BS(15)'!E36+'GOVERNMENTAL FUNDS - BS(15)'!E37+'GOVERNMENTAL FUNDS - BS(15)'!E38+'GOVERNMENTAL FUNDS - BS(15)'!E39,0)</f>
        <v>0</v>
      </c>
      <c r="K48">
        <v>200000</v>
      </c>
      <c r="M48" s="587">
        <f>IF(B45=2000,'GOVERNMENTAL FUNDS - BS(15)'!F34+'GOVERNMENTAL FUNDS - BS(15)'!F35+'GOVERNMENTAL FUNDS - BS(15)'!F36+'GOVERNMENTAL FUNDS - BS(15)'!F37+'GOVERNMENTAL FUNDS - BS(15)'!F38+'GOVERNMENTAL FUNDS - BS(15)'!F39,0)</f>
        <v>0</v>
      </c>
      <c r="N48" s="587">
        <f>IF(B45=3000,'GOVERNMENTAL FUNDS - BS(15)'!F34+'GOVERNMENTAL FUNDS - BS(15)'!F35+'GOVERNMENTAL FUNDS - BS(15)'!F36+'GOVERNMENTAL FUNDS - BS(15)'!F37+'GOVERNMENTAL FUNDS - BS(15)'!F38+'GOVERNMENTAL FUNDS - BS(15)'!F39,0)</f>
        <v>0</v>
      </c>
      <c r="O48" s="587">
        <f>IF(B45=4000,'GOVERNMENTAL FUNDS - BS(15)'!F34+'GOVERNMENTAL FUNDS - BS(15)'!F35+'GOVERNMENTAL FUNDS - BS(15)'!F36+'GOVERNMENTAL FUNDS - BS(15)'!F37+'GOVERNMENTAL FUNDS - BS(15)'!F38+'GOVERNMENTAL FUNDS - BS(15)'!F39,0)</f>
        <v>0</v>
      </c>
      <c r="P48" s="587">
        <f>IF(B45=8000,'GOVERNMENTAL FUNDS - BS(15)'!F34+'GOVERNMENTAL FUNDS - BS(15)'!F35+'GOVERNMENTAL FUNDS - BS(15)'!F36+'GOVERNMENTAL FUNDS - BS(15)'!F37+'GOVERNMENTAL FUNDS - BS(15)'!F38+'GOVERNMENTAL FUNDS - BS(15)'!F39,0)</f>
        <v>0</v>
      </c>
      <c r="R48">
        <v>200000</v>
      </c>
      <c r="T48" s="587">
        <f>IF(B46=2000,'GOVERNMENTAL FUNDS - BS(15)'!G34+'GOVERNMENTAL FUNDS - BS(15)'!G35+'GOVERNMENTAL FUNDS - BS(15)'!G36+'GOVERNMENTAL FUNDS - BS(15)'!G37+'GOVERNMENTAL FUNDS - BS(15)'!G38+'GOVERNMENTAL FUNDS - BS(15)'!G39,0)</f>
        <v>0</v>
      </c>
      <c r="U48" s="587">
        <f>IF(B46=3000,'GOVERNMENTAL FUNDS - BS(15)'!G34+'GOVERNMENTAL FUNDS - BS(15)'!G35+'GOVERNMENTAL FUNDS - BS(15)'!G36+'GOVERNMENTAL FUNDS - BS(15)'!G37+'GOVERNMENTAL FUNDS - BS(15)'!G38+'GOVERNMENTAL FUNDS - BS(15)'!G39,0)</f>
        <v>0</v>
      </c>
      <c r="V48" s="587">
        <f>IF(B46=4000,'GOVERNMENTAL FUNDS - BS(15)'!G34+'GOVERNMENTAL FUNDS - BS(15)'!G35+'GOVERNMENTAL FUNDS - BS(15)'!G36+'GOVERNMENTAL FUNDS - BS(15)'!G37+'GOVERNMENTAL FUNDS - BS(15)'!G38+'GOVERNMENTAL FUNDS - BS(15)'!G39,0)</f>
        <v>0</v>
      </c>
      <c r="W48" s="587">
        <f>IF(B46=8000,'GOVERNMENTAL FUNDS - BS(15)'!G34+'GOVERNMENTAL FUNDS - BS(15)'!G35+'GOVERNMENTAL FUNDS - BS(15)'!G36+'GOVERNMENTAL FUNDS - BS(15)'!G37+'GOVERNMENTAL FUNDS - BS(15)'!G38+'GOVERNMENTAL FUNDS - BS(15)'!G39,0)</f>
        <v>0</v>
      </c>
      <c r="Y48">
        <v>200000</v>
      </c>
      <c r="AA48" s="587">
        <f>IF(B47=2000,'GOVERNMENTAL FUNDS - BS(15)'!H34+'GOVERNMENTAL FUNDS - BS(15)'!H35+'GOVERNMENTAL FUNDS - BS(15)'!H36+'GOVERNMENTAL FUNDS - BS(15)'!H37+'GOVERNMENTAL FUNDS - BS(15)'!H38+'GOVERNMENTAL FUNDS - BS(15)'!H39,0)</f>
        <v>0</v>
      </c>
      <c r="AB48" s="587">
        <f>IF(B47=3000,'GOVERNMENTAL FUNDS - BS(15)'!H34+'GOVERNMENTAL FUNDS - BS(15)'!H35+'GOVERNMENTAL FUNDS - BS(15)'!H36+'GOVERNMENTAL FUNDS - BS(15)'!H37+'GOVERNMENTAL FUNDS - BS(15)'!H38+'GOVERNMENTAL FUNDS - BS(15)'!H39,0)</f>
        <v>0</v>
      </c>
      <c r="AC48" s="587">
        <f>IF(B47=4000,'GOVERNMENTAL FUNDS - BS(15)'!H34+'GOVERNMENTAL FUNDS - BS(15)'!H35+'GOVERNMENTAL FUNDS - BS(15)'!H36+'GOVERNMENTAL FUNDS - BS(15)'!H37+'GOVERNMENTAL FUNDS - BS(15)'!H38+'GOVERNMENTAL FUNDS - BS(15)'!H39,0)</f>
        <v>0</v>
      </c>
      <c r="AD48" s="587">
        <f>IF(B47=8000,'GOVERNMENTAL FUNDS - BS(15)'!H34+'GOVERNMENTAL FUNDS - BS(15)'!H35+'GOVERNMENTAL FUNDS - BS(15)'!H36+'GOVERNMENTAL FUNDS - BS(15)'!H37+'GOVERNMENTAL FUNDS - BS(15)'!H38+'GOVERNMENTAL FUNDS - BS(15)'!H39,0)</f>
        <v>0</v>
      </c>
      <c r="AF48">
        <v>200000</v>
      </c>
      <c r="AH48" s="587">
        <f>IF(B48=2000,'GOVERNMENTAL FUNDS - BS(15)'!I34+'GOVERNMENTAL FUNDS - BS(15)'!I35+'GOVERNMENTAL FUNDS - BS(15)'!I36+'GOVERNMENTAL FUNDS - BS(15)'!I37+'GOVERNMENTAL FUNDS - BS(15)'!I38+'GOVERNMENTAL FUNDS - BS(15)'!I39,0)</f>
        <v>0</v>
      </c>
      <c r="AI48" s="587">
        <f>IF(B48=3000,'GOVERNMENTAL FUNDS - BS(15)'!I34+'GOVERNMENTAL FUNDS - BS(15)'!I35+'GOVERNMENTAL FUNDS - BS(15)'!I36+'GOVERNMENTAL FUNDS - BS(15)'!I37+'GOVERNMENTAL FUNDS - BS(15)'!I38+'GOVERNMENTAL FUNDS - BS(15)'!I39,0)</f>
        <v>0</v>
      </c>
      <c r="AJ48" s="587">
        <f>IF(B48=4000,'GOVERNMENTAL FUNDS - BS(15)'!I34+'GOVERNMENTAL FUNDS - BS(15)'!I35+'GOVERNMENTAL FUNDS - BS(15)'!I36+'GOVERNMENTAL FUNDS - BS(15)'!I37+'GOVERNMENTAL FUNDS - BS(15)'!I38+'GOVERNMENTAL FUNDS - BS(15)'!I39,0)</f>
        <v>0</v>
      </c>
      <c r="AK48" s="587">
        <f>IF(B48=8000,'GOVERNMENTAL FUNDS - BS(15)'!I34+'GOVERNMENTAL FUNDS - BS(15)'!I35+'GOVERNMENTAL FUNDS - BS(15)'!I36+'GOVERNMENTAL FUNDS - BS(15)'!I37+'GOVERNMENTAL FUNDS - BS(15)'!I38+'GOVERNMENTAL FUNDS - BS(15)'!I39,0)</f>
        <v>0</v>
      </c>
      <c r="AM48">
        <v>200000</v>
      </c>
      <c r="AO48" s="587">
        <f>IF(B49=2000,'GOVERNMENTAL FUNDS - BS(15)'!J34+'GOVERNMENTAL FUNDS - BS(15)'!J35+'GOVERNMENTAL FUNDS - BS(15)'!J36+'GOVERNMENTAL FUNDS - BS(15)'!J37+'GOVERNMENTAL FUNDS - BS(15)'!J38+'GOVERNMENTAL FUNDS - BS(15)'!J39,0)</f>
        <v>0</v>
      </c>
      <c r="AP48" s="587">
        <f>IF(B49=3000,'GOVERNMENTAL FUNDS - BS(15)'!J34+'GOVERNMENTAL FUNDS - BS(15)'!J35+'GOVERNMENTAL FUNDS - BS(15)'!J36+'GOVERNMENTAL FUNDS - BS(15)'!J37+'GOVERNMENTAL FUNDS - BS(15)'!J38+'GOVERNMENTAL FUNDS - BS(15)'!J39,0)</f>
        <v>0</v>
      </c>
      <c r="AQ48" s="587">
        <f>IF(B49=4000,'GOVERNMENTAL FUNDS - BS(15)'!J34+'GOVERNMENTAL FUNDS - BS(15)'!J35+'GOVERNMENTAL FUNDS - BS(15)'!J36+'GOVERNMENTAL FUNDS - BS(15)'!J37+'GOVERNMENTAL FUNDS - BS(15)'!J38+'GOVERNMENTAL FUNDS - BS(15)'!J39,0)</f>
        <v>0</v>
      </c>
      <c r="AR48" s="587">
        <f>IF(B49=8000,'GOVERNMENTAL FUNDS - BS(15)'!J34+'GOVERNMENTAL FUNDS - BS(15)'!J35+'GOVERNMENTAL FUNDS - BS(15)'!J36+'GOVERNMENTAL FUNDS - BS(15)'!J37+'GOVERNMENTAL FUNDS - BS(15)'!J38+'GOVERNMENTAL FUNDS - BS(15)'!J39,0)</f>
        <v>0</v>
      </c>
      <c r="AT48">
        <v>200000</v>
      </c>
      <c r="AV48" s="587">
        <f>IF(B50=2000,'GOVERNMENTAL FUNDS - BS(15)'!K34+'GOVERNMENTAL FUNDS - BS(15)'!K35+'GOVERNMENTAL FUNDS - BS(15)'!K36+'GOVERNMENTAL FUNDS - BS(15)'!K37+'GOVERNMENTAL FUNDS - BS(15)'!K38+'GOVERNMENTAL FUNDS - BS(15)'!K39,0)</f>
        <v>0</v>
      </c>
      <c r="AW48" s="587">
        <f>IF(B50=3000,'GOVERNMENTAL FUNDS - BS(15)'!K34+'GOVERNMENTAL FUNDS - BS(15)'!K35+'GOVERNMENTAL FUNDS - BS(15)'!K36+'GOVERNMENTAL FUNDS - BS(15)'!K37+'GOVERNMENTAL FUNDS - BS(15)'!K38+'GOVERNMENTAL FUNDS - BS(15)'!K39,0)</f>
        <v>0</v>
      </c>
      <c r="AX48" s="587">
        <f>IF(B50=4000,'GOVERNMENTAL FUNDS - BS(15)'!K34+'GOVERNMENTAL FUNDS - BS(15)'!K35+'GOVERNMENTAL FUNDS - BS(15)'!K36+'GOVERNMENTAL FUNDS - BS(15)'!K37+'GOVERNMENTAL FUNDS - BS(15)'!K38+'GOVERNMENTAL FUNDS - BS(15)'!K39,0)</f>
        <v>0</v>
      </c>
      <c r="AY48" s="587">
        <f>IF(B50=8000,'GOVERNMENTAL FUNDS - BS(15)'!K34+'GOVERNMENTAL FUNDS - BS(15)'!K35+'GOVERNMENTAL FUNDS - BS(15)'!K36+'GOVERNMENTAL FUNDS - BS(15)'!K37+'GOVERNMENTAL FUNDS - BS(15)'!K38+'GOVERNMENTAL FUNDS - BS(15)'!K39,0)</f>
        <v>0</v>
      </c>
      <c r="BA48" s="17">
        <v>200000</v>
      </c>
      <c r="BB48" s="17"/>
      <c r="BC48" s="587">
        <f t="shared" si="0"/>
        <v>0</v>
      </c>
      <c r="BD48" s="587">
        <f t="shared" si="1"/>
        <v>0</v>
      </c>
      <c r="BE48" s="587">
        <f t="shared" si="2"/>
        <v>0</v>
      </c>
      <c r="BF48" s="587">
        <f t="shared" si="3"/>
        <v>0</v>
      </c>
    </row>
    <row r="49" spans="1:58">
      <c r="A49" s="40" t="s">
        <v>1688</v>
      </c>
      <c r="B49" t="str">
        <f>IF(ISNA(VLOOKUP('GOVERNMENTAL FUNDS - BS(15)'!J7,majorfunds,2,TRUE)),"",VLOOKUP('GOVERNMENTAL FUNDS - BS(15)'!J7,majorfunds,2,TRUE))</f>
        <v/>
      </c>
      <c r="D49">
        <v>210000</v>
      </c>
      <c r="F49" s="587">
        <f>IF(B44=2000,'GOVERNMENTAL FUNDS - BS(15)'!E40+'GOVERNMENTAL FUNDS - BS(15)'!E41+'GOVERNMENTAL FUNDS - BS(15)'!E42,0)</f>
        <v>0</v>
      </c>
      <c r="G49" s="587">
        <f>IF(B44=3000,'GOVERNMENTAL FUNDS - BS(15)'!E40+'GOVERNMENTAL FUNDS - BS(15)'!E41+'GOVERNMENTAL FUNDS - BS(15)'!E42,0)</f>
        <v>0</v>
      </c>
      <c r="H49" s="587">
        <f>IF(B44=4000,'GOVERNMENTAL FUNDS - BS(15)'!E40+'GOVERNMENTAL FUNDS - BS(15)'!E41+'GOVERNMENTAL FUNDS - BS(15)'!E42,0)</f>
        <v>0</v>
      </c>
      <c r="I49" s="587">
        <f>IF(B44=8000,'GOVERNMENTAL FUNDS - BS(15)'!E40+'GOVERNMENTAL FUNDS - BS(15)'!E41+'GOVERNMENTAL FUNDS - BS(15)'!E42,0)</f>
        <v>0</v>
      </c>
      <c r="K49">
        <v>210000</v>
      </c>
      <c r="M49" s="587">
        <f>IF(B45=2000,'GOVERNMENTAL FUNDS - BS(15)'!F40+'GOVERNMENTAL FUNDS - BS(15)'!F41+'GOVERNMENTAL FUNDS - BS(15)'!F42,0)</f>
        <v>0</v>
      </c>
      <c r="N49" s="587">
        <f>IF(B45=3000,'GOVERNMENTAL FUNDS - BS(15)'!F40+'GOVERNMENTAL FUNDS - BS(15)'!F41+'GOVERNMENTAL FUNDS - BS(15)'!F42,0)</f>
        <v>0</v>
      </c>
      <c r="O49" s="587">
        <f>IF(B45=4000,'GOVERNMENTAL FUNDS - BS(15)'!F40+'GOVERNMENTAL FUNDS - BS(15)'!F41+'GOVERNMENTAL FUNDS - BS(15)'!F42,0)</f>
        <v>0</v>
      </c>
      <c r="P49" s="587">
        <f>IF(B45=8000,'GOVERNMENTAL FUNDS - BS(15)'!F40+'GOVERNMENTAL FUNDS - BS(15)'!F41+'GOVERNMENTAL FUNDS - BS(15)'!F42,0)</f>
        <v>0</v>
      </c>
      <c r="R49">
        <v>210000</v>
      </c>
      <c r="T49" s="587">
        <f>IF(B46=2000,'GOVERNMENTAL FUNDS - BS(15)'!G40+'GOVERNMENTAL FUNDS - BS(15)'!G41+'GOVERNMENTAL FUNDS - BS(15)'!G42,0)</f>
        <v>0</v>
      </c>
      <c r="U49" s="587">
        <f>IF(B46=3000,'GOVERNMENTAL FUNDS - BS(15)'!G40+'GOVERNMENTAL FUNDS - BS(15)'!G41+'GOVERNMENTAL FUNDS - BS(15)'!G42,0)</f>
        <v>0</v>
      </c>
      <c r="V49" s="587">
        <f>IF(B46=4000,'GOVERNMENTAL FUNDS - BS(15)'!G40+'GOVERNMENTAL FUNDS - BS(15)'!G41+'GOVERNMENTAL FUNDS - BS(15)'!G42,0)</f>
        <v>0</v>
      </c>
      <c r="W49" s="587">
        <f>IF(B46=8000,'GOVERNMENTAL FUNDS - BS(15)'!G40+'GOVERNMENTAL FUNDS - BS(15)'!G41+'GOVERNMENTAL FUNDS - BS(15)'!G42,0)</f>
        <v>0</v>
      </c>
      <c r="Y49">
        <v>210000</v>
      </c>
      <c r="AA49" s="587">
        <f>IF(B47=2000,'GOVERNMENTAL FUNDS - BS(15)'!H40+'GOVERNMENTAL FUNDS - BS(15)'!H41+'GOVERNMENTAL FUNDS - BS(15)'!H42,0)</f>
        <v>0</v>
      </c>
      <c r="AB49" s="587">
        <f>IF(B47=3000,'GOVERNMENTAL FUNDS - BS(15)'!H40+'GOVERNMENTAL FUNDS - BS(15)'!H41+'GOVERNMENTAL FUNDS - BS(15)'!H42,0)</f>
        <v>0</v>
      </c>
      <c r="AC49" s="587">
        <f>IF(B47=4000,'GOVERNMENTAL FUNDS - BS(15)'!H40+'GOVERNMENTAL FUNDS - BS(15)'!H41+'GOVERNMENTAL FUNDS - BS(15)'!H42,0)</f>
        <v>0</v>
      </c>
      <c r="AD49" s="587">
        <f>IF(B47=8000,'GOVERNMENTAL FUNDS - BS(15)'!H40+'GOVERNMENTAL FUNDS - BS(15)'!H41+'GOVERNMENTAL FUNDS - BS(15)'!H42,0)</f>
        <v>0</v>
      </c>
      <c r="AF49">
        <v>210000</v>
      </c>
      <c r="AH49" s="587">
        <f>IF(B48=2000,'GOVERNMENTAL FUNDS - BS(15)'!I40+'GOVERNMENTAL FUNDS - BS(15)'!I41+'GOVERNMENTAL FUNDS - BS(15)'!I42,0)</f>
        <v>0</v>
      </c>
      <c r="AI49" s="587">
        <f>IF(B48=3000,'GOVERNMENTAL FUNDS - BS(15)'!I40+'GOVERNMENTAL FUNDS - BS(15)'!I41+'GOVERNMENTAL FUNDS - BS(15)'!I42,0)</f>
        <v>0</v>
      </c>
      <c r="AJ49" s="587">
        <f>IF(B48=4000,'GOVERNMENTAL FUNDS - BS(15)'!I40+'GOVERNMENTAL FUNDS - BS(15)'!I41+'GOVERNMENTAL FUNDS - BS(15)'!I42,0)</f>
        <v>0</v>
      </c>
      <c r="AK49" s="587">
        <f>IF(B48=8000,'GOVERNMENTAL FUNDS - BS(15)'!I40+'GOVERNMENTAL FUNDS - BS(15)'!I41+'GOVERNMENTAL FUNDS - BS(15)'!I42,0)</f>
        <v>0</v>
      </c>
      <c r="AM49">
        <v>210000</v>
      </c>
      <c r="AO49" s="587">
        <f>IF(B49=2000,'GOVERNMENTAL FUNDS - BS(15)'!J40+'GOVERNMENTAL FUNDS - BS(15)'!J41+'GOVERNMENTAL FUNDS - BS(15)'!J42,0)</f>
        <v>0</v>
      </c>
      <c r="AP49" s="587">
        <f>IF(B49=3000,'GOVERNMENTAL FUNDS - BS(15)'!J40+'GOVERNMENTAL FUNDS - BS(15)'!J41+'GOVERNMENTAL FUNDS - BS(15)'!J42,0)</f>
        <v>0</v>
      </c>
      <c r="AQ49" s="587">
        <f>IF(B49=4000,'GOVERNMENTAL FUNDS - BS(15)'!J40+'GOVERNMENTAL FUNDS - BS(15)'!J41+'GOVERNMENTAL FUNDS - BS(15)'!J42,0)</f>
        <v>0</v>
      </c>
      <c r="AR49" s="587">
        <f>IF(B49=8000,'GOVERNMENTAL FUNDS - BS(15)'!J40+'GOVERNMENTAL FUNDS - BS(15)'!J41+'GOVERNMENTAL FUNDS - BS(15)'!J42,0)</f>
        <v>0</v>
      </c>
      <c r="AT49">
        <v>210000</v>
      </c>
      <c r="AV49" s="587">
        <f>IF(B50=2000,'GOVERNMENTAL FUNDS - BS(15)'!K40+'GOVERNMENTAL FUNDS - BS(15)'!K41+'GOVERNMENTAL FUNDS - BS(15)'!K42,0)</f>
        <v>0</v>
      </c>
      <c r="AW49" s="587">
        <f>IF(B50=3000,'GOVERNMENTAL FUNDS - BS(15)'!K40+'GOVERNMENTAL FUNDS - BS(15)'!K41+'GOVERNMENTAL FUNDS - BS(15)'!K42,0)</f>
        <v>0</v>
      </c>
      <c r="AX49" s="587">
        <f>IF(B50=4000,'GOVERNMENTAL FUNDS - BS(15)'!K40+'GOVERNMENTAL FUNDS - BS(15)'!K41+'GOVERNMENTAL FUNDS - BS(15)'!K42,0)</f>
        <v>0</v>
      </c>
      <c r="AY49" s="587">
        <f>IF(B50=8000,'GOVERNMENTAL FUNDS - BS(15)'!K40+'GOVERNMENTAL FUNDS - BS(15)'!K41+'GOVERNMENTAL FUNDS - BS(15)'!K42,0)</f>
        <v>0</v>
      </c>
      <c r="BA49" s="17">
        <v>210000</v>
      </c>
      <c r="BB49" s="17"/>
      <c r="BC49" s="587">
        <f t="shared" si="0"/>
        <v>0</v>
      </c>
      <c r="BD49" s="587">
        <f t="shared" si="1"/>
        <v>0</v>
      </c>
      <c r="BE49" s="587">
        <f t="shared" si="2"/>
        <v>0</v>
      </c>
      <c r="BF49" s="587">
        <f t="shared" si="3"/>
        <v>0</v>
      </c>
    </row>
    <row r="50" spans="1:58">
      <c r="A50" s="40" t="s">
        <v>1689</v>
      </c>
      <c r="B50" t="str">
        <f>IF(ISNA(VLOOKUP('GOVERNMENTAL FUNDS - BS(15)'!K7,majorfunds,2,TRUE)),"",VLOOKUP('GOVERNMENTAL FUNDS - BS(15)'!K7,majorfunds,2,TRUE))</f>
        <v/>
      </c>
      <c r="D50">
        <v>216000</v>
      </c>
      <c r="F50" s="587">
        <f>IF(B44=2000,'GOVERNMENTAL FUNDS - BS(15)'!E43,0)</f>
        <v>0</v>
      </c>
      <c r="G50" s="587">
        <f>IF(B44=3000,'GOVERNMENTAL FUNDS - BS(15)'!E43,0)</f>
        <v>0</v>
      </c>
      <c r="H50" s="587">
        <f>IF(B44=4000,'GOVERNMENTAL FUNDS - BS(15)'!E43,0)</f>
        <v>0</v>
      </c>
      <c r="I50" s="587">
        <f>IF(B44=8000,'GOVERNMENTAL FUNDS - BS(15)'!E43,0)</f>
        <v>0</v>
      </c>
      <c r="K50">
        <v>216000</v>
      </c>
      <c r="M50" s="587">
        <f>IF(B45=2000,'GOVERNMENTAL FUNDS - BS(15)'!F43,0)</f>
        <v>0</v>
      </c>
      <c r="N50" s="587">
        <f>IF(B45=3000,'GOVERNMENTAL FUNDS - BS(15)'!F43,0)</f>
        <v>0</v>
      </c>
      <c r="O50" s="587">
        <f>IF(B45=4000,'GOVERNMENTAL FUNDS - BS(15)'!F43,0)</f>
        <v>0</v>
      </c>
      <c r="P50" s="587">
        <f>IF(B45=8000,'GOVERNMENTAL FUNDS - BS(15)'!F43,0)</f>
        <v>0</v>
      </c>
      <c r="R50">
        <v>216000</v>
      </c>
      <c r="T50" s="587">
        <f>IF(B46=2000,'GOVERNMENTAL FUNDS - BS(15)'!G43,0)</f>
        <v>0</v>
      </c>
      <c r="U50" s="587">
        <f>IF(B46=3000,'GOVERNMENTAL FUNDS - BS(15)'!G43,0)</f>
        <v>0</v>
      </c>
      <c r="V50" s="587">
        <f>IF(B46=4000,'GOVERNMENTAL FUNDS - BS(15)'!G43,0)</f>
        <v>0</v>
      </c>
      <c r="W50" s="587">
        <f>IF(B46=8000,'GOVERNMENTAL FUNDS - BS(15)'!G43,0)</f>
        <v>0</v>
      </c>
      <c r="Y50">
        <v>216000</v>
      </c>
      <c r="AA50" s="587">
        <f>IF(B47=2000,'GOVERNMENTAL FUNDS - BS(15)'!H43,0)</f>
        <v>0</v>
      </c>
      <c r="AB50" s="587">
        <f>IF(B47=3000,'GOVERNMENTAL FUNDS - BS(15)'!H43,0)</f>
        <v>0</v>
      </c>
      <c r="AC50" s="587">
        <f>IF(B47=4000,'GOVERNMENTAL FUNDS - BS(15)'!H43,0)</f>
        <v>0</v>
      </c>
      <c r="AD50" s="587">
        <f>IF(B47=8000,'GOVERNMENTAL FUNDS - BS(15)'!H43,0)</f>
        <v>0</v>
      </c>
      <c r="AF50">
        <v>216000</v>
      </c>
      <c r="AH50" s="587">
        <f>IF(B48=2000,'GOVERNMENTAL FUNDS - BS(15)'!I43,0)</f>
        <v>0</v>
      </c>
      <c r="AI50" s="587">
        <f>IF(B48=3000,'GOVERNMENTAL FUNDS - BS(15)'!I43,0)</f>
        <v>0</v>
      </c>
      <c r="AJ50" s="587">
        <f>IF(B48=4000,'GOVERNMENTAL FUNDS - BS(15)'!I43,0)</f>
        <v>0</v>
      </c>
      <c r="AK50" s="587">
        <f>IF(B48=8000,'GOVERNMENTAL FUNDS - BS(15)'!I43,0)</f>
        <v>0</v>
      </c>
      <c r="AM50">
        <v>216000</v>
      </c>
      <c r="AO50" s="587">
        <f>IF(B49=2000,'GOVERNMENTAL FUNDS - BS(15)'!J43,0)</f>
        <v>0</v>
      </c>
      <c r="AP50" s="587">
        <f>IF(B49=3000,'GOVERNMENTAL FUNDS - BS(15)'!J43,0)</f>
        <v>0</v>
      </c>
      <c r="AQ50" s="587">
        <f>IF(B49=4000,'GOVERNMENTAL FUNDS - BS(15)'!J43,0)</f>
        <v>0</v>
      </c>
      <c r="AR50" s="587">
        <f>IF(B49=8000,'GOVERNMENTAL FUNDS - BS(15)'!J43,0)</f>
        <v>0</v>
      </c>
      <c r="AT50">
        <v>216000</v>
      </c>
      <c r="AV50" s="587">
        <f>IF(B50=2000,'GOVERNMENTAL FUNDS - BS(15)'!K43,0)</f>
        <v>0</v>
      </c>
      <c r="AW50" s="587">
        <f>IF(B50=3000,'GOVERNMENTAL FUNDS - BS(15)'!K43,0)</f>
        <v>0</v>
      </c>
      <c r="AX50" s="587">
        <f>IF(B50=4000,'GOVERNMENTAL FUNDS - BS(15)'!K43,0)</f>
        <v>0</v>
      </c>
      <c r="AY50" s="587">
        <f>IF(B50=8000,'GOVERNMENTAL FUNDS - BS(15)'!K43,0)</f>
        <v>0</v>
      </c>
      <c r="BA50" s="17">
        <v>216000</v>
      </c>
      <c r="BB50" s="17"/>
      <c r="BC50" s="587">
        <f t="shared" si="0"/>
        <v>0</v>
      </c>
      <c r="BD50" s="587">
        <f t="shared" si="1"/>
        <v>0</v>
      </c>
      <c r="BE50" s="587">
        <f t="shared" si="2"/>
        <v>0</v>
      </c>
      <c r="BF50" s="587">
        <f t="shared" si="3"/>
        <v>0</v>
      </c>
    </row>
    <row r="51" spans="1:58">
      <c r="D51">
        <v>220000</v>
      </c>
      <c r="F51" s="587">
        <f>IF(B44=2000,'GOVERNMENTAL FUNDS - BS(15)'!E50,0)</f>
        <v>0</v>
      </c>
      <c r="G51" s="587">
        <f>IF(B44=3000,'GOVERNMENTAL FUNDS - BS(15)'!E50,0)</f>
        <v>0</v>
      </c>
      <c r="H51" s="587">
        <f>IF(B44=4000,'GOVERNMENTAL FUNDS - BS(15)'!E50,0)</f>
        <v>0</v>
      </c>
      <c r="I51" s="587">
        <f>IF(B44=8000,'GOVERNMENTAL FUNDS - BS(15)'!E50,0)</f>
        <v>0</v>
      </c>
      <c r="K51">
        <v>220000</v>
      </c>
      <c r="M51" s="587">
        <f>IF(B45=2000,'GOVERNMENTAL FUNDS - BS(15)'!F50,0)</f>
        <v>0</v>
      </c>
      <c r="N51" s="587">
        <f>IF(B45=3000,'GOVERNMENTAL FUNDS - BS(15)'!F50,0)</f>
        <v>0</v>
      </c>
      <c r="O51" s="587">
        <f>IF(B45=4000,'GOVERNMENTAL FUNDS - BS(15)'!F50,0)</f>
        <v>0</v>
      </c>
      <c r="P51" s="587">
        <f>IF(B45=8000,'GOVERNMENTAL FUNDS - BS(15)'!F50,0)</f>
        <v>0</v>
      </c>
      <c r="R51">
        <v>220000</v>
      </c>
      <c r="T51" s="587">
        <f>IF(B46=2000,'GOVERNMENTAL FUNDS - BS(15)'!G50,0)</f>
        <v>0</v>
      </c>
      <c r="U51" s="587">
        <f>IF(B46=3000,'GOVERNMENTAL FUNDS - BS(15)'!G50,0)</f>
        <v>0</v>
      </c>
      <c r="V51" s="587">
        <f>IF(B46=4000,'GOVERNMENTAL FUNDS - BS(15)'!G50,0)</f>
        <v>0</v>
      </c>
      <c r="W51" s="587">
        <f>IF(B46=8000,'GOVERNMENTAL FUNDS - BS(15)'!G50,0)</f>
        <v>0</v>
      </c>
      <c r="Y51">
        <v>220000</v>
      </c>
      <c r="AA51" s="587">
        <f>IF(B47=2000,'GOVERNMENTAL FUNDS - BS(15)'!H50,0)</f>
        <v>0</v>
      </c>
      <c r="AB51" s="587">
        <f>IF(B47=3000,'GOVERNMENTAL FUNDS - BS(15)'!H50,0)</f>
        <v>0</v>
      </c>
      <c r="AC51" s="587">
        <f>IF(B47=4000,'GOVERNMENTAL FUNDS - BS(15)'!H50,0)</f>
        <v>0</v>
      </c>
      <c r="AD51" s="587">
        <f>IF(B47=8000,'GOVERNMENTAL FUNDS - BS(15)'!H50,0)</f>
        <v>0</v>
      </c>
      <c r="AF51">
        <v>220000</v>
      </c>
      <c r="AH51" s="587">
        <f>IF(B48=2000,'GOVERNMENTAL FUNDS - BS(15)'!I50,0)</f>
        <v>0</v>
      </c>
      <c r="AI51" s="587">
        <f>IF(B48=3000,'GOVERNMENTAL FUNDS - BS(15)'!I50,0)</f>
        <v>0</v>
      </c>
      <c r="AJ51" s="587">
        <f>IF(B48=4000,'GOVERNMENTAL FUNDS - BS(15)'!I50,0)</f>
        <v>0</v>
      </c>
      <c r="AK51" s="587">
        <f>IF(B48=8000,'GOVERNMENTAL FUNDS - BS(15)'!I50,0)</f>
        <v>0</v>
      </c>
      <c r="AM51">
        <v>220000</v>
      </c>
      <c r="AO51" s="587">
        <f>IF(B49=2000,'GOVERNMENTAL FUNDS - BS(15)'!J50,0)</f>
        <v>0</v>
      </c>
      <c r="AP51" s="587">
        <f>IF(B49=3000,'GOVERNMENTAL FUNDS - BS(15)'!J50,0)</f>
        <v>0</v>
      </c>
      <c r="AQ51" s="587">
        <f>IF(B49=4000,'GOVERNMENTAL FUNDS - BS(15)'!J50,0)</f>
        <v>0</v>
      </c>
      <c r="AR51" s="587">
        <f>IF(B49=8000,'GOVERNMENTAL FUNDS - BS(15)'!J50,0)</f>
        <v>0</v>
      </c>
      <c r="AT51">
        <v>220000</v>
      </c>
      <c r="AV51" s="587">
        <f>IF(B50=2000,'GOVERNMENTAL FUNDS - BS(15)'!K50,0)</f>
        <v>0</v>
      </c>
      <c r="AW51" s="587">
        <f>IF(B50=3000,'GOVERNMENTAL FUNDS - BS(15)'!K50,0)</f>
        <v>0</v>
      </c>
      <c r="AX51" s="587">
        <f>IF(B50=4000,'GOVERNMENTAL FUNDS - BS(15)'!K50,0)</f>
        <v>0</v>
      </c>
      <c r="AY51" s="587">
        <f>IF(B50=8000,'GOVERNMENTAL FUNDS - BS(15)'!K50,0)</f>
        <v>0</v>
      </c>
      <c r="BA51" s="17">
        <v>220000</v>
      </c>
      <c r="BB51" s="17"/>
      <c r="BC51" s="587">
        <f t="shared" si="0"/>
        <v>0</v>
      </c>
      <c r="BD51" s="587">
        <f t="shared" si="1"/>
        <v>0</v>
      </c>
      <c r="BE51" s="587">
        <f t="shared" si="2"/>
        <v>0</v>
      </c>
      <c r="BF51" s="587">
        <f t="shared" si="3"/>
        <v>0</v>
      </c>
    </row>
    <row r="52" spans="1:58">
      <c r="A52" s="40" t="s">
        <v>1696</v>
      </c>
      <c r="D52">
        <v>230000</v>
      </c>
      <c r="F52" s="587">
        <f>IF(B44=2000,'GOVERNMENTAL FUNDS - BS(15)'!E44,0)</f>
        <v>0</v>
      </c>
      <c r="G52" s="587">
        <f>IF(B44=3000,'GOVERNMENTAL FUNDS - BS(15)'!E44,0)</f>
        <v>0</v>
      </c>
      <c r="H52" s="587">
        <f>IF(B44=4000,'GOVERNMENTAL FUNDS - BS(15)'!E44,0)</f>
        <v>0</v>
      </c>
      <c r="I52" s="587">
        <f>IF(B44=8000,'GOVERNMENTAL FUNDS - BS(15)'!E44,0)</f>
        <v>0</v>
      </c>
      <c r="K52">
        <v>230000</v>
      </c>
      <c r="M52" s="587">
        <f>IF(B45=2000,'GOVERNMENTAL FUNDS - BS(15)'!F44,0)</f>
        <v>0</v>
      </c>
      <c r="N52" s="587">
        <f>IF(B45=3000,'GOVERNMENTAL FUNDS - BS(15)'!F44,0)</f>
        <v>0</v>
      </c>
      <c r="O52" s="587">
        <f>IF(B45=4000,'GOVERNMENTAL FUNDS - BS(15)'!F44,0)</f>
        <v>0</v>
      </c>
      <c r="P52" s="587">
        <f>IF(B45=8000,'GOVERNMENTAL FUNDS - BS(15)'!F44,0)</f>
        <v>0</v>
      </c>
      <c r="R52">
        <v>230000</v>
      </c>
      <c r="T52" s="587">
        <f>IF(B46=2000,'GOVERNMENTAL FUNDS - BS(15)'!G44,0)</f>
        <v>0</v>
      </c>
      <c r="U52" s="587">
        <f>IF(B46=3000,'GOVERNMENTAL FUNDS - BS(15)'!G44,0)</f>
        <v>0</v>
      </c>
      <c r="V52" s="587">
        <f>IF(B46=4000,'GOVERNMENTAL FUNDS - BS(15)'!G44,0)</f>
        <v>0</v>
      </c>
      <c r="W52" s="587">
        <f>IF(B46=8000,'GOVERNMENTAL FUNDS - BS(15)'!G44,0)</f>
        <v>0</v>
      </c>
      <c r="Y52">
        <v>230000</v>
      </c>
      <c r="AA52" s="587">
        <f>IF(B47=2000,'GOVERNMENTAL FUNDS - BS(15)'!H44,0)</f>
        <v>0</v>
      </c>
      <c r="AB52" s="587">
        <f>IF(B47=3000,'GOVERNMENTAL FUNDS - BS(15)'!H44,0)</f>
        <v>0</v>
      </c>
      <c r="AC52" s="587">
        <f>IF(B47=4000,'GOVERNMENTAL FUNDS - BS(15)'!H44,0)</f>
        <v>0</v>
      </c>
      <c r="AD52" s="587">
        <f>IF(B47=8000,'GOVERNMENTAL FUNDS - BS(15)'!H44,0)</f>
        <v>0</v>
      </c>
      <c r="AF52">
        <v>230000</v>
      </c>
      <c r="AH52" s="587">
        <f>IF(B48=2000,'GOVERNMENTAL FUNDS - BS(15)'!I44,0)</f>
        <v>0</v>
      </c>
      <c r="AI52" s="587">
        <f>IF(B48=3000,'GOVERNMENTAL FUNDS - BS(15)'!I44,0)</f>
        <v>0</v>
      </c>
      <c r="AJ52" s="587">
        <f>IF(B48=4000,'GOVERNMENTAL FUNDS - BS(15)'!I44,0)</f>
        <v>0</v>
      </c>
      <c r="AK52" s="587">
        <f>IF(B48=8000,'GOVERNMENTAL FUNDS - BS(15)'!I44,0)</f>
        <v>0</v>
      </c>
      <c r="AM52">
        <v>230000</v>
      </c>
      <c r="AO52" s="587">
        <f>IF(B49=2000,'GOVERNMENTAL FUNDS - BS(15)'!J44,0)</f>
        <v>0</v>
      </c>
      <c r="AP52" s="587">
        <f>IF(B49=3000,'GOVERNMENTAL FUNDS - BS(15)'!J44,0)</f>
        <v>0</v>
      </c>
      <c r="AQ52" s="587">
        <f>IF(B49=4000,'GOVERNMENTAL FUNDS - BS(15)'!J44,0)</f>
        <v>0</v>
      </c>
      <c r="AR52" s="587">
        <f>IF(B49=8000,'GOVERNMENTAL FUNDS - BS(15)'!J44,0)</f>
        <v>0</v>
      </c>
      <c r="AT52">
        <v>230000</v>
      </c>
      <c r="AV52" s="587">
        <f>IF(B50=2000,'GOVERNMENTAL FUNDS - BS(15)'!K44,0)</f>
        <v>0</v>
      </c>
      <c r="AW52" s="587">
        <f>IF(B50=3000,'GOVERNMENTAL FUNDS - BS(15)'!K44,0)</f>
        <v>0</v>
      </c>
      <c r="AX52" s="587">
        <f>IF(B50=4000,'GOVERNMENTAL FUNDS - BS(15)'!K44,0)</f>
        <v>0</v>
      </c>
      <c r="AY52" s="587">
        <f>IF(B50=8000,'GOVERNMENTAL FUNDS - BS(15)'!K44,0)</f>
        <v>0</v>
      </c>
      <c r="BA52" s="17">
        <v>230000</v>
      </c>
      <c r="BB52" s="17"/>
      <c r="BC52" s="587">
        <f t="shared" si="0"/>
        <v>0</v>
      </c>
      <c r="BD52" s="587">
        <f t="shared" si="1"/>
        <v>0</v>
      </c>
      <c r="BE52" s="587">
        <f t="shared" si="2"/>
        <v>0</v>
      </c>
      <c r="BF52" s="587">
        <f t="shared" si="3"/>
        <v>0</v>
      </c>
    </row>
    <row r="53" spans="1:58">
      <c r="A53" s="40" t="s">
        <v>1683</v>
      </c>
      <c r="B53" t="e">
        <f>VLOOKUP('OPER-MAJOR SP. REVENUE(54-56)'!C2,majorfunds,2,TRUE)</f>
        <v>#N/A</v>
      </c>
      <c r="D53">
        <v>240000</v>
      </c>
      <c r="F53" s="587"/>
      <c r="G53" s="587"/>
      <c r="H53" s="587"/>
      <c r="I53" s="587"/>
      <c r="K53">
        <v>240000</v>
      </c>
      <c r="M53" s="587"/>
      <c r="N53" s="587"/>
      <c r="O53" s="587"/>
      <c r="P53" s="587"/>
      <c r="R53">
        <v>240000</v>
      </c>
      <c r="T53" s="587"/>
      <c r="U53" s="587"/>
      <c r="V53" s="587"/>
      <c r="W53" s="587"/>
      <c r="Y53">
        <v>240000</v>
      </c>
      <c r="AA53" s="587"/>
      <c r="AB53" s="587"/>
      <c r="AC53" s="587"/>
      <c r="AD53" s="587"/>
      <c r="AF53">
        <v>240000</v>
      </c>
      <c r="AH53" s="587"/>
      <c r="AI53" s="587"/>
      <c r="AJ53" s="587"/>
      <c r="AK53" s="587"/>
      <c r="AM53">
        <v>240000</v>
      </c>
      <c r="AO53" s="587"/>
      <c r="AP53" s="587"/>
      <c r="AQ53" s="587"/>
      <c r="AR53" s="587"/>
      <c r="AT53">
        <v>240000</v>
      </c>
      <c r="AV53" s="587"/>
      <c r="AW53" s="587"/>
      <c r="AX53" s="587"/>
      <c r="AY53" s="587"/>
      <c r="BA53" s="17">
        <v>240000</v>
      </c>
      <c r="BB53" s="17"/>
      <c r="BC53" s="587"/>
      <c r="BD53" s="587"/>
      <c r="BE53" s="587"/>
      <c r="BF53" s="587"/>
    </row>
    <row r="54" spans="1:58">
      <c r="A54" s="40" t="s">
        <v>1684</v>
      </c>
      <c r="B54" t="e">
        <f>VLOOKUP('OPER-MAJOR SP. REVENUE(54-56)'!G2,majorfunds,2,TRUE)</f>
        <v>#N/A</v>
      </c>
      <c r="D54">
        <v>250000</v>
      </c>
      <c r="F54" s="587"/>
      <c r="G54" s="587"/>
      <c r="H54" s="587"/>
      <c r="I54" s="587"/>
      <c r="K54">
        <v>250000</v>
      </c>
      <c r="M54" s="587"/>
      <c r="N54" s="587"/>
      <c r="O54" s="587"/>
      <c r="P54" s="587"/>
      <c r="R54">
        <v>250000</v>
      </c>
      <c r="T54" s="587"/>
      <c r="U54" s="587"/>
      <c r="V54" s="587"/>
      <c r="W54" s="587"/>
      <c r="Y54">
        <v>250000</v>
      </c>
      <c r="AA54" s="587"/>
      <c r="AB54" s="587"/>
      <c r="AC54" s="587"/>
      <c r="AD54" s="587"/>
      <c r="AF54">
        <v>250000</v>
      </c>
      <c r="AH54" s="587"/>
      <c r="AI54" s="587"/>
      <c r="AJ54" s="587"/>
      <c r="AK54" s="587"/>
      <c r="AM54">
        <v>250000</v>
      </c>
      <c r="AO54" s="587"/>
      <c r="AP54" s="587"/>
      <c r="AQ54" s="587"/>
      <c r="AR54" s="587"/>
      <c r="AT54">
        <v>250000</v>
      </c>
      <c r="AV54" s="587"/>
      <c r="AW54" s="587"/>
      <c r="AX54" s="587"/>
      <c r="AY54" s="587"/>
      <c r="BA54" s="17">
        <v>250000</v>
      </c>
      <c r="BB54" s="17"/>
      <c r="BC54" s="587"/>
      <c r="BD54" s="587"/>
      <c r="BE54" s="587"/>
      <c r="BF54" s="587"/>
    </row>
    <row r="55" spans="1:58">
      <c r="A55" s="40" t="s">
        <v>1685</v>
      </c>
      <c r="B55" t="e">
        <f>VLOOKUP('OPER-MAJOR SP. REVENUE(54-56)'!K2,majorfunds,2,TRUE)</f>
        <v>#N/A</v>
      </c>
      <c r="D55">
        <v>260000</v>
      </c>
      <c r="F55" s="587"/>
      <c r="G55" s="587"/>
      <c r="H55" s="587"/>
      <c r="I55" s="587"/>
      <c r="K55">
        <v>260000</v>
      </c>
      <c r="M55" s="587"/>
      <c r="N55" s="587"/>
      <c r="O55" s="587"/>
      <c r="P55" s="587"/>
      <c r="R55">
        <v>260000</v>
      </c>
      <c r="T55" s="587"/>
      <c r="U55" s="587"/>
      <c r="V55" s="587"/>
      <c r="W55" s="587"/>
      <c r="Y55">
        <v>260000</v>
      </c>
      <c r="AA55" s="587"/>
      <c r="AB55" s="587"/>
      <c r="AC55" s="587"/>
      <c r="AD55" s="587"/>
      <c r="AF55">
        <v>260000</v>
      </c>
      <c r="AH55" s="587"/>
      <c r="AI55" s="587"/>
      <c r="AJ55" s="587"/>
      <c r="AK55" s="587"/>
      <c r="AM55">
        <v>260000</v>
      </c>
      <c r="AO55" s="587"/>
      <c r="AP55" s="587"/>
      <c r="AQ55" s="587"/>
      <c r="AR55" s="587"/>
      <c r="AT55">
        <v>260000</v>
      </c>
      <c r="AV55" s="587"/>
      <c r="AW55" s="587"/>
      <c r="AX55" s="587"/>
      <c r="AY55" s="587"/>
      <c r="BA55" s="17">
        <v>260000</v>
      </c>
      <c r="BB55" s="17"/>
      <c r="BC55" s="587"/>
      <c r="BD55" s="587"/>
      <c r="BE55" s="587"/>
      <c r="BF55" s="587"/>
    </row>
    <row r="56" spans="1:58">
      <c r="A56" s="40" t="s">
        <v>1686</v>
      </c>
      <c r="B56" t="e">
        <f>VLOOKUP('OPER-MAJOR SP. REVENUE(54-56)'!O2,majorfunds,2,TRUE)</f>
        <v>#N/A</v>
      </c>
      <c r="D56">
        <v>270000</v>
      </c>
      <c r="F56" s="587">
        <f>IF(B44=2000,'GOVERNMENTAL FUNDS - BS(15)'!E72,0)</f>
        <v>0</v>
      </c>
      <c r="G56" s="587">
        <f>IF(B44=3000,'GOVERNMENTAL FUNDS - BS(15)'!E72,0)</f>
        <v>0</v>
      </c>
      <c r="H56" s="587">
        <f>IF(B44=4000,'GOVERNMENTAL FUNDS - BS(15)'!E72,0)</f>
        <v>0</v>
      </c>
      <c r="I56" s="587">
        <f>IF(B44=8000,'GOVERNMENTAL FUNDS - BS(15)'!E72,0)</f>
        <v>0</v>
      </c>
      <c r="K56">
        <v>270000</v>
      </c>
      <c r="M56" s="587">
        <f>IF(B45=2000,'GOVERNMENTAL FUNDS - BS(15)'!F72,0)</f>
        <v>0</v>
      </c>
      <c r="N56" s="587">
        <f>IF(B45=3000,'GOVERNMENTAL FUNDS - BS(15)'!F72,0)</f>
        <v>0</v>
      </c>
      <c r="O56" s="587">
        <f>IF(B45=4000,'GOVERNMENTAL FUNDS - BS(15)'!F72,0)</f>
        <v>0</v>
      </c>
      <c r="P56" s="587">
        <f>IF(B45=8000,'GOVERNMENTAL FUNDS - BS(15)'!F72,0)</f>
        <v>0</v>
      </c>
      <c r="R56">
        <v>270000</v>
      </c>
      <c r="T56" s="587">
        <f>IF(B46=2000,'GOVERNMENTAL FUNDS - BS(15)'!G72,0)</f>
        <v>0</v>
      </c>
      <c r="U56" s="587">
        <f>IF(B46=3000,'GOVERNMENTAL FUNDS - BS(15)'!G72,0)</f>
        <v>0</v>
      </c>
      <c r="V56" s="587">
        <f>IF(B46=4000,'GOVERNMENTAL FUNDS - BS(15)'!G72,0)</f>
        <v>0</v>
      </c>
      <c r="W56" s="587">
        <f>IF(B46=8000,'GOVERNMENTAL FUNDS - BS(15)'!G72,0)</f>
        <v>0</v>
      </c>
      <c r="Y56">
        <v>270000</v>
      </c>
      <c r="AA56" s="587">
        <f>IF(B47=2000,'GOVERNMENTAL FUNDS - BS(15)'!H72,0)</f>
        <v>0</v>
      </c>
      <c r="AB56" s="587">
        <f>IF(B47=3000,'GOVERNMENTAL FUNDS - BS(15)'!H72,0)</f>
        <v>0</v>
      </c>
      <c r="AC56" s="587">
        <f>IF(B47=4000,'GOVERNMENTAL FUNDS - BS(15)'!H72,0)</f>
        <v>0</v>
      </c>
      <c r="AD56" s="587">
        <f>IF(B47=8000,'GOVERNMENTAL FUNDS - BS(15)'!H72,0)</f>
        <v>0</v>
      </c>
      <c r="AF56">
        <v>270000</v>
      </c>
      <c r="AH56" s="587">
        <f>IF(B48=2000,'GOVERNMENTAL FUNDS - BS(15)'!I72,0)</f>
        <v>0</v>
      </c>
      <c r="AI56" s="587">
        <f>IF(B48=3000,'GOVERNMENTAL FUNDS - BS(15)'!I72,0)</f>
        <v>0</v>
      </c>
      <c r="AJ56" s="587">
        <f>IF(B48=4000,'GOVERNMENTAL FUNDS - BS(15)'!I72,0)</f>
        <v>0</v>
      </c>
      <c r="AK56" s="587">
        <f>IF(B48=8000,'GOVERNMENTAL FUNDS - BS(15)'!I72,0)</f>
        <v>0</v>
      </c>
      <c r="AM56">
        <v>270000</v>
      </c>
      <c r="AO56" s="587">
        <f>IF(B49=2000,'GOVERNMENTAL FUNDS - BS(15)'!J72,0)</f>
        <v>0</v>
      </c>
      <c r="AP56" s="587">
        <f>IF(B49=3000,'GOVERNMENTAL FUNDS - BS(15)'!J72,0)</f>
        <v>0</v>
      </c>
      <c r="AQ56" s="587">
        <f>IF(B49=4000,'GOVERNMENTAL FUNDS - BS(15)'!J72,0)</f>
        <v>0</v>
      </c>
      <c r="AR56" s="587">
        <f>IF(B49=8000,'GOVERNMENTAL FUNDS - BS(15)'!J72,0)</f>
        <v>0</v>
      </c>
      <c r="AT56">
        <v>270000</v>
      </c>
      <c r="AV56" s="587">
        <f>IF(B50=2000,'GOVERNMENTAL FUNDS - BS(15)'!K72,0)</f>
        <v>0</v>
      </c>
      <c r="AW56" s="587">
        <f>IF(B50=3000,'GOVERNMENTAL FUNDS - BS(15)'!K72,0)</f>
        <v>0</v>
      </c>
      <c r="AX56" s="587">
        <f>IF(B50=4000,'GOVERNMENTAL FUNDS - BS(15)'!K72,0)</f>
        <v>0</v>
      </c>
      <c r="AY56" s="587">
        <f>IF(B50=8000,'GOVERNMENTAL FUNDS - BS(15)'!K72,0)</f>
        <v>0</v>
      </c>
      <c r="BA56" s="17">
        <v>270000</v>
      </c>
      <c r="BB56" s="17"/>
      <c r="BC56" s="587">
        <f t="shared" si="0"/>
        <v>0</v>
      </c>
      <c r="BD56" s="587">
        <f t="shared" si="1"/>
        <v>0</v>
      </c>
      <c r="BE56" s="587">
        <f t="shared" si="2"/>
        <v>0</v>
      </c>
      <c r="BF56" s="587">
        <f t="shared" si="3"/>
        <v>0</v>
      </c>
    </row>
    <row r="57" spans="1:58">
      <c r="A57" s="40" t="s">
        <v>1687</v>
      </c>
      <c r="B57" t="e">
        <f>VLOOKUP('OPER-MAJOR SP. REVENUE(54-56)'!S2,majorfunds,2,TRUE)</f>
        <v>#N/A</v>
      </c>
      <c r="D57">
        <v>280000</v>
      </c>
      <c r="F57" s="587"/>
      <c r="G57" s="587"/>
      <c r="H57" s="587"/>
      <c r="I57" s="587"/>
      <c r="K57">
        <v>280000</v>
      </c>
      <c r="M57" s="587"/>
      <c r="N57" s="587"/>
      <c r="O57" s="587"/>
      <c r="P57" s="587"/>
      <c r="R57">
        <v>280000</v>
      </c>
      <c r="T57" s="587"/>
      <c r="U57" s="587"/>
      <c r="V57" s="587"/>
      <c r="W57" s="587"/>
      <c r="Y57">
        <v>280000</v>
      </c>
      <c r="AA57" s="587"/>
      <c r="AB57" s="587"/>
      <c r="AC57" s="587"/>
      <c r="AD57" s="587"/>
      <c r="AF57">
        <v>280000</v>
      </c>
      <c r="AH57" s="587"/>
      <c r="AI57" s="587"/>
      <c r="AJ57" s="587"/>
      <c r="AK57" s="587"/>
      <c r="AM57">
        <v>280000</v>
      </c>
      <c r="AO57" s="587"/>
      <c r="AP57" s="587"/>
      <c r="AQ57" s="587"/>
      <c r="AR57" s="587"/>
      <c r="AT57">
        <v>280000</v>
      </c>
      <c r="AV57" s="587"/>
      <c r="AW57" s="587"/>
      <c r="AX57" s="587"/>
      <c r="AY57" s="587"/>
      <c r="BA57" s="17">
        <v>280000</v>
      </c>
      <c r="BB57" s="17"/>
      <c r="BC57" s="587"/>
      <c r="BD57" s="587"/>
      <c r="BE57" s="587"/>
      <c r="BF57" s="587"/>
    </row>
    <row r="58" spans="1:58">
      <c r="A58" s="40" t="s">
        <v>1688</v>
      </c>
      <c r="B58" t="e">
        <f>VLOOKUP('OPER-MAJOR SP. REVENUE(54-56)'!W2,majorfunds,2,TRUE)</f>
        <v>#N/A</v>
      </c>
      <c r="D58">
        <v>310000</v>
      </c>
      <c r="F58" s="587"/>
      <c r="G58" s="587"/>
      <c r="H58" s="587"/>
      <c r="I58" s="587"/>
      <c r="K58">
        <v>310000</v>
      </c>
      <c r="M58" s="587"/>
      <c r="N58" s="587"/>
      <c r="O58" s="587"/>
      <c r="P58" s="587"/>
      <c r="R58">
        <v>310000</v>
      </c>
      <c r="T58" s="587"/>
      <c r="U58" s="587"/>
      <c r="V58" s="587"/>
      <c r="W58" s="587"/>
      <c r="Y58">
        <v>310000</v>
      </c>
      <c r="AA58" s="587"/>
      <c r="AB58" s="587"/>
      <c r="AC58" s="587"/>
      <c r="AD58" s="587"/>
      <c r="AF58">
        <v>310000</v>
      </c>
      <c r="AH58" s="587"/>
      <c r="AI58" s="587"/>
      <c r="AJ58" s="587"/>
      <c r="AK58" s="587"/>
      <c r="AM58">
        <v>310000</v>
      </c>
      <c r="AO58" s="587"/>
      <c r="AP58" s="587"/>
      <c r="AQ58" s="587"/>
      <c r="AR58" s="587"/>
      <c r="AT58">
        <v>310000</v>
      </c>
      <c r="AV58" s="587"/>
      <c r="AW58" s="587"/>
      <c r="AX58" s="587"/>
      <c r="AY58" s="587"/>
      <c r="BA58" s="17">
        <v>310000</v>
      </c>
      <c r="BB58" s="17"/>
      <c r="BC58" s="587">
        <f t="shared" si="0"/>
        <v>0</v>
      </c>
      <c r="BD58" s="587">
        <f t="shared" si="1"/>
        <v>0</v>
      </c>
      <c r="BE58" s="587">
        <f t="shared" si="2"/>
        <v>0</v>
      </c>
      <c r="BF58" s="587">
        <f t="shared" si="3"/>
        <v>0</v>
      </c>
    </row>
    <row r="59" spans="1:58">
      <c r="A59" s="40" t="s">
        <v>1689</v>
      </c>
      <c r="B59" t="e">
        <f>VLOOKUP('OPER-MAJOR SP. REVENUE(54-56)'!AA2,majorfunds,2,TRUE)</f>
        <v>#N/A</v>
      </c>
      <c r="D59">
        <v>311000</v>
      </c>
      <c r="F59" s="587">
        <f>IF(B44=2000,'OPER-MAJOR SP. REVENUE(54-56)'!E11,0)</f>
        <v>0</v>
      </c>
      <c r="G59" s="587">
        <f>IF(B44=3000,'OPER-MAJOR SP. REVENUE(54-56)'!E11,0)</f>
        <v>0</v>
      </c>
      <c r="H59" s="587">
        <f>IF(B44=4000,'OPER-MAJOR SP. REVENUE(54-56)'!E11,0)</f>
        <v>0</v>
      </c>
      <c r="I59" s="587">
        <f>IF(B44=8000,'OPER-MAJOR SP. REVENUE(54-56)'!E11,0)</f>
        <v>0</v>
      </c>
      <c r="K59">
        <v>311000</v>
      </c>
      <c r="M59" s="587">
        <f>IF(B45=2000,'OPER-MAJOR SP. REVENUE(54-56)'!I11,0)</f>
        <v>0</v>
      </c>
      <c r="N59" s="587">
        <f>IF(B45=3000,'OPER-MAJOR SP. REVENUE(54-56)'!I11,0)</f>
        <v>0</v>
      </c>
      <c r="O59" s="587">
        <f>IF(B45=4000,'OPER-MAJOR SP. REVENUE(54-56)'!I11,0)</f>
        <v>0</v>
      </c>
      <c r="P59" s="587">
        <f>IF(B45=8000,'OPER-MAJOR SP. REVENUE(54-56)'!I11,0)</f>
        <v>0</v>
      </c>
      <c r="R59">
        <v>311000</v>
      </c>
      <c r="T59" s="587">
        <f>IF(B46=2000,'OPER-MAJOR SP. REVENUE(54-56)'!M11,0)</f>
        <v>0</v>
      </c>
      <c r="U59" s="587">
        <f>IF(B46=3000,'OPER-MAJOR SP. REVENUE(54-56)'!M11,0)</f>
        <v>0</v>
      </c>
      <c r="V59" s="587">
        <f>IF(B46=4000,'OPER-MAJOR SP. REVENUE(54-56)'!M11,0)</f>
        <v>0</v>
      </c>
      <c r="W59" s="587">
        <f>IF(B46=8000,'OPER-MAJOR SP. REVENUE(54-56)'!M11,0)</f>
        <v>0</v>
      </c>
      <c r="Y59">
        <v>311000</v>
      </c>
      <c r="AA59" s="587">
        <f>IF(B47=2000,'OPER-MAJOR SP. REVENUE(54-56)'!Q11,0)</f>
        <v>0</v>
      </c>
      <c r="AB59" s="587">
        <f>IF(B47=3000,'OPER-MAJOR SP. REVENUE(54-56)'!Q11,0)</f>
        <v>0</v>
      </c>
      <c r="AC59" s="587">
        <f>IF(B47=4000,'OPER-MAJOR SP. REVENUE(54-56)'!Q11,0)</f>
        <v>0</v>
      </c>
      <c r="AD59" s="587">
        <f>IF(B47=8000,'OPER-MAJOR SP. REVENUE(54-56)'!Q11,0)</f>
        <v>0</v>
      </c>
      <c r="AF59">
        <v>311000</v>
      </c>
      <c r="AH59" s="587">
        <f>IF(B48=2000,'OPER-MAJOR SP. REVENUE(54-56)'!U11,0)</f>
        <v>0</v>
      </c>
      <c r="AI59" s="587">
        <f>IF(B48=3000,'OPER-MAJOR SP. REVENUE(54-56)'!U11,0)</f>
        <v>0</v>
      </c>
      <c r="AJ59" s="587">
        <f>IF(B48=4000,'OPER-MAJOR SP. REVENUE(54-56)'!U11,0)</f>
        <v>0</v>
      </c>
      <c r="AK59" s="587">
        <f>IF(B48=8000,'OPER-MAJOR SP. REVENUE(54-56)'!U11,0)</f>
        <v>0</v>
      </c>
      <c r="AM59">
        <v>311000</v>
      </c>
      <c r="AO59" s="587">
        <f>IF(B49=2000,'OPER-MAJOR SP. REVENUE(54-56)'!Y11,0)</f>
        <v>0</v>
      </c>
      <c r="AP59" s="587">
        <f>IF(B49=3000,'OPER-MAJOR SP. REVENUE(54-56)'!Y11,0)</f>
        <v>0</v>
      </c>
      <c r="AQ59" s="587">
        <f>IF(B49=4000,'OPER-MAJOR SP. REVENUE(54-56)'!Y11,0)</f>
        <v>0</v>
      </c>
      <c r="AR59" s="587">
        <f>IF(B49=8000,'OPER-MAJOR SP. REVENUE(54-56)'!Y11,0)</f>
        <v>0</v>
      </c>
      <c r="AT59">
        <v>311000</v>
      </c>
      <c r="AV59" s="587">
        <f>IF(B50=2000,'OPER-MAJOR SP. REVENUE(54-56)'!AC11,0)</f>
        <v>0</v>
      </c>
      <c r="AW59" s="587">
        <f>IF(B50=3000,'OPER-MAJOR SP. REVENUE(54-56)'!AC11,0)</f>
        <v>0</v>
      </c>
      <c r="AX59" s="587">
        <f>IF(B50=4000,'OPER-MAJOR SP. REVENUE(54-56)'!AC11,0)</f>
        <v>0</v>
      </c>
      <c r="AY59" s="587">
        <f>IF(B50=8000,'OPER-MAJOR SP. REVENUE(54-56)'!AC11,0)</f>
        <v>0</v>
      </c>
      <c r="BA59" s="17">
        <v>311000</v>
      </c>
      <c r="BB59" s="17"/>
      <c r="BC59" s="587">
        <f t="shared" si="0"/>
        <v>0</v>
      </c>
      <c r="BD59" s="587">
        <f t="shared" si="1"/>
        <v>0</v>
      </c>
      <c r="BE59" s="587">
        <f t="shared" si="2"/>
        <v>0</v>
      </c>
      <c r="BF59" s="587">
        <f t="shared" si="3"/>
        <v>0</v>
      </c>
    </row>
    <row r="60" spans="1:58">
      <c r="D60">
        <v>312000</v>
      </c>
      <c r="F60" s="587"/>
      <c r="G60" s="587"/>
      <c r="H60" s="587"/>
      <c r="I60" s="587"/>
      <c r="K60">
        <v>312000</v>
      </c>
      <c r="M60" s="587"/>
      <c r="N60" s="587"/>
      <c r="O60" s="587"/>
      <c r="P60" s="587"/>
      <c r="R60">
        <v>312000</v>
      </c>
      <c r="T60" s="587"/>
      <c r="U60" s="587"/>
      <c r="V60" s="587"/>
      <c r="W60" s="587"/>
      <c r="Y60">
        <v>312000</v>
      </c>
      <c r="AA60" s="587"/>
      <c r="AB60" s="587"/>
      <c r="AC60" s="587"/>
      <c r="AD60" s="587"/>
      <c r="AF60">
        <v>312000</v>
      </c>
      <c r="AH60" s="587"/>
      <c r="AI60" s="587"/>
      <c r="AJ60" s="587"/>
      <c r="AK60" s="587"/>
      <c r="AM60">
        <v>312000</v>
      </c>
      <c r="AO60" s="587"/>
      <c r="AP60" s="587"/>
      <c r="AQ60" s="587"/>
      <c r="AR60" s="587"/>
      <c r="AT60">
        <v>312000</v>
      </c>
      <c r="AV60" s="587"/>
      <c r="AW60" s="587"/>
      <c r="AX60" s="587"/>
      <c r="AY60" s="587"/>
      <c r="BA60" s="17">
        <v>312000</v>
      </c>
      <c r="BB60" s="17"/>
      <c r="BC60" s="587"/>
      <c r="BD60" s="587"/>
      <c r="BE60" s="587"/>
      <c r="BF60" s="587"/>
    </row>
    <row r="61" spans="1:58">
      <c r="D61">
        <v>313000</v>
      </c>
      <c r="F61" s="587"/>
      <c r="G61" s="587"/>
      <c r="H61" s="587"/>
      <c r="I61" s="587"/>
      <c r="K61">
        <v>313000</v>
      </c>
      <c r="M61" s="587"/>
      <c r="N61" s="587"/>
      <c r="O61" s="587"/>
      <c r="P61" s="587"/>
      <c r="R61">
        <v>313000</v>
      </c>
      <c r="T61" s="587"/>
      <c r="U61" s="587"/>
      <c r="V61" s="587"/>
      <c r="W61" s="587"/>
      <c r="Y61">
        <v>313000</v>
      </c>
      <c r="AA61" s="587"/>
      <c r="AB61" s="587"/>
      <c r="AC61" s="587"/>
      <c r="AD61" s="587"/>
      <c r="AF61">
        <v>313000</v>
      </c>
      <c r="AH61" s="587"/>
      <c r="AI61" s="587"/>
      <c r="AJ61" s="587"/>
      <c r="AK61" s="587"/>
      <c r="AM61">
        <v>313000</v>
      </c>
      <c r="AO61" s="587"/>
      <c r="AP61" s="587"/>
      <c r="AQ61" s="587"/>
      <c r="AR61" s="587"/>
      <c r="AT61">
        <v>313000</v>
      </c>
      <c r="AV61" s="587"/>
      <c r="AW61" s="587"/>
      <c r="AX61" s="587"/>
      <c r="AY61" s="587"/>
      <c r="BA61" s="17">
        <v>313000</v>
      </c>
      <c r="BB61" s="17"/>
      <c r="BC61" s="587"/>
      <c r="BD61" s="587"/>
      <c r="BE61" s="587"/>
      <c r="BF61" s="587"/>
    </row>
    <row r="62" spans="1:58">
      <c r="D62">
        <v>314000</v>
      </c>
      <c r="F62" s="587">
        <f>IF(B44=2000,'OPER-MAJOR SP. REVENUE(54-56)'!E12,0)</f>
        <v>0</v>
      </c>
      <c r="G62" s="587">
        <f>IF(B44=3000,'OPER-MAJOR SP. REVENUE(54-56)'!E12,0)</f>
        <v>0</v>
      </c>
      <c r="H62" s="587">
        <f>IF(B44=4000,'OPER-MAJOR SP. REVENUE(54-56)'!E12,0)</f>
        <v>0</v>
      </c>
      <c r="I62" s="587">
        <f>IF(B44=8000,'OPER-MAJOR SP. REVENUE(54-56)'!E12,0)</f>
        <v>0</v>
      </c>
      <c r="K62">
        <v>314000</v>
      </c>
      <c r="M62" s="587">
        <f>IF(B45=2000,'OPER-MAJOR SP. REVENUE(54-56)'!I12,0)</f>
        <v>0</v>
      </c>
      <c r="N62" s="587">
        <f>IF(B45=3000,'OPER-MAJOR SP. REVENUE(54-56)'!I12,0)</f>
        <v>0</v>
      </c>
      <c r="O62" s="587">
        <f>IF(B45=4000,'OPER-MAJOR SP. REVENUE(54-56)'!I12,0)</f>
        <v>0</v>
      </c>
      <c r="P62" s="587">
        <f>IF(B45=8000,'OPER-MAJOR SP. REVENUE(54-56)'!I12,0)</f>
        <v>0</v>
      </c>
      <c r="R62">
        <v>314000</v>
      </c>
      <c r="T62" s="587">
        <f>IF(B46=2000,'OPER-MAJOR SP. REVENUE(54-56)'!M12,0)</f>
        <v>0</v>
      </c>
      <c r="U62" s="587">
        <f>IF(B46=3000,'OPER-MAJOR SP. REVENUE(54-56)'!M12,0)</f>
        <v>0</v>
      </c>
      <c r="V62" s="587">
        <f>IF(B46=4000,'OPER-MAJOR SP. REVENUE(54-56)'!M12,0)</f>
        <v>0</v>
      </c>
      <c r="W62" s="587">
        <f>IF(B46=8000,'OPER-MAJOR SP. REVENUE(54-56)'!M12,0)</f>
        <v>0</v>
      </c>
      <c r="Y62">
        <v>314000</v>
      </c>
      <c r="AA62" s="587">
        <f>IF(B47=2000,'OPER-MAJOR SP. REVENUE(54-56)'!Q12,0)</f>
        <v>0</v>
      </c>
      <c r="AB62" s="587">
        <f>IF(B47=3000,'OPER-MAJOR SP. REVENUE(54-56)'!Q12,0)</f>
        <v>0</v>
      </c>
      <c r="AC62" s="587">
        <f>IF(B47=4000,'OPER-MAJOR SP. REVENUE(54-56)'!Q12,0)</f>
        <v>0</v>
      </c>
      <c r="AD62" s="587">
        <f>IF(B47=8000,'OPER-MAJOR SP. REVENUE(54-56)'!Q12,0)</f>
        <v>0</v>
      </c>
      <c r="AF62">
        <v>314000</v>
      </c>
      <c r="AH62" s="587">
        <f>IF(B48=2000,'OPER-MAJOR SP. REVENUE(54-56)'!U12,0)</f>
        <v>0</v>
      </c>
      <c r="AI62" s="587">
        <f>IF(B48=3000,'OPER-MAJOR SP. REVENUE(54-56)'!U12,0)</f>
        <v>0</v>
      </c>
      <c r="AJ62" s="587">
        <f>IF(B48=4000,'OPER-MAJOR SP. REVENUE(54-56)'!U12,0)</f>
        <v>0</v>
      </c>
      <c r="AK62" s="587">
        <f>IF(B48=8000,'OPER-MAJOR SP. REVENUE(54-56)'!U12,0)</f>
        <v>0</v>
      </c>
      <c r="AM62">
        <v>314000</v>
      </c>
      <c r="AO62" s="587">
        <f>IF(B49=2000,'OPER-MAJOR SP. REVENUE(54-56)'!Y12,0)</f>
        <v>0</v>
      </c>
      <c r="AP62" s="587">
        <f>IF(B49=3000,'OPER-MAJOR SP. REVENUE(54-56)'!Y12,0)</f>
        <v>0</v>
      </c>
      <c r="AQ62" s="587">
        <f>IF(B49=4000,'OPER-MAJOR SP. REVENUE(54-56)'!Y12,0)</f>
        <v>0</v>
      </c>
      <c r="AR62" s="587">
        <f>IF(B49=8000,'OPER-MAJOR SP. REVENUE(54-56)'!Y12,0)</f>
        <v>0</v>
      </c>
      <c r="AT62">
        <v>314000</v>
      </c>
      <c r="AV62" s="587">
        <f>IF(B50=2000,'OPER-MAJOR SP. REVENUE(54-56)'!AC12,0)</f>
        <v>0</v>
      </c>
      <c r="AW62" s="587">
        <f>IF(B50=3000,'OPER-MAJOR SP. REVENUE(54-56)'!AC12,0)</f>
        <v>0</v>
      </c>
      <c r="AX62" s="587">
        <f>IF(B50=4000,'OPER-MAJOR SP. REVENUE(54-56)'!AC12,0)</f>
        <v>0</v>
      </c>
      <c r="AY62" s="587">
        <f>IF(B50=8000,'OPER-MAJOR SP. REVENUE(54-56)'!AC12,0)</f>
        <v>0</v>
      </c>
      <c r="BA62" s="17">
        <v>314000</v>
      </c>
      <c r="BB62" s="17"/>
      <c r="BC62" s="587">
        <f t="shared" si="0"/>
        <v>0</v>
      </c>
      <c r="BD62" s="587">
        <f t="shared" si="1"/>
        <v>0</v>
      </c>
      <c r="BE62" s="587">
        <f t="shared" si="2"/>
        <v>0</v>
      </c>
      <c r="BF62" s="587">
        <f t="shared" si="3"/>
        <v>0</v>
      </c>
    </row>
    <row r="63" spans="1:58">
      <c r="D63">
        <v>315000</v>
      </c>
      <c r="F63" s="587"/>
      <c r="G63" s="587"/>
      <c r="H63" s="587"/>
      <c r="I63" s="587"/>
      <c r="K63">
        <v>315000</v>
      </c>
      <c r="M63" s="587"/>
      <c r="N63" s="587"/>
      <c r="O63" s="587"/>
      <c r="P63" s="587"/>
      <c r="R63">
        <v>315000</v>
      </c>
      <c r="T63" s="587"/>
      <c r="U63" s="587"/>
      <c r="V63" s="587"/>
      <c r="W63" s="587"/>
      <c r="Y63">
        <v>315000</v>
      </c>
      <c r="AA63" s="587"/>
      <c r="AB63" s="587"/>
      <c r="AC63" s="587"/>
      <c r="AD63" s="587"/>
      <c r="AF63">
        <v>315000</v>
      </c>
      <c r="AH63" s="587"/>
      <c r="AI63" s="587"/>
      <c r="AJ63" s="587"/>
      <c r="AK63" s="587"/>
      <c r="AM63">
        <v>315000</v>
      </c>
      <c r="AO63" s="587"/>
      <c r="AP63" s="587"/>
      <c r="AQ63" s="587"/>
      <c r="AR63" s="587"/>
      <c r="AT63">
        <v>315000</v>
      </c>
      <c r="AV63" s="587"/>
      <c r="AW63" s="587"/>
      <c r="AX63" s="587"/>
      <c r="AY63" s="587"/>
      <c r="BA63" s="17">
        <v>315000</v>
      </c>
      <c r="BB63" s="17"/>
      <c r="BC63" s="587"/>
      <c r="BD63" s="587"/>
      <c r="BE63" s="587"/>
      <c r="BF63" s="587"/>
    </row>
    <row r="64" spans="1:58">
      <c r="D64">
        <v>316000</v>
      </c>
      <c r="F64" s="587"/>
      <c r="G64" s="587"/>
      <c r="H64" s="587"/>
      <c r="I64" s="587"/>
      <c r="K64">
        <v>316000</v>
      </c>
      <c r="M64" s="587"/>
      <c r="N64" s="587"/>
      <c r="O64" s="587"/>
      <c r="P64" s="587"/>
      <c r="R64">
        <v>316000</v>
      </c>
      <c r="T64" s="587"/>
      <c r="U64" s="587"/>
      <c r="V64" s="587"/>
      <c r="W64" s="587"/>
      <c r="Y64">
        <v>316000</v>
      </c>
      <c r="AA64" s="587"/>
      <c r="AB64" s="587"/>
      <c r="AC64" s="587"/>
      <c r="AD64" s="587"/>
      <c r="AF64">
        <v>316000</v>
      </c>
      <c r="AH64" s="587"/>
      <c r="AI64" s="587"/>
      <c r="AJ64" s="587"/>
      <c r="AK64" s="587"/>
      <c r="AM64">
        <v>316000</v>
      </c>
      <c r="AO64" s="587"/>
      <c r="AP64" s="587"/>
      <c r="AQ64" s="587"/>
      <c r="AR64" s="587"/>
      <c r="AT64">
        <v>316000</v>
      </c>
      <c r="AV64" s="587"/>
      <c r="AW64" s="587"/>
      <c r="AX64" s="587"/>
      <c r="AY64" s="587"/>
      <c r="BA64" s="17">
        <v>316000</v>
      </c>
      <c r="BB64" s="17"/>
      <c r="BC64" s="587"/>
      <c r="BD64" s="587"/>
      <c r="BE64" s="587"/>
      <c r="BF64" s="587"/>
    </row>
    <row r="65" spans="3:58">
      <c r="D65">
        <v>320000</v>
      </c>
      <c r="F65" s="587"/>
      <c r="G65" s="587"/>
      <c r="H65" s="587"/>
      <c r="I65" s="587"/>
      <c r="K65">
        <v>320000</v>
      </c>
      <c r="M65" s="587"/>
      <c r="N65" s="587"/>
      <c r="O65" s="587"/>
      <c r="P65" s="587"/>
      <c r="R65">
        <v>320000</v>
      </c>
      <c r="T65" s="587"/>
      <c r="U65" s="587"/>
      <c r="V65" s="587"/>
      <c r="W65" s="587"/>
      <c r="Y65">
        <v>320000</v>
      </c>
      <c r="AA65" s="587"/>
      <c r="AB65" s="587"/>
      <c r="AC65" s="587"/>
      <c r="AD65" s="587"/>
      <c r="AF65">
        <v>320000</v>
      </c>
      <c r="AH65" s="587"/>
      <c r="AI65" s="587"/>
      <c r="AJ65" s="587"/>
      <c r="AK65" s="587"/>
      <c r="AM65">
        <v>320000</v>
      </c>
      <c r="AO65" s="587"/>
      <c r="AP65" s="587"/>
      <c r="AQ65" s="587"/>
      <c r="AR65" s="587"/>
      <c r="AT65">
        <v>320000</v>
      </c>
      <c r="AV65" s="587"/>
      <c r="AW65" s="587"/>
      <c r="AX65" s="587"/>
      <c r="AY65" s="587"/>
      <c r="BA65" s="17">
        <v>320000</v>
      </c>
      <c r="BB65" s="17"/>
      <c r="BC65" s="587"/>
      <c r="BD65" s="587"/>
      <c r="BE65" s="587"/>
      <c r="BF65" s="587"/>
    </row>
    <row r="66" spans="3:58">
      <c r="D66">
        <v>322000</v>
      </c>
      <c r="F66" s="587">
        <f>IF(B44=2000,'OPER-MAJOR SP. REVENUE(54-56)'!E14+'OPER-MAJOR SP. REVENUE(54-56)'!E15,0)</f>
        <v>0</v>
      </c>
      <c r="G66" s="587">
        <f>IF(B44=3000,'OPER-MAJOR SP. REVENUE(54-56)'!E14+'OPER-MAJOR SP. REVENUE(54-56)'!E15,0)</f>
        <v>0</v>
      </c>
      <c r="H66" s="587">
        <f>IF(B44=4000,'OPER-MAJOR SP. REVENUE(54-56)'!E14+'OPER-MAJOR SP. REVENUE(54-56)'!E15,0)</f>
        <v>0</v>
      </c>
      <c r="I66" s="587">
        <f>IF(B44=8000,'OPER-MAJOR SP. REVENUE(54-56)'!E14+'OPER-MAJOR SP. REVENUE(54-56)'!E15,0)</f>
        <v>0</v>
      </c>
      <c r="K66">
        <v>322000</v>
      </c>
      <c r="M66" s="587">
        <f>IF(B45=2000,'OPER-MAJOR SP. REVENUE(54-56)'!I14+'OPER-MAJOR SP. REVENUE(54-56)'!I15,0)</f>
        <v>0</v>
      </c>
      <c r="N66" s="587">
        <f>IF(B45=3000,'OPER-MAJOR SP. REVENUE(54-56)'!I14+'OPER-MAJOR SP. REVENUE(54-56)'!I15,0)</f>
        <v>0</v>
      </c>
      <c r="O66" s="587">
        <f>IF(B45=4000,'OPER-MAJOR SP. REVENUE(54-56)'!I14+'OPER-MAJOR SP. REVENUE(54-56)'!I15,0)</f>
        <v>0</v>
      </c>
      <c r="P66" s="587">
        <f>IF(B45=8000,'OPER-MAJOR SP. REVENUE(54-56)'!I14+'OPER-MAJOR SP. REVENUE(54-56)'!I15,0)</f>
        <v>0</v>
      </c>
      <c r="R66">
        <v>322000</v>
      </c>
      <c r="T66" s="587">
        <f>IF(B46=2000,'OPER-MAJOR SP. REVENUE(54-56)'!M14+'OPER-MAJOR SP. REVENUE(54-56)'!M15,0)</f>
        <v>0</v>
      </c>
      <c r="U66" s="587">
        <f>IF(B46=3000,'OPER-MAJOR SP. REVENUE(54-56)'!M14+'OPER-MAJOR SP. REVENUE(54-56)'!M15,0)</f>
        <v>0</v>
      </c>
      <c r="V66" s="587">
        <f>IF(B46=4000,'OPER-MAJOR SP. REVENUE(54-56)'!M14+'OPER-MAJOR SP. REVENUE(54-56)'!M15,0)</f>
        <v>0</v>
      </c>
      <c r="W66" s="587">
        <f>IF(B46=8000,'OPER-MAJOR SP. REVENUE(54-56)'!M14+'OPER-MAJOR SP. REVENUE(54-56)'!M15,0)</f>
        <v>0</v>
      </c>
      <c r="Y66">
        <v>322000</v>
      </c>
      <c r="AA66" s="587">
        <f>IF(B47=2000,'OPER-MAJOR SP. REVENUE(54-56)'!Q14+'OPER-MAJOR SP. REVENUE(54-56)'!Q15,0)</f>
        <v>0</v>
      </c>
      <c r="AB66" s="587">
        <f>IF(B47=3000,'OPER-MAJOR SP. REVENUE(54-56)'!Q14+'OPER-MAJOR SP. REVENUE(54-56)'!Q15,0)</f>
        <v>0</v>
      </c>
      <c r="AC66" s="587">
        <f>IF(B47=4000,'OPER-MAJOR SP. REVENUE(54-56)'!Q14+'OPER-MAJOR SP. REVENUE(54-56)'!Q15,0)</f>
        <v>0</v>
      </c>
      <c r="AD66" s="587">
        <f>IF(B47=8000,'OPER-MAJOR SP. REVENUE(54-56)'!Q14+'OPER-MAJOR SP. REVENUE(54-56)'!Q15,0)</f>
        <v>0</v>
      </c>
      <c r="AF66">
        <v>322000</v>
      </c>
      <c r="AH66" s="587">
        <f>IF(B48=2000,'OPER-MAJOR SP. REVENUE(54-56)'!U14+'OPER-MAJOR SP. REVENUE(54-56)'!U15,0)</f>
        <v>0</v>
      </c>
      <c r="AI66" s="587">
        <f>IF(B48=3000,'OPER-MAJOR SP. REVENUE(54-56)'!U14+'OPER-MAJOR SP. REVENUE(54-56)'!U15,0)</f>
        <v>0</v>
      </c>
      <c r="AJ66" s="587">
        <f>IF(B48=4000,'OPER-MAJOR SP. REVENUE(54-56)'!U14+'OPER-MAJOR SP. REVENUE(54-56)'!U15,0)</f>
        <v>0</v>
      </c>
      <c r="AK66" s="587">
        <f>IF(B48=8000,'OPER-MAJOR SP. REVENUE(54-56)'!U14+'OPER-MAJOR SP. REVENUE(54-56)'!U15,0)</f>
        <v>0</v>
      </c>
      <c r="AM66">
        <v>322000</v>
      </c>
      <c r="AO66" s="587">
        <f>IF(B49=2000,'OPER-MAJOR SP. REVENUE(54-56)'!Y14+'OPER-MAJOR SP. REVENUE(54-56)'!Y15,0)</f>
        <v>0</v>
      </c>
      <c r="AP66" s="587">
        <f>IF(B49=3000,'OPER-MAJOR SP. REVENUE(54-56)'!Y14+'OPER-MAJOR SP. REVENUE(54-56)'!Y15,0)</f>
        <v>0</v>
      </c>
      <c r="AQ66" s="587">
        <f>IF(B49=4000,'OPER-MAJOR SP. REVENUE(54-56)'!Y14+'OPER-MAJOR SP. REVENUE(54-56)'!Y15,0)</f>
        <v>0</v>
      </c>
      <c r="AR66" s="587">
        <f>IF(B49=8000,'OPER-MAJOR SP. REVENUE(54-56)'!Y14+'OPER-MAJOR SP. REVENUE(54-56)'!Y15,0)</f>
        <v>0</v>
      </c>
      <c r="AT66">
        <v>322000</v>
      </c>
      <c r="AV66" s="587">
        <f>IF(B50=2000,'OPER-MAJOR SP. REVENUE(54-56)'!AC14+'OPER-MAJOR SP. REVENUE(54-56)'!AC15,0)</f>
        <v>0</v>
      </c>
      <c r="AW66" s="587">
        <f>IF(B50=3000,'OPER-MAJOR SP. REVENUE(54-56)'!AC14+'OPER-MAJOR SP. REVENUE(54-56)'!AC15,0)</f>
        <v>0</v>
      </c>
      <c r="AX66" s="587">
        <f>IF(B50=4000,'OPER-MAJOR SP. REVENUE(54-56)'!AC14+'OPER-MAJOR SP. REVENUE(54-56)'!AC15,0)</f>
        <v>0</v>
      </c>
      <c r="AY66" s="587">
        <f>IF(B50=8000,'OPER-MAJOR SP. REVENUE(54-56)'!AC14+'OPER-MAJOR SP. REVENUE(54-56)'!AC15,0)</f>
        <v>0</v>
      </c>
      <c r="BA66" s="17">
        <v>322000</v>
      </c>
      <c r="BB66" s="17"/>
      <c r="BC66" s="587">
        <f t="shared" si="0"/>
        <v>0</v>
      </c>
      <c r="BD66" s="587">
        <f t="shared" si="1"/>
        <v>0</v>
      </c>
      <c r="BE66" s="587">
        <f t="shared" si="2"/>
        <v>0</v>
      </c>
      <c r="BF66" s="587">
        <f t="shared" si="3"/>
        <v>0</v>
      </c>
    </row>
    <row r="67" spans="3:58">
      <c r="D67">
        <v>323000</v>
      </c>
      <c r="F67" s="587">
        <f>IF(B44=2000,'OPER-MAJOR SP. REVENUE(54-56)'!E16+'OPER-MAJOR SP. REVENUE(54-56)'!E17+'OPER-MAJOR SP. REVENUE(54-56)'!E18,0)</f>
        <v>0</v>
      </c>
      <c r="G67" s="587">
        <f>IF(B44=3000,'OPER-MAJOR SP. REVENUE(54-56)'!E16+'OPER-MAJOR SP. REVENUE(54-56)'!E17+'OPER-MAJOR SP. REVENUE(54-56)'!E18,0)</f>
        <v>0</v>
      </c>
      <c r="H67" s="587">
        <f>IF(B44=4000,'OPER-MAJOR SP. REVENUE(54-56)'!E16+'OPER-MAJOR SP. REVENUE(54-56)'!E17+'OPER-MAJOR SP. REVENUE(54-56)'!E18,0)</f>
        <v>0</v>
      </c>
      <c r="I67" s="587">
        <f>IF(B44=8000,'OPER-MAJOR SP. REVENUE(54-56)'!E16+'OPER-MAJOR SP. REVENUE(54-56)'!E17+'OPER-MAJOR SP. REVENUE(54-56)'!E18,0)</f>
        <v>0</v>
      </c>
      <c r="K67">
        <v>323000</v>
      </c>
      <c r="M67" s="587">
        <f>IF(B45=2000,'OPER-MAJOR SP. REVENUE(54-56)'!I16+'OPER-MAJOR SP. REVENUE(54-56)'!I17+'OPER-MAJOR SP. REVENUE(54-56)'!I18,0)</f>
        <v>0</v>
      </c>
      <c r="N67" s="587">
        <f>IF(B45=3000,'OPER-MAJOR SP. REVENUE(54-56)'!I16+'OPER-MAJOR SP. REVENUE(54-56)'!I17+'OPER-MAJOR SP. REVENUE(54-56)'!I18,0)</f>
        <v>0</v>
      </c>
      <c r="O67" s="587">
        <f>IF(B45=4000,'OPER-MAJOR SP. REVENUE(54-56)'!I16+'OPER-MAJOR SP. REVENUE(54-56)'!I17+'OPER-MAJOR SP. REVENUE(54-56)'!I18,0)</f>
        <v>0</v>
      </c>
      <c r="P67" s="587">
        <f>IF(B45=8000,'OPER-MAJOR SP. REVENUE(54-56)'!I16+'OPER-MAJOR SP. REVENUE(54-56)'!I17+'OPER-MAJOR SP. REVENUE(54-56)'!I18,0)</f>
        <v>0</v>
      </c>
      <c r="R67">
        <v>323000</v>
      </c>
      <c r="T67" s="587">
        <f>IF(B46=2000,'OPER-MAJOR SP. REVENUE(54-56)'!M16+'OPER-MAJOR SP. REVENUE(54-56)'!M17+'OPER-MAJOR SP. REVENUE(54-56)'!M18,0)</f>
        <v>0</v>
      </c>
      <c r="U67" s="587">
        <f>IF(B46=3000,'OPER-MAJOR SP. REVENUE(54-56)'!M16+'OPER-MAJOR SP. REVENUE(54-56)'!M17+'OPER-MAJOR SP. REVENUE(54-56)'!M18,0)</f>
        <v>0</v>
      </c>
      <c r="V67" s="587">
        <f>IF(B46=4000,'OPER-MAJOR SP. REVENUE(54-56)'!M16+'OPER-MAJOR SP. REVENUE(54-56)'!M17+'OPER-MAJOR SP. REVENUE(54-56)'!M18,0)</f>
        <v>0</v>
      </c>
      <c r="W67" s="587">
        <f>IF(B46=8000,'OPER-MAJOR SP. REVENUE(54-56)'!M16+'OPER-MAJOR SP. REVENUE(54-56)'!M17+'OPER-MAJOR SP. REVENUE(54-56)'!M18,0)</f>
        <v>0</v>
      </c>
      <c r="Y67">
        <v>323000</v>
      </c>
      <c r="AA67" s="587">
        <f>IF(B47=2000,'OPER-MAJOR SP. REVENUE(54-56)'!Q16+'OPER-MAJOR SP. REVENUE(54-56)'!Q17+'OPER-MAJOR SP. REVENUE(54-56)'!Q18,0)</f>
        <v>0</v>
      </c>
      <c r="AB67" s="587">
        <f>IF(B47=3000,'OPER-MAJOR SP. REVENUE(54-56)'!Q16+'OPER-MAJOR SP. REVENUE(54-56)'!Q17+'OPER-MAJOR SP. REVENUE(54-56)'!Q18,0)</f>
        <v>0</v>
      </c>
      <c r="AC67" s="587">
        <f>IF(B47=4000,'OPER-MAJOR SP. REVENUE(54-56)'!Q16+'OPER-MAJOR SP. REVENUE(54-56)'!Q17+'OPER-MAJOR SP. REVENUE(54-56)'!Q18,0)</f>
        <v>0</v>
      </c>
      <c r="AD67" s="587">
        <f>IF(B47=8000,'OPER-MAJOR SP. REVENUE(54-56)'!Q16+'OPER-MAJOR SP. REVENUE(54-56)'!Q17+'OPER-MAJOR SP. REVENUE(54-56)'!Q18,0)</f>
        <v>0</v>
      </c>
      <c r="AF67">
        <v>323000</v>
      </c>
      <c r="AH67" s="587">
        <f>IF(B48=2000,'OPER-MAJOR SP. REVENUE(54-56)'!U16+'OPER-MAJOR SP. REVENUE(54-56)'!U17+'OPER-MAJOR SP. REVENUE(54-56)'!U18,0)</f>
        <v>0</v>
      </c>
      <c r="AI67" s="587">
        <f>IF(B48=3000,'OPER-MAJOR SP. REVENUE(54-56)'!U16+'OPER-MAJOR SP. REVENUE(54-56)'!U17+'OPER-MAJOR SP. REVENUE(54-56)'!U18,0)</f>
        <v>0</v>
      </c>
      <c r="AJ67" s="587">
        <f>IF(B48=4000,'OPER-MAJOR SP. REVENUE(54-56)'!U16+'OPER-MAJOR SP. REVENUE(54-56)'!U17+'OPER-MAJOR SP. REVENUE(54-56)'!U18,0)</f>
        <v>0</v>
      </c>
      <c r="AK67" s="587">
        <f>IF(B48=8000,'OPER-MAJOR SP. REVENUE(54-56)'!U16+'OPER-MAJOR SP. REVENUE(54-56)'!U17+'OPER-MAJOR SP. REVENUE(54-56)'!U18,0)</f>
        <v>0</v>
      </c>
      <c r="AM67">
        <v>323000</v>
      </c>
      <c r="AO67" s="587">
        <f>IF(B49=2000,'OPER-MAJOR SP. REVENUE(54-56)'!Y16+'OPER-MAJOR SP. REVENUE(54-56)'!Y17+'OPER-MAJOR SP. REVENUE(54-56)'!Y18,0)</f>
        <v>0</v>
      </c>
      <c r="AP67" s="587">
        <f>IF(B49=3000,'OPER-MAJOR SP. REVENUE(54-56)'!Y16+'OPER-MAJOR SP. REVENUE(54-56)'!Y17+'OPER-MAJOR SP. REVENUE(54-56)'!Y18,0)</f>
        <v>0</v>
      </c>
      <c r="AQ67" s="587">
        <f>IF(B49=4000,'OPER-MAJOR SP. REVENUE(54-56)'!Y16+'OPER-MAJOR SP. REVENUE(54-56)'!Y17+'OPER-MAJOR SP. REVENUE(54-56)'!Y18,0)</f>
        <v>0</v>
      </c>
      <c r="AR67" s="587">
        <f>IF(B49=8000,'OPER-MAJOR SP. REVENUE(54-56)'!Y16+'OPER-MAJOR SP. REVENUE(54-56)'!Y17+'OPER-MAJOR SP. REVENUE(54-56)'!Y18,0)</f>
        <v>0</v>
      </c>
      <c r="AT67">
        <v>323000</v>
      </c>
      <c r="AV67" s="587">
        <f>IF(B50=2000,'OPER-MAJOR SP. REVENUE(54-56)'!AC16+'OPER-MAJOR SP. REVENUE(54-56)'!AC17+'OPER-MAJOR SP. REVENUE(54-56)'!AC18,0)</f>
        <v>0</v>
      </c>
      <c r="AW67" s="587">
        <f>IF(B50=3000,'OPER-MAJOR SP. REVENUE(54-56)'!AC16+'OPER-MAJOR SP. REVENUE(54-56)'!AC17+'OPER-MAJOR SP. REVENUE(54-56)'!AC18,0)</f>
        <v>0</v>
      </c>
      <c r="AX67" s="587">
        <f>IF(B50=4000,'OPER-MAJOR SP. REVENUE(54-56)'!AC16+'OPER-MAJOR SP. REVENUE(54-56)'!AC17+'OPER-MAJOR SP. REVENUE(54-56)'!AC18,0)</f>
        <v>0</v>
      </c>
      <c r="AY67" s="587">
        <f>IF(B50=8000,'OPER-MAJOR SP. REVENUE(54-56)'!AC16+'OPER-MAJOR SP. REVENUE(54-56)'!AC17+'OPER-MAJOR SP. REVENUE(54-56)'!AC18,0)</f>
        <v>0</v>
      </c>
      <c r="BA67" s="17">
        <v>323000</v>
      </c>
      <c r="BB67" s="17"/>
      <c r="BC67" s="587">
        <f t="shared" si="0"/>
        <v>0</v>
      </c>
      <c r="BD67" s="587">
        <f t="shared" si="1"/>
        <v>0</v>
      </c>
      <c r="BE67" s="587">
        <f t="shared" si="2"/>
        <v>0</v>
      </c>
      <c r="BF67" s="587">
        <f t="shared" si="3"/>
        <v>0</v>
      </c>
    </row>
    <row r="68" spans="3:58">
      <c r="D68">
        <v>330000</v>
      </c>
      <c r="F68" s="587"/>
      <c r="G68" s="587"/>
      <c r="H68" s="587"/>
      <c r="I68" s="587"/>
      <c r="K68">
        <v>330000</v>
      </c>
      <c r="M68" s="587"/>
      <c r="N68" s="587"/>
      <c r="O68" s="587"/>
      <c r="P68" s="587"/>
      <c r="R68">
        <v>330000</v>
      </c>
      <c r="T68" s="587"/>
      <c r="U68" s="587"/>
      <c r="V68" s="587"/>
      <c r="W68" s="587"/>
      <c r="Y68">
        <v>330000</v>
      </c>
      <c r="AA68" s="587"/>
      <c r="AB68" s="587"/>
      <c r="AC68" s="587"/>
      <c r="AD68" s="587"/>
      <c r="AF68">
        <v>330000</v>
      </c>
      <c r="AH68" s="587"/>
      <c r="AI68" s="587"/>
      <c r="AJ68" s="587"/>
      <c r="AK68" s="587"/>
      <c r="AM68">
        <v>330000</v>
      </c>
      <c r="AO68" s="587"/>
      <c r="AP68" s="587"/>
      <c r="AQ68" s="587"/>
      <c r="AR68" s="587"/>
      <c r="AT68">
        <v>330000</v>
      </c>
      <c r="AV68" s="587"/>
      <c r="AW68" s="587"/>
      <c r="AX68" s="587"/>
      <c r="AY68" s="587"/>
      <c r="BA68" s="17">
        <v>330000</v>
      </c>
      <c r="BB68" s="17"/>
      <c r="BC68" s="587"/>
      <c r="BD68" s="587"/>
      <c r="BE68" s="587"/>
      <c r="BF68" s="587"/>
    </row>
    <row r="69" spans="3:58">
      <c r="D69">
        <v>331000</v>
      </c>
      <c r="F69" s="587">
        <f>IF(B44=2000,'OPER-MAJOR SP. REVENUE(54-56)'!E20,0)</f>
        <v>0</v>
      </c>
      <c r="G69" s="587">
        <f>IF(B44=3000,'OPER-MAJOR SP. REVENUE(54-56)'!E20,0)</f>
        <v>0</v>
      </c>
      <c r="H69" s="587">
        <f>IF(B44=4000,'OPER-MAJOR SP. REVENUE(54-56)'!E20,0)</f>
        <v>0</v>
      </c>
      <c r="I69" s="587">
        <f>IF(B44=8000,'OPER-MAJOR SP. REVENUE(54-56)'!E20,0)</f>
        <v>0</v>
      </c>
      <c r="K69">
        <v>331000</v>
      </c>
      <c r="M69" s="587">
        <f>IF(B45=2000,'OPER-MAJOR SP. REVENUE(54-56)'!I20,0)</f>
        <v>0</v>
      </c>
      <c r="N69" s="587">
        <f>IF(B45=3000,'OPER-MAJOR SP. REVENUE(54-56)'!I20,0)</f>
        <v>0</v>
      </c>
      <c r="O69" s="587">
        <f>IF(B45=4000,'OPER-MAJOR SP. REVENUE(54-56)'!I20,0)</f>
        <v>0</v>
      </c>
      <c r="P69" s="587">
        <f>IF(B45=8000,'OPER-MAJOR SP. REVENUE(54-56)'!I20,0)</f>
        <v>0</v>
      </c>
      <c r="R69">
        <v>331000</v>
      </c>
      <c r="T69" s="587">
        <f>IF(B46=2000,'OPER-MAJOR SP. REVENUE(54-56)'!M20,0)</f>
        <v>0</v>
      </c>
      <c r="U69" s="587">
        <f>IF(B46=3000,'OPER-MAJOR SP. REVENUE(54-56)'!M20,0)</f>
        <v>0</v>
      </c>
      <c r="V69" s="587">
        <f>IF(B46=4000,'OPER-MAJOR SP. REVENUE(54-56)'!M20,0)</f>
        <v>0</v>
      </c>
      <c r="W69" s="587">
        <f>IF(B46=8000,'OPER-MAJOR SP. REVENUE(54-56)'!M20,0)</f>
        <v>0</v>
      </c>
      <c r="Y69">
        <v>331000</v>
      </c>
      <c r="AA69" s="587">
        <f>IF(B47=2000,'OPER-MAJOR SP. REVENUE(54-56)'!Q20,0)</f>
        <v>0</v>
      </c>
      <c r="AB69" s="587">
        <f>IF(B47=3000,'OPER-MAJOR SP. REVENUE(54-56)'!Q20,0)</f>
        <v>0</v>
      </c>
      <c r="AC69" s="587">
        <f>IF(B47=4000,'OPER-MAJOR SP. REVENUE(54-56)'!Q20,0)</f>
        <v>0</v>
      </c>
      <c r="AD69" s="587">
        <f>IF(B47=8000,'OPER-MAJOR SP. REVENUE(54-56)'!Q20,0)</f>
        <v>0</v>
      </c>
      <c r="AF69">
        <v>331000</v>
      </c>
      <c r="AH69" s="587">
        <f>IF(B48=2000,'OPER-MAJOR SP. REVENUE(54-56)'!U20,0)</f>
        <v>0</v>
      </c>
      <c r="AI69" s="587">
        <f>IF(B48=3000,'OPER-MAJOR SP. REVENUE(54-56)'!U20,0)</f>
        <v>0</v>
      </c>
      <c r="AJ69" s="587">
        <f>IF(B48=4000,'OPER-MAJOR SP. REVENUE(54-56)'!U20,0)</f>
        <v>0</v>
      </c>
      <c r="AK69" s="587">
        <f>IF(B48=8000,'OPER-MAJOR SP. REVENUE(54-56)'!U20,0)</f>
        <v>0</v>
      </c>
      <c r="AM69">
        <v>331000</v>
      </c>
      <c r="AO69" s="587">
        <f>IF(B49=2000,'OPER-MAJOR SP. REVENUE(54-56)'!Y20,0)</f>
        <v>0</v>
      </c>
      <c r="AP69" s="587">
        <f>IF(B49=3000,'OPER-MAJOR SP. REVENUE(54-56)'!Y20,0)</f>
        <v>0</v>
      </c>
      <c r="AQ69" s="587">
        <f>IF(B49=4000,'OPER-MAJOR SP. REVENUE(54-56)'!Y20,0)</f>
        <v>0</v>
      </c>
      <c r="AR69" s="587">
        <f>IF(B49=8000,'OPER-MAJOR SP. REVENUE(54-56)'!Y20,0)</f>
        <v>0</v>
      </c>
      <c r="AT69">
        <v>331000</v>
      </c>
      <c r="AV69" s="587">
        <f>IF(B50=2000,'OPER-MAJOR SP. REVENUE(54-56)'!AC20,0)</f>
        <v>0</v>
      </c>
      <c r="AW69" s="587">
        <f>IF(B50=3000,'OPER-MAJOR SP. REVENUE(54-56)'!AC20,0)</f>
        <v>0</v>
      </c>
      <c r="AX69" s="587">
        <f>IF(B50=4000,'OPER-MAJOR SP. REVENUE(54-56)'!AC20,0)</f>
        <v>0</v>
      </c>
      <c r="AY69" s="587">
        <f>IF(B50=8000,'OPER-MAJOR SP. REVENUE(54-56)'!AC20,0)</f>
        <v>0</v>
      </c>
      <c r="BA69" s="17">
        <v>331000</v>
      </c>
      <c r="BB69" s="17"/>
      <c r="BC69" s="587">
        <f t="shared" si="0"/>
        <v>0</v>
      </c>
      <c r="BD69" s="587">
        <f t="shared" si="1"/>
        <v>0</v>
      </c>
      <c r="BE69" s="587">
        <f t="shared" si="2"/>
        <v>0</v>
      </c>
      <c r="BF69" s="587">
        <f t="shared" si="3"/>
        <v>0</v>
      </c>
    </row>
    <row r="70" spans="3:58">
      <c r="D70">
        <v>332000</v>
      </c>
      <c r="F70" s="587">
        <f>IF(B44=2000,'OPER-MAJOR SP. REVENUE(54-56)'!E21,0)</f>
        <v>0</v>
      </c>
      <c r="G70" s="587">
        <f>IF(B44=3000,'OPER-MAJOR SP. REVENUE(54-56)'!E21,0)</f>
        <v>0</v>
      </c>
      <c r="H70" s="587">
        <f>IF(B44=4000,'OPER-MAJOR SP. REVENUE(54-56)'!E21,0)</f>
        <v>0</v>
      </c>
      <c r="I70" s="587">
        <f>IF(B44=8000,'OPER-MAJOR SP. REVENUE(54-56)'!E21,0)</f>
        <v>0</v>
      </c>
      <c r="K70">
        <v>332000</v>
      </c>
      <c r="M70" s="587">
        <f>IF(B45=2000,'OPER-MAJOR SP. REVENUE(54-56)'!I21,0)</f>
        <v>0</v>
      </c>
      <c r="N70" s="587">
        <f>IF(B45=3000,'OPER-MAJOR SP. REVENUE(54-56)'!I21,0)</f>
        <v>0</v>
      </c>
      <c r="O70" s="587">
        <f>IF(B45=4000,'OPER-MAJOR SP. REVENUE(54-56)'!I21,0)</f>
        <v>0</v>
      </c>
      <c r="P70" s="587">
        <f>IF(B45=8000,'OPER-MAJOR SP. REVENUE(54-56)'!I21,0)</f>
        <v>0</v>
      </c>
      <c r="R70">
        <v>332000</v>
      </c>
      <c r="T70" s="587">
        <f>IF(B46=2000,'OPER-MAJOR SP. REVENUE(54-56)'!M21,0)</f>
        <v>0</v>
      </c>
      <c r="U70" s="587">
        <f>IF(B46=3000,'OPER-MAJOR SP. REVENUE(54-56)'!M21,0)</f>
        <v>0</v>
      </c>
      <c r="V70" s="587">
        <f>IF(B46=4000,'OPER-MAJOR SP. REVENUE(54-56)'!M21,0)</f>
        <v>0</v>
      </c>
      <c r="W70" s="587">
        <f>IF(B46=8000,'OPER-MAJOR SP. REVENUE(54-56)'!M21,0)</f>
        <v>0</v>
      </c>
      <c r="Y70">
        <v>332000</v>
      </c>
      <c r="AA70" s="587">
        <f>IF(B47=2000,'OPER-MAJOR SP. REVENUE(54-56)'!Q21,0)</f>
        <v>0</v>
      </c>
      <c r="AB70" s="587">
        <f>IF(B47=3000,'OPER-MAJOR SP. REVENUE(54-56)'!Q21,0)</f>
        <v>0</v>
      </c>
      <c r="AC70" s="587">
        <f>IF(B47=4000,'OPER-MAJOR SP. REVENUE(54-56)'!Q21,0)</f>
        <v>0</v>
      </c>
      <c r="AD70" s="587">
        <f>IF(B47=8000,'OPER-MAJOR SP. REVENUE(54-56)'!Q21,0)</f>
        <v>0</v>
      </c>
      <c r="AF70">
        <v>332000</v>
      </c>
      <c r="AH70" s="587">
        <f>IF(B48=2000,'OPER-MAJOR SP. REVENUE(54-56)'!U21,0)</f>
        <v>0</v>
      </c>
      <c r="AI70" s="587">
        <f>IF(B48=3000,'OPER-MAJOR SP. REVENUE(54-56)'!U21,0)</f>
        <v>0</v>
      </c>
      <c r="AJ70" s="587">
        <f>IF(B48=4000,'OPER-MAJOR SP. REVENUE(54-56)'!U21,0)</f>
        <v>0</v>
      </c>
      <c r="AK70" s="587">
        <f>IF(B48=8000,'OPER-MAJOR SP. REVENUE(54-56)'!U21,0)</f>
        <v>0</v>
      </c>
      <c r="AM70">
        <v>332000</v>
      </c>
      <c r="AO70" s="587">
        <f>IF(B49=2000,'OPER-MAJOR SP. REVENUE(54-56)'!Y21,0)</f>
        <v>0</v>
      </c>
      <c r="AP70" s="587">
        <f>IF(B49=3000,'OPER-MAJOR SP. REVENUE(54-56)'!Y21,0)</f>
        <v>0</v>
      </c>
      <c r="AQ70" s="587">
        <f>IF(B49=4000,'OPER-MAJOR SP. REVENUE(54-56)'!Y21,0)</f>
        <v>0</v>
      </c>
      <c r="AR70" s="587">
        <f>IF(B49=8000,'OPER-MAJOR SP. REVENUE(54-56)'!Y21,0)</f>
        <v>0</v>
      </c>
      <c r="AT70">
        <v>332000</v>
      </c>
      <c r="AV70" s="587">
        <f>IF(B50=2000,'OPER-MAJOR SP. REVENUE(54-56)'!AC21,0)</f>
        <v>0</v>
      </c>
      <c r="AW70" s="587">
        <f>IF(B50=3000,'OPER-MAJOR SP. REVENUE(54-56)'!AC21,0)</f>
        <v>0</v>
      </c>
      <c r="AX70" s="587">
        <f>IF(B50=4000,'OPER-MAJOR SP. REVENUE(54-56)'!AC21,0)</f>
        <v>0</v>
      </c>
      <c r="AY70" s="587">
        <f>IF(B50=8000,'OPER-MAJOR SP. REVENUE(54-56)'!AC21,0)</f>
        <v>0</v>
      </c>
      <c r="BA70" s="17">
        <v>332000</v>
      </c>
      <c r="BB70" s="17"/>
      <c r="BC70" s="587">
        <f t="shared" si="0"/>
        <v>0</v>
      </c>
      <c r="BD70" s="587">
        <f t="shared" si="1"/>
        <v>0</v>
      </c>
      <c r="BE70" s="587">
        <f t="shared" si="2"/>
        <v>0</v>
      </c>
      <c r="BF70" s="587">
        <f t="shared" si="3"/>
        <v>0</v>
      </c>
    </row>
    <row r="71" spans="3:58">
      <c r="C71" s="235" t="s">
        <v>1698</v>
      </c>
      <c r="D71">
        <v>333000</v>
      </c>
      <c r="F71" s="587"/>
      <c r="G71" s="587"/>
      <c r="H71" s="587"/>
      <c r="I71" s="587"/>
      <c r="K71">
        <v>333000</v>
      </c>
      <c r="M71" s="587"/>
      <c r="N71" s="587"/>
      <c r="O71" s="587"/>
      <c r="P71" s="587"/>
      <c r="R71">
        <v>333000</v>
      </c>
      <c r="T71" s="587"/>
      <c r="U71" s="587"/>
      <c r="V71" s="587"/>
      <c r="W71" s="587"/>
      <c r="Y71">
        <v>333000</v>
      </c>
      <c r="AA71" s="587"/>
      <c r="AB71" s="587"/>
      <c r="AC71" s="587"/>
      <c r="AD71" s="587"/>
      <c r="AF71">
        <v>333000</v>
      </c>
      <c r="AH71" s="587"/>
      <c r="AI71" s="587"/>
      <c r="AJ71" s="587"/>
      <c r="AK71" s="587"/>
      <c r="AM71">
        <v>333000</v>
      </c>
      <c r="AO71" s="587"/>
      <c r="AP71" s="587"/>
      <c r="AQ71" s="587"/>
      <c r="AR71" s="587"/>
      <c r="AT71">
        <v>333000</v>
      </c>
      <c r="AV71" s="587"/>
      <c r="AW71" s="587"/>
      <c r="AX71" s="587"/>
      <c r="AY71" s="587"/>
      <c r="BA71" s="17">
        <v>333000</v>
      </c>
      <c r="BB71" s="17"/>
      <c r="BC71" s="587"/>
      <c r="BD71" s="587"/>
      <c r="BE71" s="587"/>
      <c r="BF71" s="587"/>
    </row>
    <row r="72" spans="3:58">
      <c r="D72">
        <v>334000</v>
      </c>
      <c r="F72" s="587">
        <f>IF(B44=2000,'OPER-MAJOR SP. REVENUE(54-56)'!E22,0)</f>
        <v>0</v>
      </c>
      <c r="G72" s="587">
        <f>IF(B44=3000,'OPER-MAJOR SP. REVENUE(54-56)'!E22,0)</f>
        <v>0</v>
      </c>
      <c r="H72" s="587">
        <f>IF(B44=4000,'OPER-MAJOR SP. REVENUE(54-56)'!E22,0)</f>
        <v>0</v>
      </c>
      <c r="I72" s="587">
        <f>IF(B44=8000,'OPER-MAJOR SP. REVENUE(54-56)'!E22,0)</f>
        <v>0</v>
      </c>
      <c r="K72">
        <v>334000</v>
      </c>
      <c r="M72" s="587">
        <f>IF(B45=2000,'OPER-MAJOR SP. REVENUE(54-56)'!I22,0)</f>
        <v>0</v>
      </c>
      <c r="N72" s="587">
        <f>IF(B45=3000,'OPER-MAJOR SP. REVENUE(54-56)'!I22,0)</f>
        <v>0</v>
      </c>
      <c r="O72" s="587">
        <f>IF(B45=4000,'OPER-MAJOR SP. REVENUE(54-56)'!I22,0)</f>
        <v>0</v>
      </c>
      <c r="P72" s="587">
        <f>IF(B45=8000,'OPER-MAJOR SP. REVENUE(54-56)'!I22,0)</f>
        <v>0</v>
      </c>
      <c r="R72">
        <v>334000</v>
      </c>
      <c r="T72" s="587">
        <f>IF(B46=2000,'OPER-MAJOR SP. REVENUE(54-56)'!M22,0)</f>
        <v>0</v>
      </c>
      <c r="U72" s="587">
        <f>IF(B46=3000,'OPER-MAJOR SP. REVENUE(54-56)'!M22,0)</f>
        <v>0</v>
      </c>
      <c r="V72" s="587">
        <f>IF(B46=4000,'OPER-MAJOR SP. REVENUE(54-56)'!M22,0)</f>
        <v>0</v>
      </c>
      <c r="W72" s="587">
        <f>IF(B46=8000,'OPER-MAJOR SP. REVENUE(54-56)'!M22,0)</f>
        <v>0</v>
      </c>
      <c r="Y72">
        <v>334000</v>
      </c>
      <c r="AA72" s="587">
        <f>IF(B47=2000,'OPER-MAJOR SP. REVENUE(54-56)'!Q22,0)</f>
        <v>0</v>
      </c>
      <c r="AB72" s="587">
        <f>IF(B47=3000,'OPER-MAJOR SP. REVENUE(54-56)'!Q22,0)</f>
        <v>0</v>
      </c>
      <c r="AC72" s="587">
        <f>IF(B47=4000,'OPER-MAJOR SP. REVENUE(54-56)'!Q22,0)</f>
        <v>0</v>
      </c>
      <c r="AD72" s="587">
        <f>IF(B47=8000,'OPER-MAJOR SP. REVENUE(54-56)'!Q22,0)</f>
        <v>0</v>
      </c>
      <c r="AF72">
        <v>334000</v>
      </c>
      <c r="AH72" s="587">
        <f>IF(B48=2000,'OPER-MAJOR SP. REVENUE(54-56)'!U22,0)</f>
        <v>0</v>
      </c>
      <c r="AI72" s="587">
        <f>IF(B48=3000,'OPER-MAJOR SP. REVENUE(54-56)'!U22,0)</f>
        <v>0</v>
      </c>
      <c r="AJ72" s="587">
        <f>IF(B48=4000,'OPER-MAJOR SP. REVENUE(54-56)'!U22,0)</f>
        <v>0</v>
      </c>
      <c r="AK72" s="587">
        <f>IF(B48=8000,'OPER-MAJOR SP. REVENUE(54-56)'!U22,0)</f>
        <v>0</v>
      </c>
      <c r="AM72">
        <v>334000</v>
      </c>
      <c r="AO72" s="587">
        <f>IF(B49=2000,'OPER-MAJOR SP. REVENUE(54-56)'!Y22,0)</f>
        <v>0</v>
      </c>
      <c r="AP72" s="587">
        <f>IF(B49=3000,'OPER-MAJOR SP. REVENUE(54-56)'!Y22,0)</f>
        <v>0</v>
      </c>
      <c r="AQ72" s="587">
        <f>IF(B49=4000,'OPER-MAJOR SP. REVENUE(54-56)'!Y22,0)</f>
        <v>0</v>
      </c>
      <c r="AR72" s="587">
        <f>IF(B49=8000,'OPER-MAJOR SP. REVENUE(54-56)'!Y22,0)</f>
        <v>0</v>
      </c>
      <c r="AT72">
        <v>334000</v>
      </c>
      <c r="AV72" s="587">
        <f>IF(B50=2000,'OPER-MAJOR SP. REVENUE(54-56)'!AC22,0)</f>
        <v>0</v>
      </c>
      <c r="AW72" s="587">
        <f>IF(B50=3000,'OPER-MAJOR SP. REVENUE(54-56)'!AC22,0)</f>
        <v>0</v>
      </c>
      <c r="AX72" s="587">
        <f>IF(B50=4000,'OPER-MAJOR SP. REVENUE(54-56)'!AC22,0)</f>
        <v>0</v>
      </c>
      <c r="AY72" s="587">
        <f>IF(B50=8000,'OPER-MAJOR SP. REVENUE(54-56)'!AC22,0)</f>
        <v>0</v>
      </c>
      <c r="BA72" s="17">
        <v>334000</v>
      </c>
      <c r="BB72" s="17"/>
      <c r="BC72" s="587">
        <f t="shared" si="0"/>
        <v>0</v>
      </c>
      <c r="BD72" s="587">
        <f t="shared" si="1"/>
        <v>0</v>
      </c>
      <c r="BE72" s="587">
        <f t="shared" si="2"/>
        <v>0</v>
      </c>
      <c r="BF72" s="587">
        <f t="shared" si="3"/>
        <v>0</v>
      </c>
    </row>
    <row r="73" spans="3:58">
      <c r="D73">
        <v>335000</v>
      </c>
      <c r="F73" s="587">
        <f>IF(B44=2000,'OPER-MAJOR SP. REVENUE(54-56)'!E23,0)</f>
        <v>0</v>
      </c>
      <c r="G73" s="587">
        <f>IF(B44=3000,'OPER-MAJOR SP. REVENUE(54-56)'!E23,0)</f>
        <v>0</v>
      </c>
      <c r="H73" s="587">
        <f>IF(B44=4000,'OPER-MAJOR SP. REVENUE(54-56)'!E23,0)</f>
        <v>0</v>
      </c>
      <c r="I73" s="587">
        <f>IF(B44=8000,'OPER-MAJOR SP. REVENUE(54-56)'!E23,0)</f>
        <v>0</v>
      </c>
      <c r="K73">
        <v>335000</v>
      </c>
      <c r="M73" s="587">
        <f>IF(B45=2000,'OPER-MAJOR SP. REVENUE(54-56)'!I23,0)</f>
        <v>0</v>
      </c>
      <c r="N73" s="587">
        <f>IF(B45=3000,'OPER-MAJOR SP. REVENUE(54-56)'!I23,0)</f>
        <v>0</v>
      </c>
      <c r="O73" s="587">
        <f>IF(B45=4000,'OPER-MAJOR SP. REVENUE(54-56)'!I23,0)</f>
        <v>0</v>
      </c>
      <c r="P73" s="587">
        <f>IF(B45=8000,'OPER-MAJOR SP. REVENUE(54-56)'!I23,0)</f>
        <v>0</v>
      </c>
      <c r="R73">
        <v>335000</v>
      </c>
      <c r="T73" s="587">
        <f>IF(B46=2000,'OPER-MAJOR SP. REVENUE(54-56)'!M23,0)</f>
        <v>0</v>
      </c>
      <c r="U73" s="587">
        <f>IF(B46=3000,'OPER-MAJOR SP. REVENUE(54-56)'!M23,0)</f>
        <v>0</v>
      </c>
      <c r="V73" s="587">
        <f>IF(B46=4000,'OPER-MAJOR SP. REVENUE(54-56)'!M23,0)</f>
        <v>0</v>
      </c>
      <c r="W73" s="587">
        <f>IF(B46=8000,'OPER-MAJOR SP. REVENUE(54-56)'!M23,0)</f>
        <v>0</v>
      </c>
      <c r="Y73">
        <v>335000</v>
      </c>
      <c r="AA73" s="587">
        <f>IF(B47=2000,'OPER-MAJOR SP. REVENUE(54-56)'!Q23,0)</f>
        <v>0</v>
      </c>
      <c r="AB73" s="587">
        <f>IF(B47=3000,'OPER-MAJOR SP. REVENUE(54-56)'!Q23,0)</f>
        <v>0</v>
      </c>
      <c r="AC73" s="587">
        <f>IF(B47=4000,'OPER-MAJOR SP. REVENUE(54-56)'!Q23,0)</f>
        <v>0</v>
      </c>
      <c r="AD73" s="587">
        <f>IF(B47=8000,'OPER-MAJOR SP. REVENUE(54-56)'!Q23,0)</f>
        <v>0</v>
      </c>
      <c r="AF73">
        <v>335000</v>
      </c>
      <c r="AH73" s="587">
        <f>IF(B48=2000,'OPER-MAJOR SP. REVENUE(54-56)'!U23,0)</f>
        <v>0</v>
      </c>
      <c r="AI73" s="587">
        <f>IF(B48=3000,'OPER-MAJOR SP. REVENUE(54-56)'!U23,0)</f>
        <v>0</v>
      </c>
      <c r="AJ73" s="587">
        <f>IF(B48=4000,'OPER-MAJOR SP. REVENUE(54-56)'!U23,0)</f>
        <v>0</v>
      </c>
      <c r="AK73" s="587">
        <f>IF(B48=8000,'OPER-MAJOR SP. REVENUE(54-56)'!U23,0)</f>
        <v>0</v>
      </c>
      <c r="AM73">
        <v>335000</v>
      </c>
      <c r="AO73" s="587">
        <f>IF(B49=2000,'OPER-MAJOR SP. REVENUE(54-56)'!Y23,0)</f>
        <v>0</v>
      </c>
      <c r="AP73" s="587">
        <f>IF(B49=3000,'OPER-MAJOR SP. REVENUE(54-56)'!Y23,0)</f>
        <v>0</v>
      </c>
      <c r="AQ73" s="587">
        <f>IF(B49=4000,'OPER-MAJOR SP. REVENUE(54-56)'!Y23,0)</f>
        <v>0</v>
      </c>
      <c r="AR73" s="587">
        <f>IF(B49=8000,'OPER-MAJOR SP. REVENUE(54-56)'!Y23,0)</f>
        <v>0</v>
      </c>
      <c r="AT73">
        <v>335000</v>
      </c>
      <c r="AV73" s="587">
        <f>IF(B50=2000,'OPER-MAJOR SP. REVENUE(54-56)'!AC23,0)</f>
        <v>0</v>
      </c>
      <c r="AW73" s="587">
        <f>IF(B50=3000,'OPER-MAJOR SP. REVENUE(54-56)'!AC23,0)</f>
        <v>0</v>
      </c>
      <c r="AX73" s="587">
        <f>IF(B50=4000,'OPER-MAJOR SP. REVENUE(54-56)'!AC23,0)</f>
        <v>0</v>
      </c>
      <c r="AY73" s="587">
        <f>IF(B50=8000,'OPER-MAJOR SP. REVENUE(54-56)'!AC23,0)</f>
        <v>0</v>
      </c>
      <c r="BA73" s="17">
        <v>335000</v>
      </c>
      <c r="BB73" s="17"/>
      <c r="BC73" s="587">
        <f t="shared" si="0"/>
        <v>0</v>
      </c>
      <c r="BD73" s="587">
        <f t="shared" si="1"/>
        <v>0</v>
      </c>
      <c r="BE73" s="587">
        <f t="shared" si="2"/>
        <v>0</v>
      </c>
      <c r="BF73" s="587">
        <f t="shared" si="3"/>
        <v>0</v>
      </c>
    </row>
    <row r="74" spans="3:58">
      <c r="D74">
        <v>336000</v>
      </c>
      <c r="F74" s="587"/>
      <c r="G74" s="587"/>
      <c r="H74" s="587"/>
      <c r="I74" s="587"/>
      <c r="K74">
        <v>336000</v>
      </c>
      <c r="M74" s="587"/>
      <c r="N74" s="587"/>
      <c r="O74" s="587"/>
      <c r="P74" s="587"/>
      <c r="R74">
        <v>336000</v>
      </c>
      <c r="T74" s="587"/>
      <c r="U74" s="587"/>
      <c r="V74" s="587"/>
      <c r="W74" s="587"/>
      <c r="Y74">
        <v>336000</v>
      </c>
      <c r="AA74" s="587"/>
      <c r="AB74" s="587"/>
      <c r="AC74" s="587"/>
      <c r="AD74" s="587"/>
      <c r="AF74">
        <v>336000</v>
      </c>
      <c r="AH74" s="587"/>
      <c r="AI74" s="587"/>
      <c r="AJ74" s="587"/>
      <c r="AK74" s="587"/>
      <c r="AM74">
        <v>336000</v>
      </c>
      <c r="AO74" s="587"/>
      <c r="AP74" s="587"/>
      <c r="AQ74" s="587"/>
      <c r="AR74" s="587"/>
      <c r="AT74">
        <v>336000</v>
      </c>
      <c r="AV74" s="587"/>
      <c r="AW74" s="587"/>
      <c r="AX74" s="587"/>
      <c r="AY74" s="587"/>
      <c r="BA74" s="17">
        <v>336000</v>
      </c>
      <c r="BB74" s="17"/>
      <c r="BC74" s="587"/>
      <c r="BD74" s="587"/>
      <c r="BE74" s="587"/>
      <c r="BF74" s="587"/>
    </row>
    <row r="75" spans="3:58">
      <c r="D75">
        <v>337000</v>
      </c>
      <c r="F75" s="587">
        <f>IF(B44=2000,'OPER-MAJOR SP. REVENUE(54-56)'!E24,0)</f>
        <v>0</v>
      </c>
      <c r="G75" s="587">
        <f>IF(B44=3000,'OPER-MAJOR SP. REVENUE(54-56)'!E24,0)</f>
        <v>0</v>
      </c>
      <c r="H75" s="587">
        <f>IF(B44=4000,'OPER-MAJOR SP. REVENUE(54-56)'!E24,0)</f>
        <v>0</v>
      </c>
      <c r="I75" s="587">
        <f>IF(B44=8000,'OPER-MAJOR SP. REVENUE(54-56)'!E24,0)</f>
        <v>0</v>
      </c>
      <c r="K75">
        <v>337000</v>
      </c>
      <c r="M75" s="587">
        <f>IF(B45=2000,'OPER-MAJOR SP. REVENUE(54-56)'!I24,0)</f>
        <v>0</v>
      </c>
      <c r="N75" s="587">
        <f>IF(B45=3000,'OPER-MAJOR SP. REVENUE(54-56)'!I24,0)</f>
        <v>0</v>
      </c>
      <c r="O75" s="587">
        <f>IF(B45=4000,'OPER-MAJOR SP. REVENUE(54-56)'!I24,0)</f>
        <v>0</v>
      </c>
      <c r="P75" s="587">
        <f>IF(B45=8000,'OPER-MAJOR SP. REVENUE(54-56)'!I24,0)</f>
        <v>0</v>
      </c>
      <c r="R75">
        <v>337000</v>
      </c>
      <c r="T75" s="587">
        <f>IF(B46=2000,'OPER-MAJOR SP. REVENUE(54-56)'!M24,0)</f>
        <v>0</v>
      </c>
      <c r="U75" s="587">
        <f>IF(B46=3000,'OPER-MAJOR SP. REVENUE(54-56)'!M24,0)</f>
        <v>0</v>
      </c>
      <c r="V75" s="587">
        <f>IF(B46=4000,'OPER-MAJOR SP. REVENUE(54-56)'!M24,0)</f>
        <v>0</v>
      </c>
      <c r="W75" s="587">
        <f>IF(B46=8000,'OPER-MAJOR SP. REVENUE(54-56)'!M24,0)</f>
        <v>0</v>
      </c>
      <c r="Y75">
        <v>337000</v>
      </c>
      <c r="AA75" s="587">
        <f>IF(B47=2000,'OPER-MAJOR SP. REVENUE(54-56)'!Q24,0)</f>
        <v>0</v>
      </c>
      <c r="AB75" s="587">
        <f>IF(B47=3000,'OPER-MAJOR SP. REVENUE(54-56)'!Q24,0)</f>
        <v>0</v>
      </c>
      <c r="AC75" s="587">
        <f>IF(B47=4000,'OPER-MAJOR SP. REVENUE(54-56)'!Q24,0)</f>
        <v>0</v>
      </c>
      <c r="AD75" s="587">
        <f>IF(B47=8000,'OPER-MAJOR SP. REVENUE(54-56)'!Q24,0)</f>
        <v>0</v>
      </c>
      <c r="AF75">
        <v>337000</v>
      </c>
      <c r="AH75" s="587">
        <f>IF(B48=2000,'OPER-MAJOR SP. REVENUE(54-56)'!U24,0)</f>
        <v>0</v>
      </c>
      <c r="AI75" s="587">
        <f>IF(B48=3000,'OPER-MAJOR SP. REVENUE(54-56)'!U24,0)</f>
        <v>0</v>
      </c>
      <c r="AJ75" s="587">
        <f>IF(B48=4000,'OPER-MAJOR SP. REVENUE(54-56)'!U24,0)</f>
        <v>0</v>
      </c>
      <c r="AK75" s="587">
        <f>IF(B48=8000,'OPER-MAJOR SP. REVENUE(54-56)'!U24,0)</f>
        <v>0</v>
      </c>
      <c r="AM75">
        <v>337000</v>
      </c>
      <c r="AO75" s="587">
        <f>IF(B49=2000,'OPER-MAJOR SP. REVENUE(54-56)'!Y24,0)</f>
        <v>0</v>
      </c>
      <c r="AP75" s="587">
        <f>IF(B49=3000,'OPER-MAJOR SP. REVENUE(54-56)'!Y24,0)</f>
        <v>0</v>
      </c>
      <c r="AQ75" s="587">
        <f>IF(B49=4000,'OPER-MAJOR SP. REVENUE(54-56)'!Y24,0)</f>
        <v>0</v>
      </c>
      <c r="AR75" s="587">
        <f>IF(B49=8000,'OPER-MAJOR SP. REVENUE(54-56)'!Y24,0)</f>
        <v>0</v>
      </c>
      <c r="AT75">
        <v>337000</v>
      </c>
      <c r="AV75" s="587">
        <f>IF(B50=2000,'OPER-MAJOR SP. REVENUE(54-56)'!AC24,0)</f>
        <v>0</v>
      </c>
      <c r="AW75" s="587">
        <f>IF(B50=3000,'OPER-MAJOR SP. REVENUE(54-56)'!AC24,0)</f>
        <v>0</v>
      </c>
      <c r="AX75" s="587">
        <f>IF(B50=4000,'OPER-MAJOR SP. REVENUE(54-56)'!AC24,0)</f>
        <v>0</v>
      </c>
      <c r="AY75" s="587">
        <f>IF(B50=8000,'OPER-MAJOR SP. REVENUE(54-56)'!AC24,0)</f>
        <v>0</v>
      </c>
      <c r="BA75" s="17">
        <v>337000</v>
      </c>
      <c r="BB75" s="17"/>
      <c r="BC75" s="587">
        <f t="shared" si="0"/>
        <v>0</v>
      </c>
      <c r="BD75" s="587">
        <f t="shared" si="1"/>
        <v>0</v>
      </c>
      <c r="BE75" s="587">
        <f t="shared" si="2"/>
        <v>0</v>
      </c>
      <c r="BF75" s="587">
        <f t="shared" si="3"/>
        <v>0</v>
      </c>
    </row>
    <row r="76" spans="3:58">
      <c r="D76">
        <v>338000</v>
      </c>
      <c r="F76" s="587">
        <f>IF(B44=2000,'OPER-MAJOR SP. REVENUE(54-56)'!E25,0)</f>
        <v>0</v>
      </c>
      <c r="G76" s="587">
        <f>IF(B44=3000,'OPER-MAJOR SP. REVENUE(54-56)'!E25,0)</f>
        <v>0</v>
      </c>
      <c r="H76" s="587">
        <f>IF(B44=4000,'OPER-MAJOR SP. REVENUE(54-56)'!E25,0)</f>
        <v>0</v>
      </c>
      <c r="I76" s="587">
        <f>IF(B44=8000,'OPER-MAJOR SP. REVENUE(54-56)'!E25,0)</f>
        <v>0</v>
      </c>
      <c r="K76">
        <v>338000</v>
      </c>
      <c r="M76" s="587">
        <f>IF(B45=2000,'OPER-MAJOR SP. REVENUE(54-56)'!I25,0)</f>
        <v>0</v>
      </c>
      <c r="N76" s="587">
        <f>IF(B45=3000,'OPER-MAJOR SP. REVENUE(54-56)'!I25,0)</f>
        <v>0</v>
      </c>
      <c r="O76" s="587">
        <f>IF(B45=4000,'OPER-MAJOR SP. REVENUE(54-56)'!I25,0)</f>
        <v>0</v>
      </c>
      <c r="P76" s="587">
        <f>IF(B45=8000,'OPER-MAJOR SP. REVENUE(54-56)'!I25,0)</f>
        <v>0</v>
      </c>
      <c r="R76">
        <v>338000</v>
      </c>
      <c r="T76" s="587">
        <f>IF(B46=2000,'OPER-MAJOR SP. REVENUE(54-56)'!M25,0)</f>
        <v>0</v>
      </c>
      <c r="U76" s="587">
        <f>IF(B46=3000,'OPER-MAJOR SP. REVENUE(54-56)'!M25,0)</f>
        <v>0</v>
      </c>
      <c r="V76" s="587">
        <f>IF(B46=4000,'OPER-MAJOR SP. REVENUE(54-56)'!M25,0)</f>
        <v>0</v>
      </c>
      <c r="W76" s="587">
        <f>IF(B46=8000,'OPER-MAJOR SP. REVENUE(54-56)'!M25,0)</f>
        <v>0</v>
      </c>
      <c r="Y76">
        <v>338000</v>
      </c>
      <c r="AA76" s="587">
        <f>IF(B47=2000,'OPER-MAJOR SP. REVENUE(54-56)'!Q25,0)</f>
        <v>0</v>
      </c>
      <c r="AB76" s="587">
        <f>IF(B47=3000,'OPER-MAJOR SP. REVENUE(54-56)'!Q25,0)</f>
        <v>0</v>
      </c>
      <c r="AC76" s="587">
        <f>IF(B47=4000,'OPER-MAJOR SP. REVENUE(54-56)'!Q25,0)</f>
        <v>0</v>
      </c>
      <c r="AD76" s="587">
        <f>IF(B47=8000,'OPER-MAJOR SP. REVENUE(54-56)'!Q25,0)</f>
        <v>0</v>
      </c>
      <c r="AF76">
        <v>338000</v>
      </c>
      <c r="AH76" s="587">
        <f>IF(B48=2000,'OPER-MAJOR SP. REVENUE(54-56)'!U25,0)</f>
        <v>0</v>
      </c>
      <c r="AI76" s="587">
        <f>IF(B48=3000,'OPER-MAJOR SP. REVENUE(54-56)'!U25,0)</f>
        <v>0</v>
      </c>
      <c r="AJ76" s="587">
        <f>IF(B48=4000,'OPER-MAJOR SP. REVENUE(54-56)'!U25,0)</f>
        <v>0</v>
      </c>
      <c r="AK76" s="587">
        <f>IF(B48=8000,'OPER-MAJOR SP. REVENUE(54-56)'!U25,0)</f>
        <v>0</v>
      </c>
      <c r="AM76">
        <v>338000</v>
      </c>
      <c r="AO76" s="587">
        <f>IF(B49=2000,'OPER-MAJOR SP. REVENUE(54-56)'!Y25,0)</f>
        <v>0</v>
      </c>
      <c r="AP76" s="587">
        <f>IF(B49=3000,'OPER-MAJOR SP. REVENUE(54-56)'!Y25,0)</f>
        <v>0</v>
      </c>
      <c r="AQ76" s="587">
        <f>IF(B49=4000,'OPER-MAJOR SP. REVENUE(54-56)'!Y25,0)</f>
        <v>0</v>
      </c>
      <c r="AR76" s="587">
        <f>IF(B49=8000,'OPER-MAJOR SP. REVENUE(54-56)'!Y25,0)</f>
        <v>0</v>
      </c>
      <c r="AT76">
        <v>338000</v>
      </c>
      <c r="AV76" s="587">
        <f>IF(B50=2000,'OPER-MAJOR SP. REVENUE(54-56)'!AC25,0)</f>
        <v>0</v>
      </c>
      <c r="AW76" s="587">
        <f>IF(B50=3000,'OPER-MAJOR SP. REVENUE(54-56)'!AC25,0)</f>
        <v>0</v>
      </c>
      <c r="AX76" s="587">
        <f>IF(B50=4000,'OPER-MAJOR SP. REVENUE(54-56)'!AC25,0)</f>
        <v>0</v>
      </c>
      <c r="AY76" s="587">
        <f>IF(B50=8000,'OPER-MAJOR SP. REVENUE(54-56)'!AC25,0)</f>
        <v>0</v>
      </c>
      <c r="BA76" s="17">
        <v>338000</v>
      </c>
      <c r="BB76" s="17"/>
      <c r="BC76" s="587">
        <f t="shared" si="0"/>
        <v>0</v>
      </c>
      <c r="BD76" s="587">
        <f t="shared" si="1"/>
        <v>0</v>
      </c>
      <c r="BE76" s="587">
        <f t="shared" si="2"/>
        <v>0</v>
      </c>
      <c r="BF76" s="587">
        <f t="shared" si="3"/>
        <v>0</v>
      </c>
    </row>
    <row r="77" spans="3:58">
      <c r="D77">
        <v>339000</v>
      </c>
      <c r="F77" s="587"/>
      <c r="G77" s="587"/>
      <c r="H77" s="587"/>
      <c r="I77" s="587"/>
      <c r="K77">
        <v>339000</v>
      </c>
      <c r="M77" s="587"/>
      <c r="N77" s="587"/>
      <c r="O77" s="587"/>
      <c r="P77" s="587"/>
      <c r="R77">
        <v>339000</v>
      </c>
      <c r="T77" s="587"/>
      <c r="U77" s="587"/>
      <c r="V77" s="587"/>
      <c r="W77" s="587"/>
      <c r="Y77">
        <v>339000</v>
      </c>
      <c r="AA77" s="587"/>
      <c r="AB77" s="587"/>
      <c r="AC77" s="587"/>
      <c r="AD77" s="587"/>
      <c r="AF77">
        <v>339000</v>
      </c>
      <c r="AH77" s="587"/>
      <c r="AI77" s="587"/>
      <c r="AJ77" s="587"/>
      <c r="AK77" s="587"/>
      <c r="AM77">
        <v>339000</v>
      </c>
      <c r="AO77" s="587"/>
      <c r="AP77" s="587"/>
      <c r="AQ77" s="587"/>
      <c r="AR77" s="587"/>
      <c r="AT77">
        <v>339000</v>
      </c>
      <c r="AV77" s="587"/>
      <c r="AW77" s="587"/>
      <c r="AX77" s="587"/>
      <c r="AY77" s="587"/>
      <c r="BA77" s="17">
        <v>339000</v>
      </c>
      <c r="BB77" s="17"/>
      <c r="BC77" s="587"/>
      <c r="BD77" s="587"/>
      <c r="BE77" s="587"/>
      <c r="BF77" s="587"/>
    </row>
    <row r="78" spans="3:58">
      <c r="D78">
        <v>340000</v>
      </c>
      <c r="F78" s="587"/>
      <c r="G78" s="587"/>
      <c r="H78" s="587"/>
      <c r="I78" s="587"/>
      <c r="K78">
        <v>340000</v>
      </c>
      <c r="M78" s="587"/>
      <c r="N78" s="587"/>
      <c r="O78" s="587"/>
      <c r="P78" s="587"/>
      <c r="R78">
        <v>340000</v>
      </c>
      <c r="T78" s="587"/>
      <c r="U78" s="587"/>
      <c r="V78" s="587"/>
      <c r="W78" s="587"/>
      <c r="Y78">
        <v>340000</v>
      </c>
      <c r="AA78" s="587"/>
      <c r="AB78" s="587"/>
      <c r="AC78" s="587"/>
      <c r="AD78" s="587"/>
      <c r="AF78">
        <v>340000</v>
      </c>
      <c r="AH78" s="587"/>
      <c r="AI78" s="587"/>
      <c r="AJ78" s="587"/>
      <c r="AK78" s="587"/>
      <c r="AM78">
        <v>340000</v>
      </c>
      <c r="AO78" s="587"/>
      <c r="AP78" s="587"/>
      <c r="AQ78" s="587"/>
      <c r="AR78" s="587"/>
      <c r="AT78">
        <v>340000</v>
      </c>
      <c r="AV78" s="587"/>
      <c r="AW78" s="587"/>
      <c r="AX78" s="587"/>
      <c r="AY78" s="587"/>
      <c r="BA78" s="17">
        <v>340000</v>
      </c>
      <c r="BB78" s="17"/>
      <c r="BC78" s="587"/>
      <c r="BD78" s="587"/>
      <c r="BE78" s="587"/>
      <c r="BF78" s="587"/>
    </row>
    <row r="79" spans="3:58">
      <c r="D79">
        <v>341000</v>
      </c>
      <c r="F79" s="587">
        <f>IF(B44=2000,'OPER-MAJOR SP. REVENUE(54-56)'!E27,0)</f>
        <v>0</v>
      </c>
      <c r="G79" s="587">
        <f>IF(B44=3000,'OPER-MAJOR SP. REVENUE(54-56)'!E27,0)</f>
        <v>0</v>
      </c>
      <c r="H79" s="587">
        <f>IF(B44=4000,'OPER-MAJOR SP. REVENUE(54-56)'!E27,0)</f>
        <v>0</v>
      </c>
      <c r="I79" s="587">
        <f>IF(B44=8000,'OPER-MAJOR SP. REVENUE(54-56)'!E27,0)</f>
        <v>0</v>
      </c>
      <c r="K79">
        <v>341000</v>
      </c>
      <c r="M79" s="587">
        <f>IF(B45=2000,'OPER-MAJOR SP. REVENUE(54-56)'!I27,0)</f>
        <v>0</v>
      </c>
      <c r="N79" s="587">
        <f>IF(B45=3000,'OPER-MAJOR SP. REVENUE(54-56)'!I27,0)</f>
        <v>0</v>
      </c>
      <c r="O79" s="587">
        <f>IF(B45=4000,'OPER-MAJOR SP. REVENUE(54-56)'!I27,0)</f>
        <v>0</v>
      </c>
      <c r="P79" s="587">
        <f>IF(B45=8000,'OPER-MAJOR SP. REVENUE(54-56)'!I27,0)</f>
        <v>0</v>
      </c>
      <c r="R79">
        <v>341000</v>
      </c>
      <c r="T79" s="587">
        <f>IF(B46=2000,'OPER-MAJOR SP. REVENUE(54-56)'!M27,0)</f>
        <v>0</v>
      </c>
      <c r="U79" s="587">
        <f>IF(B46=3000,'OPER-MAJOR SP. REVENUE(54-56)'!M27,0)</f>
        <v>0</v>
      </c>
      <c r="V79" s="587">
        <f>IF(B46=4000,'OPER-MAJOR SP. REVENUE(54-56)'!M27,0)</f>
        <v>0</v>
      </c>
      <c r="W79" s="587">
        <f>IF(B46=8000,'OPER-MAJOR SP. REVENUE(54-56)'!M27,0)</f>
        <v>0</v>
      </c>
      <c r="Y79">
        <v>341000</v>
      </c>
      <c r="AA79" s="587">
        <f>IF(B47=2000,'OPER-MAJOR SP. REVENUE(54-56)'!Q27,0)</f>
        <v>0</v>
      </c>
      <c r="AB79" s="587">
        <f>IF(B47=3000,'OPER-MAJOR SP. REVENUE(54-56)'!Q27,0)</f>
        <v>0</v>
      </c>
      <c r="AC79" s="587">
        <f>IF(B47=4000,'OPER-MAJOR SP. REVENUE(54-56)'!Q27,0)</f>
        <v>0</v>
      </c>
      <c r="AD79" s="587">
        <f>IF(B47=8000,'OPER-MAJOR SP. REVENUE(54-56)'!Q27,0)</f>
        <v>0</v>
      </c>
      <c r="AF79">
        <v>341000</v>
      </c>
      <c r="AH79" s="587">
        <f>IF(B48=2000,'OPER-MAJOR SP. REVENUE(54-56)'!U27,0)</f>
        <v>0</v>
      </c>
      <c r="AI79" s="587">
        <f>IF(B48=3000,'OPER-MAJOR SP. REVENUE(54-56)'!U27,0)</f>
        <v>0</v>
      </c>
      <c r="AJ79" s="587">
        <f>IF(B48=4000,'OPER-MAJOR SP. REVENUE(54-56)'!U27,0)</f>
        <v>0</v>
      </c>
      <c r="AK79" s="587">
        <f>IF(B48=8000,'OPER-MAJOR SP. REVENUE(54-56)'!U27,0)</f>
        <v>0</v>
      </c>
      <c r="AM79">
        <v>341000</v>
      </c>
      <c r="AO79" s="587">
        <f>IF(B49=2000,'OPER-MAJOR SP. REVENUE(54-56)'!Y27,0)</f>
        <v>0</v>
      </c>
      <c r="AP79" s="587">
        <f>IF(B49=3000,'OPER-MAJOR SP. REVENUE(54-56)'!Y27,0)</f>
        <v>0</v>
      </c>
      <c r="AQ79" s="587">
        <f>IF(B49=4000,'OPER-MAJOR SP. REVENUE(54-56)'!Y27,0)</f>
        <v>0</v>
      </c>
      <c r="AR79" s="587">
        <f>IF(B49=8000,'OPER-MAJOR SP. REVENUE(54-56)'!Y27,0)</f>
        <v>0</v>
      </c>
      <c r="AT79">
        <v>341000</v>
      </c>
      <c r="AV79" s="587">
        <f>IF(B50=2000,'OPER-MAJOR SP. REVENUE(54-56)'!AC27,0)</f>
        <v>0</v>
      </c>
      <c r="AW79" s="587">
        <f>IF(B50=3000,'OPER-MAJOR SP. REVENUE(54-56)'!AC27,0)</f>
        <v>0</v>
      </c>
      <c r="AX79" s="587">
        <f>IF(B50=4000,'OPER-MAJOR SP. REVENUE(54-56)'!AC27,0)</f>
        <v>0</v>
      </c>
      <c r="AY79" s="587">
        <f>IF(B50=8000,'OPER-MAJOR SP. REVENUE(54-56)'!AC27,0)</f>
        <v>0</v>
      </c>
      <c r="BA79" s="17">
        <v>341000</v>
      </c>
      <c r="BB79" s="17"/>
      <c r="BC79" s="587">
        <f t="shared" si="0"/>
        <v>0</v>
      </c>
      <c r="BD79" s="587">
        <f t="shared" si="1"/>
        <v>0</v>
      </c>
      <c r="BE79" s="587">
        <f t="shared" si="2"/>
        <v>0</v>
      </c>
      <c r="BF79" s="587">
        <f t="shared" si="3"/>
        <v>0</v>
      </c>
    </row>
    <row r="80" spans="3:58">
      <c r="D80">
        <v>342000</v>
      </c>
      <c r="F80" s="587">
        <f>IF(B44=2000,'OPER-MAJOR SP. REVENUE(54-56)'!E28,0)</f>
        <v>0</v>
      </c>
      <c r="G80" s="587">
        <f>IF(B44=3000,'OPER-MAJOR SP. REVENUE(54-56)'!E28,0)</f>
        <v>0</v>
      </c>
      <c r="H80" s="587">
        <f>IF(B44=4000,'OPER-MAJOR SP. REVENUE(54-56)'!E28,0)</f>
        <v>0</v>
      </c>
      <c r="I80" s="587">
        <f>IF(B44=8000,'OPER-MAJOR SP. REVENUE(54-56)'!E28,0)</f>
        <v>0</v>
      </c>
      <c r="K80">
        <v>342000</v>
      </c>
      <c r="M80" s="587">
        <f>IF(B45=2000,'OPER-MAJOR SP. REVENUE(54-56)'!I28,0)</f>
        <v>0</v>
      </c>
      <c r="N80" s="587">
        <f>IF(B45=3000,'OPER-MAJOR SP. REVENUE(54-56)'!I28,0)</f>
        <v>0</v>
      </c>
      <c r="O80" s="587">
        <f>IF(B45=4000,'OPER-MAJOR SP. REVENUE(54-56)'!I28,0)</f>
        <v>0</v>
      </c>
      <c r="P80" s="587">
        <f>IF(B45=8000,'OPER-MAJOR SP. REVENUE(54-56)'!I28,0)</f>
        <v>0</v>
      </c>
      <c r="R80">
        <v>342000</v>
      </c>
      <c r="T80" s="587">
        <f>IF(B46=2000,'OPER-MAJOR SP. REVENUE(54-56)'!M28,0)</f>
        <v>0</v>
      </c>
      <c r="U80" s="587">
        <f>IF(B46=3000,'OPER-MAJOR SP. REVENUE(54-56)'!M28,0)</f>
        <v>0</v>
      </c>
      <c r="V80" s="587">
        <f>IF(B46=4000,'OPER-MAJOR SP. REVENUE(54-56)'!M28,0)</f>
        <v>0</v>
      </c>
      <c r="W80" s="587">
        <f>IF(B46=8000,'OPER-MAJOR SP. REVENUE(54-56)'!M28,0)</f>
        <v>0</v>
      </c>
      <c r="Y80">
        <v>342000</v>
      </c>
      <c r="AA80" s="587">
        <f>IF(B47=2000,'OPER-MAJOR SP. REVENUE(54-56)'!Q28,0)</f>
        <v>0</v>
      </c>
      <c r="AB80" s="587">
        <f>IF(B47=3000,'OPER-MAJOR SP. REVENUE(54-56)'!Q28,0)</f>
        <v>0</v>
      </c>
      <c r="AC80" s="587">
        <f>IF(B47=4000,'OPER-MAJOR SP. REVENUE(54-56)'!Q28,0)</f>
        <v>0</v>
      </c>
      <c r="AD80" s="587">
        <f>IF(B47=8000,'OPER-MAJOR SP. REVENUE(54-56)'!Q28,0)</f>
        <v>0</v>
      </c>
      <c r="AF80">
        <v>342000</v>
      </c>
      <c r="AH80" s="587">
        <f>IF(B48=2000,'OPER-MAJOR SP. REVENUE(54-56)'!U28,0)</f>
        <v>0</v>
      </c>
      <c r="AI80" s="587">
        <f>IF(B48=3000,'OPER-MAJOR SP. REVENUE(54-56)'!U28,0)</f>
        <v>0</v>
      </c>
      <c r="AJ80" s="587">
        <f>IF(B48=4000,'OPER-MAJOR SP. REVENUE(54-56)'!U28,0)</f>
        <v>0</v>
      </c>
      <c r="AK80" s="587">
        <f>IF(B48=8000,'OPER-MAJOR SP. REVENUE(54-56)'!U28,0)</f>
        <v>0</v>
      </c>
      <c r="AM80">
        <v>342000</v>
      </c>
      <c r="AO80" s="587">
        <f>IF(B49=2000,'OPER-MAJOR SP. REVENUE(54-56)'!Y28,0)</f>
        <v>0</v>
      </c>
      <c r="AP80" s="587">
        <f>IF(B49=3000,'OPER-MAJOR SP. REVENUE(54-56)'!Y28,0)</f>
        <v>0</v>
      </c>
      <c r="AQ80" s="587">
        <f>IF(B49=4000,'OPER-MAJOR SP. REVENUE(54-56)'!Y28,0)</f>
        <v>0</v>
      </c>
      <c r="AR80" s="587">
        <f>IF(B49=8000,'OPER-MAJOR SP. REVENUE(54-56)'!Y28,0)</f>
        <v>0</v>
      </c>
      <c r="AT80">
        <v>342000</v>
      </c>
      <c r="AV80" s="587">
        <f>IF(B50=2000,'OPER-MAJOR SP. REVENUE(54-56)'!AC28,0)</f>
        <v>0</v>
      </c>
      <c r="AW80" s="587">
        <f>IF(B50=3000,'OPER-MAJOR SP. REVENUE(54-56)'!AC28,0)</f>
        <v>0</v>
      </c>
      <c r="AX80" s="587">
        <f>IF(B50=4000,'OPER-MAJOR SP. REVENUE(54-56)'!AC28,0)</f>
        <v>0</v>
      </c>
      <c r="AY80" s="587">
        <f>IF(B50=8000,'OPER-MAJOR SP. REVENUE(54-56)'!AC28,0)</f>
        <v>0</v>
      </c>
      <c r="BA80" s="17">
        <v>342000</v>
      </c>
      <c r="BB80" s="17"/>
      <c r="BC80" s="587">
        <f t="shared" si="0"/>
        <v>0</v>
      </c>
      <c r="BD80" s="587">
        <f t="shared" si="1"/>
        <v>0</v>
      </c>
      <c r="BE80" s="587">
        <f t="shared" si="2"/>
        <v>0</v>
      </c>
      <c r="BF80" s="587">
        <f t="shared" si="3"/>
        <v>0</v>
      </c>
    </row>
    <row r="81" spans="3:58">
      <c r="D81">
        <v>343000</v>
      </c>
      <c r="F81" s="587">
        <f>IF(B44=2000,'OPER-MAJOR SP. REVENUE(54-56)'!E29,0)</f>
        <v>0</v>
      </c>
      <c r="G81" s="587">
        <f>IF(B44=3000,'OPER-MAJOR SP. REVENUE(54-56)'!E29,0)</f>
        <v>0</v>
      </c>
      <c r="H81" s="587">
        <f>IF(B44=4000,'OPER-MAJOR SP. REVENUE(54-56)'!E29,0)</f>
        <v>0</v>
      </c>
      <c r="I81" s="587">
        <f>IF(B44=8000,'OPER-MAJOR SP. REVENUE(54-56)'!E29,0)</f>
        <v>0</v>
      </c>
      <c r="K81">
        <v>343000</v>
      </c>
      <c r="M81" s="587">
        <f>IF(B45=2000,'OPER-MAJOR SP. REVENUE(54-56)'!I29,0)</f>
        <v>0</v>
      </c>
      <c r="N81" s="587">
        <f>IF(B45=3000,'OPER-MAJOR SP. REVENUE(54-56)'!I29,0)</f>
        <v>0</v>
      </c>
      <c r="O81" s="587">
        <f>IF(B45=4000,'OPER-MAJOR SP. REVENUE(54-56)'!I29,0)</f>
        <v>0</v>
      </c>
      <c r="P81" s="587">
        <f>IF(B45=8000,'OPER-MAJOR SP. REVENUE(54-56)'!I29,0)</f>
        <v>0</v>
      </c>
      <c r="R81">
        <v>343000</v>
      </c>
      <c r="T81" s="587">
        <f>IF(B46=2000,'OPER-MAJOR SP. REVENUE(54-56)'!M29,0)</f>
        <v>0</v>
      </c>
      <c r="U81" s="587">
        <f>IF(B46=3000,'OPER-MAJOR SP. REVENUE(54-56)'!M29,0)</f>
        <v>0</v>
      </c>
      <c r="V81" s="587">
        <f>IF(B46=4000,'OPER-MAJOR SP. REVENUE(54-56)'!M29,0)</f>
        <v>0</v>
      </c>
      <c r="W81" s="587">
        <f>IF(B46=8000,'OPER-MAJOR SP. REVENUE(54-56)'!M29,0)</f>
        <v>0</v>
      </c>
      <c r="Y81">
        <v>343000</v>
      </c>
      <c r="AA81" s="587">
        <f>IF(B47=2000,'OPER-MAJOR SP. REVENUE(54-56)'!Q29,0)</f>
        <v>0</v>
      </c>
      <c r="AB81" s="587">
        <f>IF(B47=3000,'OPER-MAJOR SP. REVENUE(54-56)'!Q29,0)</f>
        <v>0</v>
      </c>
      <c r="AC81" s="587">
        <f>IF(B47=4000,'OPER-MAJOR SP. REVENUE(54-56)'!Q29,0)</f>
        <v>0</v>
      </c>
      <c r="AD81" s="587">
        <f>IF(B47=8000,'OPER-MAJOR SP. REVENUE(54-56)'!Q29,0)</f>
        <v>0</v>
      </c>
      <c r="AF81">
        <v>343000</v>
      </c>
      <c r="AH81" s="587">
        <f>IF(B48=2000,'OPER-MAJOR SP. REVENUE(54-56)'!U29,0)</f>
        <v>0</v>
      </c>
      <c r="AI81" s="587">
        <f>IF(B48=3000,'OPER-MAJOR SP. REVENUE(54-56)'!U29,0)</f>
        <v>0</v>
      </c>
      <c r="AJ81" s="587">
        <f>IF(B48=4000,'OPER-MAJOR SP. REVENUE(54-56)'!U29,0)</f>
        <v>0</v>
      </c>
      <c r="AK81" s="587">
        <f>IF(B48=8000,'OPER-MAJOR SP. REVENUE(54-56)'!U29,0)</f>
        <v>0</v>
      </c>
      <c r="AM81">
        <v>343000</v>
      </c>
      <c r="AO81" s="587">
        <f>IF(B49=2000,'OPER-MAJOR SP. REVENUE(54-56)'!Y29,0)</f>
        <v>0</v>
      </c>
      <c r="AP81" s="587">
        <f>IF(B49=3000,'OPER-MAJOR SP. REVENUE(54-56)'!Y29,0)</f>
        <v>0</v>
      </c>
      <c r="AQ81" s="587">
        <f>IF(B49=4000,'OPER-MAJOR SP. REVENUE(54-56)'!Y29,0)</f>
        <v>0</v>
      </c>
      <c r="AR81" s="587">
        <f>IF(B49=8000,'OPER-MAJOR SP. REVENUE(54-56)'!Y29,0)</f>
        <v>0</v>
      </c>
      <c r="AT81">
        <v>343000</v>
      </c>
      <c r="AV81" s="587">
        <f>IF(B50=2000,'OPER-MAJOR SP. REVENUE(54-56)'!AC29,0)</f>
        <v>0</v>
      </c>
      <c r="AW81" s="587">
        <f>IF(B50=3000,'OPER-MAJOR SP. REVENUE(54-56)'!AC29,0)</f>
        <v>0</v>
      </c>
      <c r="AX81" s="587">
        <f>IF(B50=4000,'OPER-MAJOR SP. REVENUE(54-56)'!AC29,0)</f>
        <v>0</v>
      </c>
      <c r="AY81" s="587">
        <f>IF(B50=8000,'OPER-MAJOR SP. REVENUE(54-56)'!AC29,0)</f>
        <v>0</v>
      </c>
      <c r="BA81" s="17">
        <v>343000</v>
      </c>
      <c r="BB81" s="17"/>
      <c r="BC81" s="587">
        <f t="shared" si="0"/>
        <v>0</v>
      </c>
      <c r="BD81" s="587">
        <f t="shared" si="1"/>
        <v>0</v>
      </c>
      <c r="BE81" s="587">
        <f t="shared" si="2"/>
        <v>0</v>
      </c>
      <c r="BF81" s="587">
        <f t="shared" si="3"/>
        <v>0</v>
      </c>
    </row>
    <row r="82" spans="3:58">
      <c r="D82">
        <v>344000</v>
      </c>
      <c r="F82" s="587">
        <f>IF(B44=2000,'OPER-MAJOR SP. REVENUE(54-56)'!E30,0)</f>
        <v>0</v>
      </c>
      <c r="G82" s="587">
        <f>IF(B44=3000,'OPER-MAJOR SP. REVENUE(54-56)'!E30,0)</f>
        <v>0</v>
      </c>
      <c r="H82" s="587">
        <f>IF(B44=4000,'OPER-MAJOR SP. REVENUE(54-56)'!E30,0)</f>
        <v>0</v>
      </c>
      <c r="I82" s="587">
        <f>IF(B44=8000,'OPER-MAJOR SP. REVENUE(54-56)'!E30,0)</f>
        <v>0</v>
      </c>
      <c r="K82">
        <v>344000</v>
      </c>
      <c r="M82" s="587">
        <f>IF(B45=2000,'OPER-MAJOR SP. REVENUE(54-56)'!I30,0)</f>
        <v>0</v>
      </c>
      <c r="N82" s="587">
        <f>IF(B45=3000,'OPER-MAJOR SP. REVENUE(54-56)'!I30,0)</f>
        <v>0</v>
      </c>
      <c r="O82" s="587">
        <f>IF(B45=4000,'OPER-MAJOR SP. REVENUE(54-56)'!I30,0)</f>
        <v>0</v>
      </c>
      <c r="P82" s="587">
        <f>IF(B45=8000,'OPER-MAJOR SP. REVENUE(54-56)'!I30,0)</f>
        <v>0</v>
      </c>
      <c r="R82">
        <v>344000</v>
      </c>
      <c r="T82" s="587">
        <f>IF(B46=2000,'OPER-MAJOR SP. REVENUE(54-56)'!M30,0)</f>
        <v>0</v>
      </c>
      <c r="U82" s="587">
        <f>IF(B46=3000,'OPER-MAJOR SP. REVENUE(54-56)'!M30,0)</f>
        <v>0</v>
      </c>
      <c r="V82" s="587">
        <f>IF(B46=4000,'OPER-MAJOR SP. REVENUE(54-56)'!M30,0)</f>
        <v>0</v>
      </c>
      <c r="W82" s="587">
        <f>IF(B46=8000,'OPER-MAJOR SP. REVENUE(54-56)'!M30,0)</f>
        <v>0</v>
      </c>
      <c r="Y82">
        <v>344000</v>
      </c>
      <c r="AA82" s="587">
        <f>IF(B47=2000,'OPER-MAJOR SP. REVENUE(54-56)'!Q30,0)</f>
        <v>0</v>
      </c>
      <c r="AB82" s="587">
        <f>IF(B47=3000,'OPER-MAJOR SP. REVENUE(54-56)'!Q30,0)</f>
        <v>0</v>
      </c>
      <c r="AC82" s="587">
        <f>IF(B47=4000,'OPER-MAJOR SP. REVENUE(54-56)'!Q30,0)</f>
        <v>0</v>
      </c>
      <c r="AD82" s="587">
        <f>IF(B47=8000,'OPER-MAJOR SP. REVENUE(54-56)'!Q30,0)</f>
        <v>0</v>
      </c>
      <c r="AF82">
        <v>344000</v>
      </c>
      <c r="AH82" s="587">
        <f>IF(B48=2000,'OPER-MAJOR SP. REVENUE(54-56)'!U30,0)</f>
        <v>0</v>
      </c>
      <c r="AI82" s="587">
        <f>IF(B48=3000,'OPER-MAJOR SP. REVENUE(54-56)'!U30,0)</f>
        <v>0</v>
      </c>
      <c r="AJ82" s="587">
        <f>IF(B48=4000,'OPER-MAJOR SP. REVENUE(54-56)'!U30,0)</f>
        <v>0</v>
      </c>
      <c r="AK82" s="587">
        <f>IF(B48=8000,'OPER-MAJOR SP. REVENUE(54-56)'!U30,0)</f>
        <v>0</v>
      </c>
      <c r="AM82">
        <v>344000</v>
      </c>
      <c r="AO82" s="587">
        <f>IF(B49=2000,'OPER-MAJOR SP. REVENUE(54-56)'!Y30,0)</f>
        <v>0</v>
      </c>
      <c r="AP82" s="587">
        <f>IF(B49=3000,'OPER-MAJOR SP. REVENUE(54-56)'!Y30,0)</f>
        <v>0</v>
      </c>
      <c r="AQ82" s="587">
        <f>IF(B49=4000,'OPER-MAJOR SP. REVENUE(54-56)'!Y30,0)</f>
        <v>0</v>
      </c>
      <c r="AR82" s="587">
        <f>IF(B49=8000,'OPER-MAJOR SP. REVENUE(54-56)'!Y30,0)</f>
        <v>0</v>
      </c>
      <c r="AT82">
        <v>344000</v>
      </c>
      <c r="AV82" s="587">
        <f>IF(B50=2000,'OPER-MAJOR SP. REVENUE(54-56)'!AC30,0)</f>
        <v>0</v>
      </c>
      <c r="AW82" s="587">
        <f>IF(B50=3000,'OPER-MAJOR SP. REVENUE(54-56)'!AC30,0)</f>
        <v>0</v>
      </c>
      <c r="AX82" s="587">
        <f>IF(B50=4000,'OPER-MAJOR SP. REVENUE(54-56)'!AC30,0)</f>
        <v>0</v>
      </c>
      <c r="AY82" s="587">
        <f>IF(B50=8000,'OPER-MAJOR SP. REVENUE(54-56)'!AC30,0)</f>
        <v>0</v>
      </c>
      <c r="BA82" s="17">
        <v>344000</v>
      </c>
      <c r="BB82" s="17"/>
      <c r="BC82" s="587">
        <f t="shared" si="0"/>
        <v>0</v>
      </c>
      <c r="BD82" s="587">
        <f t="shared" si="1"/>
        <v>0</v>
      </c>
      <c r="BE82" s="587">
        <f t="shared" si="2"/>
        <v>0</v>
      </c>
      <c r="BF82" s="587">
        <f t="shared" si="3"/>
        <v>0</v>
      </c>
    </row>
    <row r="83" spans="3:58">
      <c r="D83">
        <v>345000</v>
      </c>
      <c r="F83" s="587">
        <f>IF(B44=2000,'OPER-MAJOR SP. REVENUE(54-56)'!E31,0)</f>
        <v>0</v>
      </c>
      <c r="G83" s="587">
        <f>IF(B44=3000,'OPER-MAJOR SP. REVENUE(54-56)'!E31,0)</f>
        <v>0</v>
      </c>
      <c r="H83" s="587">
        <f>IF(B44=4000,'OPER-MAJOR SP. REVENUE(54-56)'!E31,0)</f>
        <v>0</v>
      </c>
      <c r="I83" s="587">
        <f>IF(B44=8000,'OPER-MAJOR SP. REVENUE(54-56)'!E31,0)</f>
        <v>0</v>
      </c>
      <c r="K83">
        <v>345000</v>
      </c>
      <c r="M83" s="587">
        <f>IF(B45=2000,'OPER-MAJOR SP. REVENUE(54-56)'!I31,0)</f>
        <v>0</v>
      </c>
      <c r="N83" s="587">
        <f>IF(B45=3000,'OPER-MAJOR SP. REVENUE(54-56)'!I31,0)</f>
        <v>0</v>
      </c>
      <c r="O83" s="587">
        <f>IF(B45=4000,'OPER-MAJOR SP. REVENUE(54-56)'!I31,0)</f>
        <v>0</v>
      </c>
      <c r="P83" s="587">
        <f>IF(B45=8000,'OPER-MAJOR SP. REVENUE(54-56)'!I31,0)</f>
        <v>0</v>
      </c>
      <c r="R83">
        <v>345000</v>
      </c>
      <c r="T83" s="587">
        <f>IF(B46=2000,'OPER-MAJOR SP. REVENUE(54-56)'!M31,0)</f>
        <v>0</v>
      </c>
      <c r="U83" s="587">
        <f>IF(B46=3000,'OPER-MAJOR SP. REVENUE(54-56)'!M31,0)</f>
        <v>0</v>
      </c>
      <c r="V83" s="587">
        <f>IF(B46=4000,'OPER-MAJOR SP. REVENUE(54-56)'!M31,0)</f>
        <v>0</v>
      </c>
      <c r="W83" s="587">
        <f>IF(B46=8000,'OPER-MAJOR SP. REVENUE(54-56)'!M31,0)</f>
        <v>0</v>
      </c>
      <c r="Y83">
        <v>345000</v>
      </c>
      <c r="AA83" s="587">
        <f>IF(B47=2000,'OPER-MAJOR SP. REVENUE(54-56)'!Q31,0)</f>
        <v>0</v>
      </c>
      <c r="AB83" s="587">
        <f>IF(B47=3000,'OPER-MAJOR SP. REVENUE(54-56)'!Q31,0)</f>
        <v>0</v>
      </c>
      <c r="AC83" s="587">
        <f>IF(B47=4000,'OPER-MAJOR SP. REVENUE(54-56)'!Q31,0)</f>
        <v>0</v>
      </c>
      <c r="AD83" s="587">
        <f>IF(B47=8000,'OPER-MAJOR SP. REVENUE(54-56)'!Q31,0)</f>
        <v>0</v>
      </c>
      <c r="AF83">
        <v>345000</v>
      </c>
      <c r="AH83" s="587">
        <f>IF(B48=2000,'OPER-MAJOR SP. REVENUE(54-56)'!U31,0)</f>
        <v>0</v>
      </c>
      <c r="AI83" s="587">
        <f>IF(B48=3000,'OPER-MAJOR SP. REVENUE(54-56)'!U31,0)</f>
        <v>0</v>
      </c>
      <c r="AJ83" s="587">
        <f>IF(B48=4000,'OPER-MAJOR SP. REVENUE(54-56)'!U31,0)</f>
        <v>0</v>
      </c>
      <c r="AK83" s="587">
        <f>IF(B48=8000,'OPER-MAJOR SP. REVENUE(54-56)'!U31,0)</f>
        <v>0</v>
      </c>
      <c r="AM83">
        <v>345000</v>
      </c>
      <c r="AO83" s="587">
        <f>IF(B49=2000,'OPER-MAJOR SP. REVENUE(54-56)'!Y31,0)</f>
        <v>0</v>
      </c>
      <c r="AP83" s="587">
        <f>IF(B49=3000,'OPER-MAJOR SP. REVENUE(54-56)'!Y31,0)</f>
        <v>0</v>
      </c>
      <c r="AQ83" s="587">
        <f>IF(B49=4000,'OPER-MAJOR SP. REVENUE(54-56)'!Y31,0)</f>
        <v>0</v>
      </c>
      <c r="AR83" s="587">
        <f>IF(B49=8000,'OPER-MAJOR SP. REVENUE(54-56)'!Y31,0)</f>
        <v>0</v>
      </c>
      <c r="AT83">
        <v>345000</v>
      </c>
      <c r="AV83" s="587">
        <f>IF(B50=2000,'OPER-MAJOR SP. REVENUE(54-56)'!AC31,0)</f>
        <v>0</v>
      </c>
      <c r="AW83" s="587">
        <f>IF(B50=3000,'OPER-MAJOR SP. REVENUE(54-56)'!AC31,0)</f>
        <v>0</v>
      </c>
      <c r="AX83" s="587">
        <f>IF(B50=4000,'OPER-MAJOR SP. REVENUE(54-56)'!AC31,0)</f>
        <v>0</v>
      </c>
      <c r="AY83" s="587">
        <f>IF(B50=8000,'OPER-MAJOR SP. REVENUE(54-56)'!AC31,0)</f>
        <v>0</v>
      </c>
      <c r="BA83" s="17">
        <v>345000</v>
      </c>
      <c r="BB83" s="17"/>
      <c r="BC83" s="587">
        <f t="shared" si="0"/>
        <v>0</v>
      </c>
      <c r="BD83" s="587">
        <f t="shared" si="1"/>
        <v>0</v>
      </c>
      <c r="BE83" s="587">
        <f t="shared" si="2"/>
        <v>0</v>
      </c>
      <c r="BF83" s="587">
        <f t="shared" si="3"/>
        <v>0</v>
      </c>
    </row>
    <row r="84" spans="3:58">
      <c r="D84">
        <v>346000</v>
      </c>
      <c r="F84" s="587">
        <f>IF(B44=2000,'OPER-MAJOR SP. REVENUE(54-56)'!E32,0)</f>
        <v>0</v>
      </c>
      <c r="G84" s="587">
        <f>IF(B44=3000,'OPER-MAJOR SP. REVENUE(54-56)'!E32,0)</f>
        <v>0</v>
      </c>
      <c r="H84" s="587">
        <f>IF(B44=4000,'OPER-MAJOR SP. REVENUE(54-56)'!E32,0)</f>
        <v>0</v>
      </c>
      <c r="I84" s="587">
        <f>IF(B44=8000,'OPER-MAJOR SP. REVENUE(54-56)'!E32,0)</f>
        <v>0</v>
      </c>
      <c r="K84">
        <v>346000</v>
      </c>
      <c r="M84" s="587">
        <f>IF(B45=2000,'OPER-MAJOR SP. REVENUE(54-56)'!I32,0)</f>
        <v>0</v>
      </c>
      <c r="N84" s="587">
        <f>IF(B45=3000,'OPER-MAJOR SP. REVENUE(54-56)'!I32,0)</f>
        <v>0</v>
      </c>
      <c r="O84" s="587">
        <f>IF(B45=4000,'OPER-MAJOR SP. REVENUE(54-56)'!I32,0)</f>
        <v>0</v>
      </c>
      <c r="P84" s="587">
        <f>IF(B45=8000,'OPER-MAJOR SP. REVENUE(54-56)'!I32,0)</f>
        <v>0</v>
      </c>
      <c r="R84">
        <v>346000</v>
      </c>
      <c r="T84" s="587">
        <f>IF(B46=2000,'OPER-MAJOR SP. REVENUE(54-56)'!M32,0)</f>
        <v>0</v>
      </c>
      <c r="U84" s="587">
        <f>IF(B46=3000,'OPER-MAJOR SP. REVENUE(54-56)'!M32,0)</f>
        <v>0</v>
      </c>
      <c r="V84" s="587">
        <f>IF(B46=4000,'OPER-MAJOR SP. REVENUE(54-56)'!M32,0)</f>
        <v>0</v>
      </c>
      <c r="W84" s="587">
        <f>IF(B46=8000,'OPER-MAJOR SP. REVENUE(54-56)'!M32,0)</f>
        <v>0</v>
      </c>
      <c r="Y84">
        <v>346000</v>
      </c>
      <c r="AA84" s="587">
        <f>IF(B47=2000,'OPER-MAJOR SP. REVENUE(54-56)'!Q32,0)</f>
        <v>0</v>
      </c>
      <c r="AB84" s="587">
        <f>IF(B47=3000,'OPER-MAJOR SP. REVENUE(54-56)'!Q32,0)</f>
        <v>0</v>
      </c>
      <c r="AC84" s="587">
        <f>IF(B47=4000,'OPER-MAJOR SP. REVENUE(54-56)'!Q32,0)</f>
        <v>0</v>
      </c>
      <c r="AD84" s="587">
        <f>IF(B47=8000,'OPER-MAJOR SP. REVENUE(54-56)'!Q32,0)</f>
        <v>0</v>
      </c>
      <c r="AF84">
        <v>346000</v>
      </c>
      <c r="AH84" s="587">
        <f>IF(B48=2000,'OPER-MAJOR SP. REVENUE(54-56)'!U32,0)</f>
        <v>0</v>
      </c>
      <c r="AI84" s="587">
        <f>IF(B48=3000,'OPER-MAJOR SP. REVENUE(54-56)'!U32,0)</f>
        <v>0</v>
      </c>
      <c r="AJ84" s="587">
        <f>IF(B48=4000,'OPER-MAJOR SP. REVENUE(54-56)'!U32,0)</f>
        <v>0</v>
      </c>
      <c r="AK84" s="587">
        <f>IF(B48=8000,'OPER-MAJOR SP. REVENUE(54-56)'!U32,0)</f>
        <v>0</v>
      </c>
      <c r="AM84">
        <v>346000</v>
      </c>
      <c r="AO84" s="587">
        <f>IF(B49=2000,'OPER-MAJOR SP. REVENUE(54-56)'!Y32,0)</f>
        <v>0</v>
      </c>
      <c r="AP84" s="587">
        <f>IF(B49=3000,'OPER-MAJOR SP. REVENUE(54-56)'!Y32,0)</f>
        <v>0</v>
      </c>
      <c r="AQ84" s="587">
        <f>IF(B49=4000,'OPER-MAJOR SP. REVENUE(54-56)'!Y32,0)</f>
        <v>0</v>
      </c>
      <c r="AR84" s="587">
        <f>IF(B49=8000,'OPER-MAJOR SP. REVENUE(54-56)'!Y32,0)</f>
        <v>0</v>
      </c>
      <c r="AT84">
        <v>346000</v>
      </c>
      <c r="AV84" s="587">
        <f>IF(B50=2000,'OPER-MAJOR SP. REVENUE(54-56)'!AC32,0)</f>
        <v>0</v>
      </c>
      <c r="AW84" s="587">
        <f>IF(B50=3000,'OPER-MAJOR SP. REVENUE(54-56)'!AC32,0)</f>
        <v>0</v>
      </c>
      <c r="AX84" s="587">
        <f>IF(B50=4000,'OPER-MAJOR SP. REVENUE(54-56)'!AC32,0)</f>
        <v>0</v>
      </c>
      <c r="AY84" s="587">
        <f>IF(B50=8000,'OPER-MAJOR SP. REVENUE(54-56)'!AC32,0)</f>
        <v>0</v>
      </c>
      <c r="BA84" s="17">
        <v>346000</v>
      </c>
      <c r="BB84" s="17"/>
      <c r="BC84" s="587">
        <f t="shared" si="0"/>
        <v>0</v>
      </c>
      <c r="BD84" s="587">
        <f t="shared" si="1"/>
        <v>0</v>
      </c>
      <c r="BE84" s="587">
        <f t="shared" si="2"/>
        <v>0</v>
      </c>
      <c r="BF84" s="587">
        <f t="shared" si="3"/>
        <v>0</v>
      </c>
    </row>
    <row r="85" spans="3:58">
      <c r="C85" s="235" t="s">
        <v>1698</v>
      </c>
      <c r="D85">
        <v>350000</v>
      </c>
      <c r="F85" s="587"/>
      <c r="G85" s="587"/>
      <c r="H85" s="587"/>
      <c r="I85" s="587"/>
      <c r="K85">
        <v>350000</v>
      </c>
      <c r="M85" s="587"/>
      <c r="N85" s="587"/>
      <c r="O85" s="587"/>
      <c r="P85" s="587"/>
      <c r="R85">
        <v>350000</v>
      </c>
      <c r="T85" s="587"/>
      <c r="U85" s="587"/>
      <c r="V85" s="587"/>
      <c r="W85" s="587"/>
      <c r="Y85">
        <v>350000</v>
      </c>
      <c r="AA85" s="587"/>
      <c r="AB85" s="587"/>
      <c r="AC85" s="587"/>
      <c r="AD85" s="587"/>
      <c r="AF85">
        <v>350000</v>
      </c>
      <c r="AH85" s="587"/>
      <c r="AI85" s="587"/>
      <c r="AJ85" s="587"/>
      <c r="AK85" s="587"/>
      <c r="AM85">
        <v>350000</v>
      </c>
      <c r="AO85" s="587"/>
      <c r="AP85" s="587"/>
      <c r="AQ85" s="587"/>
      <c r="AR85" s="587"/>
      <c r="AT85">
        <v>350000</v>
      </c>
      <c r="AV85" s="587"/>
      <c r="AW85" s="587"/>
      <c r="AX85" s="587"/>
      <c r="AY85" s="587"/>
      <c r="BA85" s="17">
        <v>350000</v>
      </c>
      <c r="BB85" s="17"/>
      <c r="BC85" s="587"/>
      <c r="BD85" s="587"/>
      <c r="BE85" s="587"/>
      <c r="BF85" s="587"/>
    </row>
    <row r="86" spans="3:58">
      <c r="D86">
        <v>351000</v>
      </c>
      <c r="F86" s="587">
        <f>IF(B44=2000,'OPER-MAJOR SP. REVENUE(54-56)'!E34+'OPER-MAJOR SP. REVENUE(54-56)'!E35+'OPER-MAJOR SP. REVENUE(54-56)'!E36,0)</f>
        <v>0</v>
      </c>
      <c r="G86" s="587">
        <f>IF(B44=3000,'OPER-MAJOR SP. REVENUE(54-56)'!E34+'OPER-MAJOR SP. REVENUE(54-56)'!E35+'OPER-MAJOR SP. REVENUE(54-56)'!E36,0)</f>
        <v>0</v>
      </c>
      <c r="H86" s="587">
        <f>IF(B44=4000,'OPER-MAJOR SP. REVENUE(54-56)'!E34+'OPER-MAJOR SP. REVENUE(54-56)'!E35+'OPER-MAJOR SP. REVENUE(54-56)'!E36,0)</f>
        <v>0</v>
      </c>
      <c r="I86" s="587">
        <f>IF(B44=8000,'OPER-MAJOR SP. REVENUE(54-56)'!E34+'OPER-MAJOR SP. REVENUE(54-56)'!E35+'OPER-MAJOR SP. REVENUE(54-56)'!E36,0)</f>
        <v>0</v>
      </c>
      <c r="K86">
        <v>351000</v>
      </c>
      <c r="M86" s="587">
        <f>IF(B45=2000,'OPER-MAJOR SP. REVENUE(54-56)'!I34+'OPER-MAJOR SP. REVENUE(54-56)'!I35+'OPER-MAJOR SP. REVENUE(54-56)'!I36,0)</f>
        <v>0</v>
      </c>
      <c r="N86" s="587">
        <f>IF(B45=3000,'OPER-MAJOR SP. REVENUE(54-56)'!I34+'OPER-MAJOR SP. REVENUE(54-56)'!I35+'OPER-MAJOR SP. REVENUE(54-56)'!I36,0)</f>
        <v>0</v>
      </c>
      <c r="O86" s="587">
        <f>IF(B45=4000,'OPER-MAJOR SP. REVENUE(54-56)'!I34+'OPER-MAJOR SP. REVENUE(54-56)'!I35+'OPER-MAJOR SP. REVENUE(54-56)'!I36,0)</f>
        <v>0</v>
      </c>
      <c r="P86" s="587">
        <f>IF(B45=8000,'OPER-MAJOR SP. REVENUE(54-56)'!I34+'OPER-MAJOR SP. REVENUE(54-56)'!I35+'OPER-MAJOR SP. REVENUE(54-56)'!I36,0)</f>
        <v>0</v>
      </c>
      <c r="R86">
        <v>351000</v>
      </c>
      <c r="T86" s="587">
        <f>IF(B46=2000,'OPER-MAJOR SP. REVENUE(54-56)'!M34+'OPER-MAJOR SP. REVENUE(54-56)'!M35+'OPER-MAJOR SP. REVENUE(54-56)'!M36,0)</f>
        <v>0</v>
      </c>
      <c r="U86" s="587">
        <f>IF(B46=3000,'OPER-MAJOR SP. REVENUE(54-56)'!M34+'OPER-MAJOR SP. REVENUE(54-56)'!M35+'OPER-MAJOR SP. REVENUE(54-56)'!M36,0)</f>
        <v>0</v>
      </c>
      <c r="V86" s="587">
        <f>IF(B46=4000,'OPER-MAJOR SP. REVENUE(54-56)'!M34+'OPER-MAJOR SP. REVENUE(54-56)'!M35+'OPER-MAJOR SP. REVENUE(54-56)'!M36,0)</f>
        <v>0</v>
      </c>
      <c r="W86" s="587">
        <f>IF(B46=8000,'OPER-MAJOR SP. REVENUE(54-56)'!M34+'OPER-MAJOR SP. REVENUE(54-56)'!M35+'OPER-MAJOR SP. REVENUE(54-56)'!M36,0)</f>
        <v>0</v>
      </c>
      <c r="Y86">
        <v>351000</v>
      </c>
      <c r="AA86" s="587">
        <f>IF(B47=2000,'OPER-MAJOR SP. REVENUE(54-56)'!Q34+'OPER-MAJOR SP. REVENUE(54-56)'!Q35+'OPER-MAJOR SP. REVENUE(54-56)'!Q36,0)</f>
        <v>0</v>
      </c>
      <c r="AB86" s="587">
        <f>IF(B47=3000,'OPER-MAJOR SP. REVENUE(54-56)'!Q34+'OPER-MAJOR SP. REVENUE(54-56)'!Q35+'OPER-MAJOR SP. REVENUE(54-56)'!Q36,0)</f>
        <v>0</v>
      </c>
      <c r="AC86" s="587">
        <f>IF(B47=4000,'OPER-MAJOR SP. REVENUE(54-56)'!Q34+'OPER-MAJOR SP. REVENUE(54-56)'!Q35+'OPER-MAJOR SP. REVENUE(54-56)'!Q36,0)</f>
        <v>0</v>
      </c>
      <c r="AD86" s="587">
        <f>IF(B47=8000,'OPER-MAJOR SP. REVENUE(54-56)'!Q34+'OPER-MAJOR SP. REVENUE(54-56)'!Q35+'OPER-MAJOR SP. REVENUE(54-56)'!Q36,0)</f>
        <v>0</v>
      </c>
      <c r="AF86">
        <v>351000</v>
      </c>
      <c r="AH86" s="587">
        <f>IF(B48=2000,'OPER-MAJOR SP. REVENUE(54-56)'!U34+'OPER-MAJOR SP. REVENUE(54-56)'!U35+'OPER-MAJOR SP. REVENUE(54-56)'!U36,0)</f>
        <v>0</v>
      </c>
      <c r="AI86" s="587">
        <f>IF(B48=3000,'OPER-MAJOR SP. REVENUE(54-56)'!U34+'OPER-MAJOR SP. REVENUE(54-56)'!U35+'OPER-MAJOR SP. REVENUE(54-56)'!U36,0)</f>
        <v>0</v>
      </c>
      <c r="AJ86" s="587">
        <f>IF(B48=4000,'OPER-MAJOR SP. REVENUE(54-56)'!U34+'OPER-MAJOR SP. REVENUE(54-56)'!U35+'OPER-MAJOR SP. REVENUE(54-56)'!U36,0)</f>
        <v>0</v>
      </c>
      <c r="AK86" s="587">
        <f>IF(B48=8000,'OPER-MAJOR SP. REVENUE(54-56)'!U34+'OPER-MAJOR SP. REVENUE(54-56)'!U35+'OPER-MAJOR SP. REVENUE(54-56)'!U36,0)</f>
        <v>0</v>
      </c>
      <c r="AM86">
        <v>351000</v>
      </c>
      <c r="AO86" s="587">
        <f>IF(B49=2000,'OPER-MAJOR SP. REVENUE(54-56)'!Y34+'OPER-MAJOR SP. REVENUE(54-56)'!Y35+'OPER-MAJOR SP. REVENUE(54-56)'!Y36,0)</f>
        <v>0</v>
      </c>
      <c r="AP86" s="587">
        <f>IF(B49=3000,'OPER-MAJOR SP. REVENUE(54-56)'!Y34+'OPER-MAJOR SP. REVENUE(54-56)'!Y35+'OPER-MAJOR SP. REVENUE(54-56)'!Y36,0)</f>
        <v>0</v>
      </c>
      <c r="AQ86" s="587">
        <f>IF(B49=4000,'OPER-MAJOR SP. REVENUE(54-56)'!Y34+'OPER-MAJOR SP. REVENUE(54-56)'!Y35+'OPER-MAJOR SP. REVENUE(54-56)'!Y36,0)</f>
        <v>0</v>
      </c>
      <c r="AR86" s="587">
        <f>IF(B49=8000,'OPER-MAJOR SP. REVENUE(54-56)'!Y34+'OPER-MAJOR SP. REVENUE(54-56)'!Y35+'OPER-MAJOR SP. REVENUE(54-56)'!Y36,0)</f>
        <v>0</v>
      </c>
      <c r="AT86">
        <v>351000</v>
      </c>
      <c r="AV86" s="587">
        <f>IF(B50=2000,'OPER-MAJOR SP. REVENUE(54-56)'!AC34+'OPER-MAJOR SP. REVENUE(54-56)'!AC35+'OPER-MAJOR SP. REVENUE(54-56)'!AC36,0)</f>
        <v>0</v>
      </c>
      <c r="AW86" s="587">
        <f>IF(B50=3000,'OPER-MAJOR SP. REVENUE(54-56)'!AC34+'OPER-MAJOR SP. REVENUE(54-56)'!AC35+'OPER-MAJOR SP. REVENUE(54-56)'!AC36,0)</f>
        <v>0</v>
      </c>
      <c r="AX86" s="587">
        <f>IF(B50=4000,'OPER-MAJOR SP. REVENUE(54-56)'!AC34+'OPER-MAJOR SP. REVENUE(54-56)'!AC35+'OPER-MAJOR SP. REVENUE(54-56)'!AC36,0)</f>
        <v>0</v>
      </c>
      <c r="AY86" s="587">
        <f>IF(B50=8000,'OPER-MAJOR SP. REVENUE(54-56)'!AC34+'OPER-MAJOR SP. REVENUE(54-56)'!AC35+'OPER-MAJOR SP. REVENUE(54-56)'!AC36,0)</f>
        <v>0</v>
      </c>
      <c r="BA86" s="17">
        <v>351000</v>
      </c>
      <c r="BB86" s="17"/>
      <c r="BC86" s="587">
        <f t="shared" si="0"/>
        <v>0</v>
      </c>
      <c r="BD86" s="587">
        <f t="shared" si="1"/>
        <v>0</v>
      </c>
      <c r="BE86" s="587">
        <f t="shared" si="2"/>
        <v>0</v>
      </c>
      <c r="BF86" s="587">
        <f t="shared" si="3"/>
        <v>0</v>
      </c>
    </row>
    <row r="87" spans="3:58">
      <c r="D87">
        <v>360000</v>
      </c>
      <c r="F87" s="587">
        <f>IF(B44=2000,'OPER-MAJOR SP. REVENUE(54-56)'!E37,0)</f>
        <v>0</v>
      </c>
      <c r="G87" s="587">
        <f>IF(B44=3000,'OPER-MAJOR SP. REVENUE(54-56)'!E37,0)</f>
        <v>0</v>
      </c>
      <c r="H87" s="587">
        <f>IF(B44=4000,'OPER-MAJOR SP. REVENUE(54-56)'!E37,0)</f>
        <v>0</v>
      </c>
      <c r="I87" s="587">
        <f>IF(B44=8000,'OPER-MAJOR SP. REVENUE(54-56)'!E37,0)</f>
        <v>0</v>
      </c>
      <c r="K87">
        <v>360000</v>
      </c>
      <c r="M87" s="587">
        <f>IF(B45=2000,'OPER-MAJOR SP. REVENUE(54-56)'!I37,0)</f>
        <v>0</v>
      </c>
      <c r="N87" s="587">
        <f>IF(B45=3000,'OPER-MAJOR SP. REVENUE(54-56)'!I37,0)</f>
        <v>0</v>
      </c>
      <c r="O87" s="587">
        <f>IF(B45=4000,'OPER-MAJOR SP. REVENUE(54-56)'!I37,0)</f>
        <v>0</v>
      </c>
      <c r="P87" s="587">
        <f>IF(B45=8000,'OPER-MAJOR SP. REVENUE(54-56)'!I37,0)</f>
        <v>0</v>
      </c>
      <c r="R87">
        <v>360000</v>
      </c>
      <c r="T87" s="587">
        <f>IF(B46=2000,'OPER-MAJOR SP. REVENUE(54-56)'!M37,0)</f>
        <v>0</v>
      </c>
      <c r="U87" s="587">
        <f>IF(B46=3000,'OPER-MAJOR SP. REVENUE(54-56)'!M37,0)</f>
        <v>0</v>
      </c>
      <c r="V87" s="587">
        <f>IF(B46=4000,'OPER-MAJOR SP. REVENUE(54-56)'!M37,0)</f>
        <v>0</v>
      </c>
      <c r="W87" s="587">
        <f>IF(B46=8000,'OPER-MAJOR SP. REVENUE(54-56)'!M37,0)</f>
        <v>0</v>
      </c>
      <c r="Y87">
        <v>360000</v>
      </c>
      <c r="AA87" s="587">
        <f>IF(B47=2000,'OPER-MAJOR SP. REVENUE(54-56)'!Q37,0)</f>
        <v>0</v>
      </c>
      <c r="AB87" s="587">
        <f>IF(B47=3000,'OPER-MAJOR SP. REVENUE(54-56)'!Q37,0)</f>
        <v>0</v>
      </c>
      <c r="AC87" s="587">
        <f>IF(B47=4000,'OPER-MAJOR SP. REVENUE(54-56)'!Q37,0)</f>
        <v>0</v>
      </c>
      <c r="AD87" s="587">
        <f>IF(B47=8000,'OPER-MAJOR SP. REVENUE(54-56)'!Q37,0)</f>
        <v>0</v>
      </c>
      <c r="AF87">
        <v>360000</v>
      </c>
      <c r="AH87" s="587">
        <f>IF(B48=2000,'OPER-MAJOR SP. REVENUE(54-56)'!U37,0)</f>
        <v>0</v>
      </c>
      <c r="AI87" s="587">
        <f>IF(B48=3000,'OPER-MAJOR SP. REVENUE(54-56)'!U37,0)</f>
        <v>0</v>
      </c>
      <c r="AJ87" s="587">
        <f>IF(B48=4000,'OPER-MAJOR SP. REVENUE(54-56)'!U37,0)</f>
        <v>0</v>
      </c>
      <c r="AK87" s="587">
        <f>IF(B48=8000,'OPER-MAJOR SP. REVENUE(54-56)'!U37,0)</f>
        <v>0</v>
      </c>
      <c r="AM87">
        <v>360000</v>
      </c>
      <c r="AO87" s="587">
        <f>IF(B49=2000,'OPER-MAJOR SP. REVENUE(54-56)'!Y37,0)</f>
        <v>0</v>
      </c>
      <c r="AP87" s="587">
        <f>IF(B49=3000,'OPER-MAJOR SP. REVENUE(54-56)'!Y37,0)</f>
        <v>0</v>
      </c>
      <c r="AQ87" s="587">
        <f>IF(B49=4000,'OPER-MAJOR SP. REVENUE(54-56)'!Y37,0)</f>
        <v>0</v>
      </c>
      <c r="AR87" s="587">
        <f>IF(B49=8000,'OPER-MAJOR SP. REVENUE(54-56)'!Y37,0)</f>
        <v>0</v>
      </c>
      <c r="AT87">
        <v>360000</v>
      </c>
      <c r="AV87" s="587">
        <f>IF(B50=2000,'OPER-MAJOR SP. REVENUE(54-56)'!AC37,0)</f>
        <v>0</v>
      </c>
      <c r="AW87" s="587">
        <f>IF(B50=3000,'OPER-MAJOR SP. REVENUE(54-56)'!AC37,0)</f>
        <v>0</v>
      </c>
      <c r="AX87" s="587">
        <f>IF(B50=4000,'OPER-MAJOR SP. REVENUE(54-56)'!AC37,0)</f>
        <v>0</v>
      </c>
      <c r="AY87" s="587">
        <f>IF(B50=8000,'OPER-MAJOR SP. REVENUE(54-56)'!AC37,0)</f>
        <v>0</v>
      </c>
      <c r="BA87" s="17">
        <v>360000</v>
      </c>
      <c r="BB87" s="17"/>
      <c r="BC87" s="587">
        <f t="shared" si="0"/>
        <v>0</v>
      </c>
      <c r="BD87" s="587">
        <f t="shared" si="1"/>
        <v>0</v>
      </c>
      <c r="BE87" s="587">
        <f t="shared" si="2"/>
        <v>0</v>
      </c>
      <c r="BF87" s="587">
        <f t="shared" si="3"/>
        <v>0</v>
      </c>
    </row>
    <row r="88" spans="3:58">
      <c r="D88">
        <v>361000</v>
      </c>
      <c r="F88" s="587"/>
      <c r="G88" s="587"/>
      <c r="H88" s="587"/>
      <c r="I88" s="587"/>
      <c r="K88">
        <v>361000</v>
      </c>
      <c r="M88" s="587"/>
      <c r="N88" s="587"/>
      <c r="O88" s="587"/>
      <c r="P88" s="587"/>
      <c r="R88">
        <v>361000</v>
      </c>
      <c r="T88" s="587"/>
      <c r="U88" s="587"/>
      <c r="V88" s="587"/>
      <c r="W88" s="587"/>
      <c r="Y88">
        <v>361000</v>
      </c>
      <c r="AA88" s="587"/>
      <c r="AB88" s="587"/>
      <c r="AC88" s="587"/>
      <c r="AD88" s="587"/>
      <c r="AF88">
        <v>361000</v>
      </c>
      <c r="AH88" s="587"/>
      <c r="AI88" s="587"/>
      <c r="AJ88" s="587"/>
      <c r="AK88" s="587"/>
      <c r="AM88">
        <v>361000</v>
      </c>
      <c r="AO88" s="587"/>
      <c r="AP88" s="587"/>
      <c r="AQ88" s="587"/>
      <c r="AR88" s="587"/>
      <c r="AT88">
        <v>361000</v>
      </c>
      <c r="AV88" s="587"/>
      <c r="AW88" s="587"/>
      <c r="AX88" s="587"/>
      <c r="AY88" s="587"/>
      <c r="BA88" s="17">
        <v>361000</v>
      </c>
      <c r="BB88" s="17"/>
      <c r="BC88" s="587"/>
      <c r="BD88" s="587"/>
      <c r="BE88" s="587"/>
      <c r="BF88" s="587"/>
    </row>
    <row r="89" spans="3:58">
      <c r="D89">
        <v>362000</v>
      </c>
      <c r="F89" s="587"/>
      <c r="G89" s="587"/>
      <c r="H89" s="587"/>
      <c r="I89" s="587"/>
      <c r="K89">
        <v>362000</v>
      </c>
      <c r="M89" s="587"/>
      <c r="N89" s="587"/>
      <c r="O89" s="587"/>
      <c r="P89" s="587"/>
      <c r="R89">
        <v>362000</v>
      </c>
      <c r="T89" s="587"/>
      <c r="U89" s="587"/>
      <c r="V89" s="587"/>
      <c r="W89" s="587"/>
      <c r="Y89">
        <v>362000</v>
      </c>
      <c r="AA89" s="587"/>
      <c r="AB89" s="587"/>
      <c r="AC89" s="587"/>
      <c r="AD89" s="587"/>
      <c r="AF89">
        <v>362000</v>
      </c>
      <c r="AH89" s="587"/>
      <c r="AI89" s="587"/>
      <c r="AJ89" s="587"/>
      <c r="AK89" s="587"/>
      <c r="AM89">
        <v>362000</v>
      </c>
      <c r="AO89" s="587"/>
      <c r="AP89" s="587"/>
      <c r="AQ89" s="587"/>
      <c r="AR89" s="587"/>
      <c r="AT89">
        <v>362000</v>
      </c>
      <c r="AV89" s="587"/>
      <c r="AW89" s="587"/>
      <c r="AX89" s="587"/>
      <c r="AY89" s="587"/>
      <c r="BA89" s="17">
        <v>362000</v>
      </c>
      <c r="BB89" s="17"/>
      <c r="BC89" s="587"/>
      <c r="BD89" s="587"/>
      <c r="BE89" s="587"/>
      <c r="BF89" s="587"/>
    </row>
    <row r="90" spans="3:58">
      <c r="D90">
        <v>363000</v>
      </c>
      <c r="F90" s="587"/>
      <c r="G90" s="587"/>
      <c r="H90" s="587"/>
      <c r="I90" s="587"/>
      <c r="K90">
        <v>363000</v>
      </c>
      <c r="M90" s="587"/>
      <c r="N90" s="587"/>
      <c r="O90" s="587"/>
      <c r="P90" s="587"/>
      <c r="R90">
        <v>363000</v>
      </c>
      <c r="T90" s="587"/>
      <c r="U90" s="587"/>
      <c r="V90" s="587"/>
      <c r="W90" s="587"/>
      <c r="Y90">
        <v>363000</v>
      </c>
      <c r="AA90" s="587"/>
      <c r="AB90" s="587"/>
      <c r="AC90" s="587"/>
      <c r="AD90" s="587"/>
      <c r="AF90">
        <v>363000</v>
      </c>
      <c r="AH90" s="587"/>
      <c r="AI90" s="587"/>
      <c r="AJ90" s="587"/>
      <c r="AK90" s="587"/>
      <c r="AM90">
        <v>363000</v>
      </c>
      <c r="AO90" s="587"/>
      <c r="AP90" s="587"/>
      <c r="AQ90" s="587"/>
      <c r="AR90" s="587"/>
      <c r="AT90">
        <v>363000</v>
      </c>
      <c r="AV90" s="587"/>
      <c r="AW90" s="587"/>
      <c r="AX90" s="587"/>
      <c r="AY90" s="587"/>
      <c r="BA90" s="17">
        <v>363000</v>
      </c>
      <c r="BB90" s="17"/>
      <c r="BC90" s="587"/>
      <c r="BD90" s="587"/>
      <c r="BE90" s="587"/>
      <c r="BF90" s="587"/>
    </row>
    <row r="91" spans="3:58">
      <c r="D91">
        <v>365000</v>
      </c>
      <c r="F91" s="587"/>
      <c r="G91" s="587"/>
      <c r="H91" s="587"/>
      <c r="I91" s="587"/>
      <c r="K91">
        <v>365000</v>
      </c>
      <c r="M91" s="587"/>
      <c r="N91" s="587"/>
      <c r="O91" s="587"/>
      <c r="P91" s="587"/>
      <c r="R91">
        <v>365000</v>
      </c>
      <c r="T91" s="587"/>
      <c r="U91" s="587"/>
      <c r="V91" s="587"/>
      <c r="W91" s="587"/>
      <c r="Y91">
        <v>365000</v>
      </c>
      <c r="AA91" s="587"/>
      <c r="AB91" s="587"/>
      <c r="AC91" s="587"/>
      <c r="AD91" s="587"/>
      <c r="AF91">
        <v>365000</v>
      </c>
      <c r="AH91" s="587"/>
      <c r="AI91" s="587"/>
      <c r="AJ91" s="587"/>
      <c r="AK91" s="587"/>
      <c r="AM91">
        <v>365000</v>
      </c>
      <c r="AO91" s="587"/>
      <c r="AP91" s="587"/>
      <c r="AQ91" s="587"/>
      <c r="AR91" s="587"/>
      <c r="AT91">
        <v>365000</v>
      </c>
      <c r="AV91" s="587"/>
      <c r="AW91" s="587"/>
      <c r="AX91" s="587"/>
      <c r="AY91" s="587"/>
      <c r="BA91" s="17">
        <v>365000</v>
      </c>
      <c r="BB91" s="17"/>
      <c r="BC91" s="587"/>
      <c r="BD91" s="587"/>
      <c r="BE91" s="587"/>
      <c r="BF91" s="587"/>
    </row>
    <row r="92" spans="3:58">
      <c r="D92">
        <v>366000</v>
      </c>
      <c r="F92" s="587"/>
      <c r="G92" s="587"/>
      <c r="H92" s="587"/>
      <c r="I92" s="587"/>
      <c r="K92">
        <v>366000</v>
      </c>
      <c r="M92" s="587"/>
      <c r="N92" s="587"/>
      <c r="O92" s="587"/>
      <c r="P92" s="587"/>
      <c r="R92">
        <v>366000</v>
      </c>
      <c r="T92" s="587"/>
      <c r="U92" s="587"/>
      <c r="V92" s="587"/>
      <c r="W92" s="587"/>
      <c r="Y92">
        <v>366000</v>
      </c>
      <c r="AA92" s="587"/>
      <c r="AB92" s="587"/>
      <c r="AC92" s="587"/>
      <c r="AD92" s="587"/>
      <c r="AF92">
        <v>366000</v>
      </c>
      <c r="AH92" s="587"/>
      <c r="AI92" s="587"/>
      <c r="AJ92" s="587"/>
      <c r="AK92" s="587"/>
      <c r="AM92">
        <v>366000</v>
      </c>
      <c r="AO92" s="587"/>
      <c r="AP92" s="587"/>
      <c r="AQ92" s="587"/>
      <c r="AR92" s="587"/>
      <c r="AT92">
        <v>366000</v>
      </c>
      <c r="AV92" s="587"/>
      <c r="AW92" s="587"/>
      <c r="AX92" s="587"/>
      <c r="AY92" s="587"/>
      <c r="BA92" s="17">
        <v>366000</v>
      </c>
      <c r="BB92" s="17"/>
      <c r="BC92" s="587"/>
      <c r="BD92" s="587"/>
      <c r="BE92" s="587"/>
      <c r="BF92" s="587"/>
    </row>
    <row r="93" spans="3:58">
      <c r="D93">
        <v>367000</v>
      </c>
      <c r="F93" s="587"/>
      <c r="G93" s="587"/>
      <c r="H93" s="587"/>
      <c r="I93" s="587"/>
      <c r="K93">
        <v>367000</v>
      </c>
      <c r="M93" s="587"/>
      <c r="N93" s="587"/>
      <c r="O93" s="587"/>
      <c r="P93" s="587"/>
      <c r="R93">
        <v>367000</v>
      </c>
      <c r="T93" s="587"/>
      <c r="U93" s="587"/>
      <c r="V93" s="587"/>
      <c r="W93" s="587"/>
      <c r="Y93">
        <v>367000</v>
      </c>
      <c r="AA93" s="587"/>
      <c r="AB93" s="587"/>
      <c r="AC93" s="587"/>
      <c r="AD93" s="587"/>
      <c r="AF93">
        <v>367000</v>
      </c>
      <c r="AH93" s="587"/>
      <c r="AI93" s="587"/>
      <c r="AJ93" s="587"/>
      <c r="AK93" s="587"/>
      <c r="AM93">
        <v>367000</v>
      </c>
      <c r="AO93" s="587"/>
      <c r="AP93" s="587"/>
      <c r="AQ93" s="587"/>
      <c r="AR93" s="587"/>
      <c r="AT93">
        <v>367000</v>
      </c>
      <c r="AV93" s="587"/>
      <c r="AW93" s="587"/>
      <c r="AX93" s="587"/>
      <c r="AY93" s="587"/>
      <c r="BA93" s="17">
        <v>367000</v>
      </c>
      <c r="BB93" s="17"/>
      <c r="BC93" s="587"/>
      <c r="BD93" s="587"/>
      <c r="BE93" s="587"/>
      <c r="BF93" s="587"/>
    </row>
    <row r="94" spans="3:58">
      <c r="D94">
        <v>368000</v>
      </c>
      <c r="F94" s="587"/>
      <c r="G94" s="587"/>
      <c r="H94" s="587"/>
      <c r="I94" s="587"/>
      <c r="K94">
        <v>368000</v>
      </c>
      <c r="M94" s="587"/>
      <c r="N94" s="587"/>
      <c r="O94" s="587"/>
      <c r="P94" s="587"/>
      <c r="R94">
        <v>368000</v>
      </c>
      <c r="T94" s="587"/>
      <c r="U94" s="587"/>
      <c r="V94" s="587"/>
      <c r="W94" s="587"/>
      <c r="Y94">
        <v>368000</v>
      </c>
      <c r="AA94" s="587"/>
      <c r="AB94" s="587"/>
      <c r="AC94" s="587"/>
      <c r="AD94" s="587"/>
      <c r="AF94">
        <v>368000</v>
      </c>
      <c r="AH94" s="587"/>
      <c r="AI94" s="587"/>
      <c r="AJ94" s="587"/>
      <c r="AK94" s="587"/>
      <c r="AM94">
        <v>368000</v>
      </c>
      <c r="AO94" s="587"/>
      <c r="AP94" s="587"/>
      <c r="AQ94" s="587"/>
      <c r="AR94" s="587"/>
      <c r="AT94">
        <v>368000</v>
      </c>
      <c r="AV94" s="587"/>
      <c r="AW94" s="587"/>
      <c r="AX94" s="587"/>
      <c r="AY94" s="587"/>
      <c r="BA94" s="17">
        <v>368000</v>
      </c>
      <c r="BB94" s="17"/>
      <c r="BC94" s="587"/>
      <c r="BD94" s="587"/>
      <c r="BE94" s="587"/>
      <c r="BF94" s="587"/>
    </row>
    <row r="95" spans="3:58">
      <c r="D95">
        <v>370000</v>
      </c>
      <c r="F95" s="587">
        <f>IF(B44=2000,'OPER-MAJOR SP. REVENUE(54-56)'!E38,0)</f>
        <v>0</v>
      </c>
      <c r="G95" s="587">
        <f>IF(B44=3000,'OPER-MAJOR SP. REVENUE(54-56)'!E38,0)</f>
        <v>0</v>
      </c>
      <c r="H95" s="587">
        <f>IF(B44=4000,'OPER-MAJOR SP. REVENUE(54-56)'!E38,0)</f>
        <v>0</v>
      </c>
      <c r="I95" s="587">
        <f>IF(B44=8000,'OPER-MAJOR SP. REVENUE(54-56)'!E38,0)</f>
        <v>0</v>
      </c>
      <c r="K95">
        <v>370000</v>
      </c>
      <c r="M95" s="587">
        <f>IF(B45=2000,'OPER-MAJOR SP. REVENUE(54-56)'!I38,0)</f>
        <v>0</v>
      </c>
      <c r="N95" s="587">
        <f>IF(B45=3000,'OPER-MAJOR SP. REVENUE(54-56)'!I38,0)</f>
        <v>0</v>
      </c>
      <c r="O95" s="587">
        <f>IF(B45=4000,'OPER-MAJOR SP. REVENUE(54-56)'!I38,0)</f>
        <v>0</v>
      </c>
      <c r="P95" s="587">
        <f>IF(B45=8000,'OPER-MAJOR SP. REVENUE(54-56)'!I38,0)</f>
        <v>0</v>
      </c>
      <c r="R95">
        <v>370000</v>
      </c>
      <c r="T95" s="587">
        <f>IF(B46=2000,'OPER-MAJOR SP. REVENUE(54-56)'!M38,0)</f>
        <v>0</v>
      </c>
      <c r="U95" s="587">
        <f>IF(B46=3000,'OPER-MAJOR SP. REVENUE(54-56)'!M38,0)</f>
        <v>0</v>
      </c>
      <c r="V95" s="587">
        <f>IF(B46=4000,'OPER-MAJOR SP. REVENUE(54-56)'!M38,0)</f>
        <v>0</v>
      </c>
      <c r="W95" s="587">
        <f>IF(B46=8000,'OPER-MAJOR SP. REVENUE(54-56)'!M38,0)</f>
        <v>0</v>
      </c>
      <c r="Y95">
        <v>370000</v>
      </c>
      <c r="AA95" s="587">
        <f>IF(B47=2000,'OPER-MAJOR SP. REVENUE(54-56)'!Q38,0)</f>
        <v>0</v>
      </c>
      <c r="AB95" s="587">
        <f>IF(B47=3000,'OPER-MAJOR SP. REVENUE(54-56)'!Q38,0)</f>
        <v>0</v>
      </c>
      <c r="AC95" s="587">
        <f>IF(B47=4000,'OPER-MAJOR SP. REVENUE(54-56)'!Q38,0)</f>
        <v>0</v>
      </c>
      <c r="AD95" s="587">
        <f>IF(B47=8000,'OPER-MAJOR SP. REVENUE(54-56)'!Q38,0)</f>
        <v>0</v>
      </c>
      <c r="AF95">
        <v>370000</v>
      </c>
      <c r="AH95" s="587">
        <f>IF(B48=2000,'OPER-MAJOR SP. REVENUE(54-56)'!U38,0)</f>
        <v>0</v>
      </c>
      <c r="AI95" s="587">
        <f>IF(B48=3000,'OPER-MAJOR SP. REVENUE(54-56)'!U38,0)</f>
        <v>0</v>
      </c>
      <c r="AJ95" s="587">
        <f>IF(B48=4000,'OPER-MAJOR SP. REVENUE(54-56)'!U38,0)</f>
        <v>0</v>
      </c>
      <c r="AK95" s="587">
        <f>IF(B48=8000,'OPER-MAJOR SP. REVENUE(54-56)'!U38,0)</f>
        <v>0</v>
      </c>
      <c r="AM95">
        <v>370000</v>
      </c>
      <c r="AO95" s="587">
        <f>IF(B49=2000,'OPER-MAJOR SP. REVENUE(54-56)'!Y38,0)</f>
        <v>0</v>
      </c>
      <c r="AP95" s="587">
        <f>IF(B49=3000,'OPER-MAJOR SP. REVENUE(54-56)'!Y38,0)</f>
        <v>0</v>
      </c>
      <c r="AQ95" s="587">
        <f>IF(B49=4000,'OPER-MAJOR SP. REVENUE(54-56)'!Y38,0)</f>
        <v>0</v>
      </c>
      <c r="AR95" s="587">
        <f>IF(B49=8000,'OPER-MAJOR SP. REVENUE(54-56)'!Y38,0)</f>
        <v>0</v>
      </c>
      <c r="AT95">
        <v>370000</v>
      </c>
      <c r="AV95" s="587">
        <f>IF(B50=2000,'OPER-MAJOR SP. REVENUE(54-56)'!AC38,0)</f>
        <v>0</v>
      </c>
      <c r="AW95" s="587">
        <f>IF(B50=3000,'OPER-MAJOR SP. REVENUE(54-56)'!AC38,0)</f>
        <v>0</v>
      </c>
      <c r="AX95" s="587">
        <f>IF(B50=4000,'OPER-MAJOR SP. REVENUE(54-56)'!AC38,0)</f>
        <v>0</v>
      </c>
      <c r="AY95" s="587">
        <f>IF(B50=8000,'OPER-MAJOR SP. REVENUE(54-56)'!AC38,0)</f>
        <v>0</v>
      </c>
      <c r="BA95" s="17">
        <v>370000</v>
      </c>
      <c r="BB95" s="17"/>
      <c r="BC95" s="587">
        <f t="shared" si="0"/>
        <v>0</v>
      </c>
      <c r="BD95" s="587">
        <f t="shared" si="1"/>
        <v>0</v>
      </c>
      <c r="BE95" s="587">
        <f t="shared" si="2"/>
        <v>0</v>
      </c>
      <c r="BF95" s="587">
        <f t="shared" si="3"/>
        <v>0</v>
      </c>
    </row>
    <row r="96" spans="3:58">
      <c r="D96">
        <v>371000</v>
      </c>
      <c r="F96" s="587"/>
      <c r="G96" s="587"/>
      <c r="H96" s="587"/>
      <c r="I96" s="587"/>
      <c r="K96">
        <v>371000</v>
      </c>
      <c r="M96" s="587"/>
      <c r="N96" s="587"/>
      <c r="O96" s="587"/>
      <c r="P96" s="587"/>
      <c r="R96">
        <v>371000</v>
      </c>
      <c r="T96" s="587"/>
      <c r="U96" s="587"/>
      <c r="V96" s="587"/>
      <c r="W96" s="587"/>
      <c r="Y96">
        <v>371000</v>
      </c>
      <c r="AA96" s="587"/>
      <c r="AB96" s="587"/>
      <c r="AC96" s="587"/>
      <c r="AD96" s="587"/>
      <c r="AF96">
        <v>371000</v>
      </c>
      <c r="AH96" s="587"/>
      <c r="AI96" s="587"/>
      <c r="AJ96" s="587"/>
      <c r="AK96" s="587"/>
      <c r="AM96">
        <v>371000</v>
      </c>
      <c r="AO96" s="587"/>
      <c r="AP96" s="587"/>
      <c r="AQ96" s="587"/>
      <c r="AR96" s="587"/>
      <c r="AT96">
        <v>371000</v>
      </c>
      <c r="AV96" s="587"/>
      <c r="AW96" s="587"/>
      <c r="AX96" s="587"/>
      <c r="AY96" s="587"/>
      <c r="BA96" s="17">
        <v>371000</v>
      </c>
      <c r="BB96" s="17"/>
      <c r="BC96" s="587"/>
      <c r="BD96" s="587"/>
      <c r="BE96" s="587"/>
      <c r="BF96" s="587"/>
    </row>
    <row r="97" spans="4:58">
      <c r="D97">
        <v>372000</v>
      </c>
      <c r="F97" s="587"/>
      <c r="G97" s="587"/>
      <c r="H97" s="587"/>
      <c r="I97" s="587"/>
      <c r="K97">
        <v>372000</v>
      </c>
      <c r="M97" s="587"/>
      <c r="N97" s="587"/>
      <c r="O97" s="587"/>
      <c r="P97" s="587"/>
      <c r="R97">
        <v>372000</v>
      </c>
      <c r="T97" s="587"/>
      <c r="U97" s="587"/>
      <c r="V97" s="587"/>
      <c r="W97" s="587"/>
      <c r="Y97">
        <v>372000</v>
      </c>
      <c r="AA97" s="587"/>
      <c r="AB97" s="587"/>
      <c r="AC97" s="587"/>
      <c r="AD97" s="587"/>
      <c r="AF97">
        <v>372000</v>
      </c>
      <c r="AH97" s="587"/>
      <c r="AI97" s="587"/>
      <c r="AJ97" s="587"/>
      <c r="AK97" s="587"/>
      <c r="AM97">
        <v>372000</v>
      </c>
      <c r="AO97" s="587"/>
      <c r="AP97" s="587"/>
      <c r="AQ97" s="587"/>
      <c r="AR97" s="587"/>
      <c r="AT97">
        <v>372000</v>
      </c>
      <c r="AV97" s="587"/>
      <c r="AW97" s="587"/>
      <c r="AX97" s="587"/>
      <c r="AY97" s="587"/>
      <c r="BA97" s="17">
        <v>372000</v>
      </c>
      <c r="BB97" s="17"/>
      <c r="BC97" s="587"/>
      <c r="BD97" s="587"/>
      <c r="BE97" s="587"/>
      <c r="BF97" s="587"/>
    </row>
    <row r="98" spans="4:58">
      <c r="D98">
        <v>373000</v>
      </c>
      <c r="F98" s="587"/>
      <c r="G98" s="587"/>
      <c r="H98" s="587"/>
      <c r="I98" s="587"/>
      <c r="K98">
        <v>373000</v>
      </c>
      <c r="M98" s="587"/>
      <c r="N98" s="587"/>
      <c r="O98" s="587"/>
      <c r="P98" s="587"/>
      <c r="R98">
        <v>373000</v>
      </c>
      <c r="T98" s="587"/>
      <c r="U98" s="587"/>
      <c r="V98" s="587"/>
      <c r="W98" s="587"/>
      <c r="Y98">
        <v>373000</v>
      </c>
      <c r="AA98" s="587"/>
      <c r="AB98" s="587"/>
      <c r="AC98" s="587"/>
      <c r="AD98" s="587"/>
      <c r="AF98">
        <v>373000</v>
      </c>
      <c r="AH98" s="587"/>
      <c r="AI98" s="587"/>
      <c r="AJ98" s="587"/>
      <c r="AK98" s="587"/>
      <c r="AM98">
        <v>373000</v>
      </c>
      <c r="AO98" s="587"/>
      <c r="AP98" s="587"/>
      <c r="AQ98" s="587"/>
      <c r="AR98" s="587"/>
      <c r="AT98">
        <v>373000</v>
      </c>
      <c r="AV98" s="587"/>
      <c r="AW98" s="587"/>
      <c r="AX98" s="587"/>
      <c r="AY98" s="587"/>
      <c r="BA98" s="17">
        <v>373000</v>
      </c>
      <c r="BB98" s="17"/>
      <c r="BC98" s="587"/>
      <c r="BD98" s="587"/>
      <c r="BE98" s="587"/>
      <c r="BF98" s="587"/>
    </row>
    <row r="99" spans="4:58">
      <c r="D99">
        <v>380000</v>
      </c>
      <c r="F99" s="587"/>
      <c r="G99" s="587"/>
      <c r="H99" s="587"/>
      <c r="I99" s="587"/>
      <c r="K99">
        <v>380000</v>
      </c>
      <c r="M99" s="587"/>
      <c r="N99" s="587"/>
      <c r="O99" s="587"/>
      <c r="P99" s="587"/>
      <c r="R99">
        <v>380000</v>
      </c>
      <c r="T99" s="587"/>
      <c r="U99" s="587"/>
      <c r="V99" s="587"/>
      <c r="W99" s="587"/>
      <c r="Y99">
        <v>380000</v>
      </c>
      <c r="AA99" s="587"/>
      <c r="AB99" s="587"/>
      <c r="AC99" s="587"/>
      <c r="AD99" s="587"/>
      <c r="AF99">
        <v>380000</v>
      </c>
      <c r="AH99" s="587"/>
      <c r="AI99" s="587"/>
      <c r="AJ99" s="587"/>
      <c r="AK99" s="587"/>
      <c r="AM99">
        <v>380000</v>
      </c>
      <c r="AO99" s="587"/>
      <c r="AP99" s="587"/>
      <c r="AQ99" s="587"/>
      <c r="AR99" s="587"/>
      <c r="AT99">
        <v>380000</v>
      </c>
      <c r="AV99" s="587"/>
      <c r="AW99" s="587"/>
      <c r="AX99" s="587"/>
      <c r="AY99" s="587"/>
      <c r="BA99" s="17">
        <v>380000</v>
      </c>
      <c r="BB99" s="17"/>
      <c r="BC99" s="587"/>
      <c r="BD99" s="587"/>
      <c r="BE99" s="587"/>
      <c r="BF99" s="587"/>
    </row>
    <row r="100" spans="4:58">
      <c r="D100">
        <v>381000</v>
      </c>
      <c r="F100" s="587">
        <f>IF(B44=2000,'OPER.-MAJOR SP. REV. (B)(57-59)'!E42+'OPER.-MAJOR SP. REV. (B)(57-59)'!E43+'OPER.-MAJOR SP. REV. (B)(57-59)'!E44+'OPER.-MAJOR SP. REV. (B)(57-59)'!E45,0)</f>
        <v>0</v>
      </c>
      <c r="G100" s="587">
        <f>IF(B44=3000,'OPER.-MAJOR SP. REV. (B)(57-59)'!E42+'OPER.-MAJOR SP. REV. (B)(57-59)'!E43+'OPER.-MAJOR SP. REV. (B)(57-59)'!E44+'OPER.-MAJOR SP. REV. (B)(57-59)'!E45,0)</f>
        <v>0</v>
      </c>
      <c r="H100" s="587">
        <f>IF(B44=4000,'OPER.-MAJOR SP. REV. (B)(57-59)'!E42+'OPER.-MAJOR SP. REV. (B)(57-59)'!E43+'OPER.-MAJOR SP. REV. (B)(57-59)'!E44+'OPER.-MAJOR SP. REV. (B)(57-59)'!E45,0)</f>
        <v>0</v>
      </c>
      <c r="I100" s="587">
        <f>IF(B44=8000,'OPER.-MAJOR SP. REV. (B)(57-59)'!E42+'OPER.-MAJOR SP. REV. (B)(57-59)'!E43+'OPER.-MAJOR SP. REV. (B)(57-59)'!E44+'OPER.-MAJOR SP. REV. (B)(57-59)'!E45,0)</f>
        <v>0</v>
      </c>
      <c r="K100">
        <v>381000</v>
      </c>
      <c r="M100" s="587">
        <f>IF(B45=2000,'OPER.-MAJOR SP. REV. (B)(57-59)'!I42+'OPER.-MAJOR SP. REV. (B)(57-59)'!I43+'OPER.-MAJOR SP. REV. (B)(57-59)'!I44+'OPER.-MAJOR SP. REV. (B)(57-59)'!I45,0)</f>
        <v>0</v>
      </c>
      <c r="N100" s="587">
        <f>IF(B45=3000,'OPER.-MAJOR SP. REV. (B)(57-59)'!I42+'OPER.-MAJOR SP. REV. (B)(57-59)'!I43+'OPER.-MAJOR SP. REV. (B)(57-59)'!I44+'OPER.-MAJOR SP. REV. (B)(57-59)'!I45,0)</f>
        <v>0</v>
      </c>
      <c r="O100" s="587">
        <f>IF(B45=4000,'OPER.-MAJOR SP. REV. (B)(57-59)'!I42+'OPER.-MAJOR SP. REV. (B)(57-59)'!I43+'OPER.-MAJOR SP. REV. (B)(57-59)'!I44+'OPER.-MAJOR SP. REV. (B)(57-59)'!I45,0)</f>
        <v>0</v>
      </c>
      <c r="P100" s="587">
        <f>IF(B45=8000,'OPER.-MAJOR SP. REV. (B)(57-59)'!I42+'OPER.-MAJOR SP. REV. (B)(57-59)'!I43+'OPER.-MAJOR SP. REV. (B)(57-59)'!I44+'OPER.-MAJOR SP. REV. (B)(57-59)'!I45,0)</f>
        <v>0</v>
      </c>
      <c r="R100">
        <v>381000</v>
      </c>
      <c r="T100" s="587">
        <f>IF(B46=2000,'OPER.-MAJOR SP. REV. (B)(57-59)'!M42+'OPER.-MAJOR SP. REV. (B)(57-59)'!M43+'OPER.-MAJOR SP. REV. (B)(57-59)'!M44+'OPER.-MAJOR SP. REV. (B)(57-59)'!M45,0)</f>
        <v>0</v>
      </c>
      <c r="U100" s="587">
        <f>IF(B46=3000,'OPER.-MAJOR SP. REV. (B)(57-59)'!M42+'OPER.-MAJOR SP. REV. (B)(57-59)'!M43+'OPER.-MAJOR SP. REV. (B)(57-59)'!M44+'OPER.-MAJOR SP. REV. (B)(57-59)'!M45,0)</f>
        <v>0</v>
      </c>
      <c r="V100" s="587">
        <f>IF(B46=4000,'OPER.-MAJOR SP. REV. (B)(57-59)'!M42+'OPER.-MAJOR SP. REV. (B)(57-59)'!M43+'OPER.-MAJOR SP. REV. (B)(57-59)'!M44+'OPER.-MAJOR SP. REV. (B)(57-59)'!M45,0)</f>
        <v>0</v>
      </c>
      <c r="W100" s="587">
        <f>IF(B46=8000,'OPER.-MAJOR SP. REV. (B)(57-59)'!M42+'OPER.-MAJOR SP. REV. (B)(57-59)'!M43+'OPER.-MAJOR SP. REV. (B)(57-59)'!M44+'OPER.-MAJOR SP. REV. (B)(57-59)'!M45,0)</f>
        <v>0</v>
      </c>
      <c r="Y100">
        <v>381000</v>
      </c>
      <c r="AA100" s="587">
        <f>IF(B47=2000,'OPER.-MAJOR SP. REV. (B)(57-59)'!Q42+'OPER.-MAJOR SP. REV. (B)(57-59)'!Q43+'OPER.-MAJOR SP. REV. (B)(57-59)'!Q44+'OPER.-MAJOR SP. REV. (B)(57-59)'!Q45,0)</f>
        <v>0</v>
      </c>
      <c r="AB100" s="587">
        <f>IF(B47=3000,'OPER.-MAJOR SP. REV. (B)(57-59)'!Q42+'OPER.-MAJOR SP. REV. (B)(57-59)'!Q43+'OPER.-MAJOR SP. REV. (B)(57-59)'!Q44+'OPER.-MAJOR SP. REV. (B)(57-59)'!Q45,0)</f>
        <v>0</v>
      </c>
      <c r="AC100" s="587">
        <f>IF(B47=4000,'OPER.-MAJOR SP. REV. (B)(57-59)'!Q42+'OPER.-MAJOR SP. REV. (B)(57-59)'!Q43+'OPER.-MAJOR SP. REV. (B)(57-59)'!Q44+'OPER.-MAJOR SP. REV. (B)(57-59)'!Q45,0)</f>
        <v>0</v>
      </c>
      <c r="AD100" s="587">
        <f>IF(B47=8000,'OPER.-MAJOR SP. REV. (B)(57-59)'!Q42+'OPER.-MAJOR SP. REV. (B)(57-59)'!Q43+'OPER.-MAJOR SP. REV. (B)(57-59)'!Q44+'OPER.-MAJOR SP. REV. (B)(57-59)'!Q45,0)</f>
        <v>0</v>
      </c>
      <c r="AF100">
        <v>381000</v>
      </c>
      <c r="AH100" s="587">
        <f>IF(B48=2000,'OPER.-MAJOR SP. REV. (B)(57-59)'!U42+'OPER.-MAJOR SP. REV. (B)(57-59)'!U43+'OPER.-MAJOR SP. REV. (B)(57-59)'!U44+'OPER.-MAJOR SP. REV. (B)(57-59)'!U45,0)</f>
        <v>0</v>
      </c>
      <c r="AI100" s="587">
        <f>IF(B48=3000,'OPER.-MAJOR SP. REV. (B)(57-59)'!U42+'OPER.-MAJOR SP. REV. (B)(57-59)'!U43+'OPER.-MAJOR SP. REV. (B)(57-59)'!U44+'OPER.-MAJOR SP. REV. (B)(57-59)'!U45,0)</f>
        <v>0</v>
      </c>
      <c r="AJ100" s="587">
        <f>IF(B48=4000,'OPER.-MAJOR SP. REV. (B)(57-59)'!U42+'OPER.-MAJOR SP. REV. (B)(57-59)'!U43+'OPER.-MAJOR SP. REV. (B)(57-59)'!U44+'OPER.-MAJOR SP. REV. (B)(57-59)'!U45,0)</f>
        <v>0</v>
      </c>
      <c r="AK100" s="587">
        <f>IF(B48=8000,'OPER.-MAJOR SP. REV. (B)(57-59)'!U42+'OPER.-MAJOR SP. REV. (B)(57-59)'!U43+'OPER.-MAJOR SP. REV. (B)(57-59)'!U44+'OPER.-MAJOR SP. REV. (B)(57-59)'!U45,0)</f>
        <v>0</v>
      </c>
      <c r="AM100">
        <v>381000</v>
      </c>
      <c r="AO100" s="587">
        <f>IF(B49=2000,'OPER.-MAJOR SP. REV. (B)(57-59)'!Y42+'OPER.-MAJOR SP. REV. (B)(57-59)'!Y43+'OPER.-MAJOR SP. REV. (B)(57-59)'!Y44+'OPER.-MAJOR SP. REV. (B)(57-59)'!Y45,0)</f>
        <v>0</v>
      </c>
      <c r="AP100" s="587">
        <f>IF(B49=3000,'OPER.-MAJOR SP. REV. (B)(57-59)'!Y42+'OPER.-MAJOR SP. REV. (B)(57-59)'!Y43+'OPER.-MAJOR SP. REV. (B)(57-59)'!Y44+'OPER.-MAJOR SP. REV. (B)(57-59)'!Y45,0)</f>
        <v>0</v>
      </c>
      <c r="AQ100" s="587">
        <f>IF(B49=4000,'OPER.-MAJOR SP. REV. (B)(57-59)'!Y42+'OPER.-MAJOR SP. REV. (B)(57-59)'!Y43+'OPER.-MAJOR SP. REV. (B)(57-59)'!Y44+'OPER.-MAJOR SP. REV. (B)(57-59)'!Y45,0)</f>
        <v>0</v>
      </c>
      <c r="AR100" s="587">
        <f>IF(B49=8000,'OPER.-MAJOR SP. REV. (B)(57-59)'!Y42+'OPER.-MAJOR SP. REV. (B)(57-59)'!Y43+'OPER.-MAJOR SP. REV. (B)(57-59)'!Y44+'OPER.-MAJOR SP. REV. (B)(57-59)'!Y45,0)</f>
        <v>0</v>
      </c>
      <c r="AT100">
        <v>381000</v>
      </c>
      <c r="AV100" s="587">
        <f>IF(B50=2000,'OPER.-MAJOR SP. REV. (B)(57-59)'!AC42+'OPER.-MAJOR SP. REV. (B)(57-59)'!AC43+'OPER.-MAJOR SP. REV. (B)(57-59)'!AC44+'OPER.-MAJOR SP. REV. (B)(57-59)'!AC45,0)</f>
        <v>0</v>
      </c>
      <c r="AW100" s="587">
        <f>IF(B50=3000,'OPER.-MAJOR SP. REV. (B)(57-59)'!AC42+'OPER.-MAJOR SP. REV. (B)(57-59)'!AC43+'OPER.-MAJOR SP. REV. (B)(57-59)'!AC44+'OPER.-MAJOR SP. REV. (B)(57-59)'!AC45,0)</f>
        <v>0</v>
      </c>
      <c r="AX100" s="587">
        <f>IF(B50=4000,'OPER.-MAJOR SP. REV. (B)(57-59)'!AC42+'OPER.-MAJOR SP. REV. (B)(57-59)'!AC43+'OPER.-MAJOR SP. REV. (B)(57-59)'!AC44+'OPER.-MAJOR SP. REV. (B)(57-59)'!AC45,0)</f>
        <v>0</v>
      </c>
      <c r="AY100" s="587">
        <f>IF(B50=8000,'OPER.-MAJOR SP. REV. (B)(57-59)'!AC42+'OPER.-MAJOR SP. REV. (B)(57-59)'!AC43+'OPER.-MAJOR SP. REV. (B)(57-59)'!AC44+'OPER.-MAJOR SP. REV. (B)(57-59)'!AC45,0)</f>
        <v>0</v>
      </c>
      <c r="BA100" s="17">
        <v>381000</v>
      </c>
      <c r="BB100" s="17"/>
      <c r="BC100" s="587">
        <f t="shared" si="0"/>
        <v>0</v>
      </c>
      <c r="BD100" s="587">
        <f t="shared" si="1"/>
        <v>0</v>
      </c>
      <c r="BE100" s="587">
        <f t="shared" si="2"/>
        <v>0</v>
      </c>
      <c r="BF100" s="587">
        <f t="shared" si="3"/>
        <v>0</v>
      </c>
    </row>
    <row r="101" spans="4:58">
      <c r="D101">
        <v>382000</v>
      </c>
      <c r="F101" s="587">
        <f>IF(B44=2000,'OPER.-MAJOR SP. REV. (B)(57-59)'!E46,0)</f>
        <v>0</v>
      </c>
      <c r="G101" s="587">
        <f>IF(B44=3000,'OPER.-MAJOR SP. REV. (B)(57-59)'!E46,0)</f>
        <v>0</v>
      </c>
      <c r="H101" s="587">
        <f>IF(B44=4000,'OPER.-MAJOR SP. REV. (B)(57-59)'!E46,0)</f>
        <v>0</v>
      </c>
      <c r="I101" s="587">
        <f>IF(B44=8000,'OPER.-MAJOR SP. REV. (B)(57-59)'!E46,0)</f>
        <v>0</v>
      </c>
      <c r="K101">
        <v>382000</v>
      </c>
      <c r="M101" s="587">
        <f>IF(B45=2000,'OPER.-MAJOR SP. REV. (B)(57-59)'!I46,0)</f>
        <v>0</v>
      </c>
      <c r="N101" s="587">
        <f>IF(B45=3000,'OPER.-MAJOR SP. REV. (B)(57-59)'!I46,0)</f>
        <v>0</v>
      </c>
      <c r="O101" s="587">
        <f>IF(B45=4000,'OPER.-MAJOR SP. REV. (B)(57-59)'!I46,0)</f>
        <v>0</v>
      </c>
      <c r="P101" s="587">
        <f>IF(B45=8000,'OPER.-MAJOR SP. REV. (B)(57-59)'!I46,0)</f>
        <v>0</v>
      </c>
      <c r="R101">
        <v>382000</v>
      </c>
      <c r="T101" s="587">
        <f>IF(B46=2000,'OPER.-MAJOR SP. REV. (B)(57-59)'!M46,0)</f>
        <v>0</v>
      </c>
      <c r="U101" s="587">
        <f>IF(B46=3000,'OPER.-MAJOR SP. REV. (B)(57-59)'!M46,0)</f>
        <v>0</v>
      </c>
      <c r="V101" s="587">
        <f>IF(B46=4000,'OPER.-MAJOR SP. REV. (B)(57-59)'!M46,0)</f>
        <v>0</v>
      </c>
      <c r="W101" s="587">
        <f>IF(B46=8000,'OPER.-MAJOR SP. REV. (B)(57-59)'!M46,0)</f>
        <v>0</v>
      </c>
      <c r="Y101">
        <v>382000</v>
      </c>
      <c r="AA101" s="587">
        <f>IF(B47=2000,'OPER.-MAJOR SP. REV. (B)(57-59)'!Q46,0)</f>
        <v>0</v>
      </c>
      <c r="AB101" s="587">
        <f>IF(B47=3000,'OPER.-MAJOR SP. REV. (B)(57-59)'!Q46,0)</f>
        <v>0</v>
      </c>
      <c r="AC101" s="587">
        <f>IF(B47=4000,'OPER.-MAJOR SP. REV. (B)(57-59)'!Q46,0)</f>
        <v>0</v>
      </c>
      <c r="AD101" s="587">
        <f>IF(B47=8000,'OPER.-MAJOR SP. REV. (B)(57-59)'!Q46,0)</f>
        <v>0</v>
      </c>
      <c r="AF101">
        <v>382000</v>
      </c>
      <c r="AH101" s="587">
        <f>IF(B48=2000,'OPER.-MAJOR SP. REV. (B)(57-59)'!U46,0)</f>
        <v>0</v>
      </c>
      <c r="AI101" s="587">
        <f>IF(B48=3000,'OPER.-MAJOR SP. REV. (B)(57-59)'!U46,0)</f>
        <v>0</v>
      </c>
      <c r="AJ101" s="587">
        <f>IF(B48=4000,'OPER.-MAJOR SP. REV. (B)(57-59)'!U46,0)</f>
        <v>0</v>
      </c>
      <c r="AK101" s="587">
        <f>IF(B48=8000,'OPER.-MAJOR SP. REV. (B)(57-59)'!U46,0)</f>
        <v>0</v>
      </c>
      <c r="AM101">
        <v>382000</v>
      </c>
      <c r="AO101" s="587">
        <f>IF(B49=2000,'OPER.-MAJOR SP. REV. (B)(57-59)'!Y46,0)</f>
        <v>0</v>
      </c>
      <c r="AP101" s="587">
        <f>IF(B49=3000,'OPER.-MAJOR SP. REV. (B)(57-59)'!Y46,0)</f>
        <v>0</v>
      </c>
      <c r="AQ101" s="587">
        <f>IF(B49=4000,'OPER.-MAJOR SP. REV. (B)(57-59)'!Y46,0)</f>
        <v>0</v>
      </c>
      <c r="AR101" s="587">
        <f>IF(B49=8000,'OPER.-MAJOR SP. REV. (B)(57-59)'!Y46,0)</f>
        <v>0</v>
      </c>
      <c r="AT101">
        <v>382000</v>
      </c>
      <c r="AV101" s="587">
        <f>IF(B50=2000,'OPER.-MAJOR SP. REV. (B)(57-59)'!AC46,0)</f>
        <v>0</v>
      </c>
      <c r="AW101" s="587">
        <f>IF(B50=3000,'OPER.-MAJOR SP. REV. (B)(57-59)'!AC46,0)</f>
        <v>0</v>
      </c>
      <c r="AX101" s="587">
        <f>IF(B50=4000,'OPER.-MAJOR SP. REV. (B)(57-59)'!AC46,0)</f>
        <v>0</v>
      </c>
      <c r="AY101" s="587">
        <f>IF(B50=8000,'OPER.-MAJOR SP. REV. (B)(57-59)'!AC46,0)</f>
        <v>0</v>
      </c>
      <c r="BA101" s="17">
        <v>382000</v>
      </c>
      <c r="BB101" s="17"/>
      <c r="BC101" s="587">
        <f t="shared" si="0"/>
        <v>0</v>
      </c>
      <c r="BD101" s="587">
        <f t="shared" si="1"/>
        <v>0</v>
      </c>
      <c r="BE101" s="587">
        <f t="shared" si="2"/>
        <v>0</v>
      </c>
      <c r="BF101" s="587">
        <f t="shared" si="3"/>
        <v>0</v>
      </c>
    </row>
    <row r="102" spans="4:58">
      <c r="D102">
        <v>383000</v>
      </c>
      <c r="F102" s="587">
        <f>IF(B44=2000,'OPER.-MAJOR SP. REV. (B)(57-59)'!E47,0)</f>
        <v>0</v>
      </c>
      <c r="G102" s="587">
        <f>IF(B44=3000,'OPER.-MAJOR SP. REV. (B)(57-59)'!E47,0)</f>
        <v>0</v>
      </c>
      <c r="H102" s="587">
        <f>IF(B44=4000,'OPER.-MAJOR SP. REV. (B)(57-59)'!E47,0)</f>
        <v>0</v>
      </c>
      <c r="I102" s="587">
        <f>IF(B44=8000,'OPER.-MAJOR SP. REV. (B)(57-59)'!E47,0)</f>
        <v>0</v>
      </c>
      <c r="K102">
        <v>383000</v>
      </c>
      <c r="M102" s="587">
        <f>IF(B45=2000,'OPER.-MAJOR SP. REV. (B)(57-59)'!I47,0)</f>
        <v>0</v>
      </c>
      <c r="N102" s="587">
        <f>IF(B45=3000,'OPER.-MAJOR SP. REV. (B)(57-59)'!I47,0)</f>
        <v>0</v>
      </c>
      <c r="O102" s="587">
        <f>IF(B45=4000,'OPER.-MAJOR SP. REV. (B)(57-59)'!I47,0)</f>
        <v>0</v>
      </c>
      <c r="P102" s="587">
        <f>IF(B45=8000,'OPER.-MAJOR SP. REV. (B)(57-59)'!I47,0)</f>
        <v>0</v>
      </c>
      <c r="R102">
        <v>383000</v>
      </c>
      <c r="T102" s="587">
        <f>IF(B46=2000,'OPER.-MAJOR SP. REV. (B)(57-59)'!M47,0)</f>
        <v>0</v>
      </c>
      <c r="U102" s="587">
        <f>IF(B46=3000,'OPER.-MAJOR SP. REV. (B)(57-59)'!M47,0)</f>
        <v>0</v>
      </c>
      <c r="V102" s="587">
        <f>IF(B46=4000,'OPER.-MAJOR SP. REV. (B)(57-59)'!M47,0)</f>
        <v>0</v>
      </c>
      <c r="W102" s="587">
        <f>IF(B46=8000,'OPER.-MAJOR SP. REV. (B)(57-59)'!M47,0)</f>
        <v>0</v>
      </c>
      <c r="Y102">
        <v>383000</v>
      </c>
      <c r="AA102" s="587">
        <f>IF(B47=2000,'OPER.-MAJOR SP. REV. (B)(57-59)'!Q47,0)</f>
        <v>0</v>
      </c>
      <c r="AB102" s="587">
        <f>IF(B47=3000,'OPER.-MAJOR SP. REV. (B)(57-59)'!Q47,0)</f>
        <v>0</v>
      </c>
      <c r="AC102" s="587">
        <f>IF(B47=4000,'OPER.-MAJOR SP. REV. (B)(57-59)'!Q47,0)</f>
        <v>0</v>
      </c>
      <c r="AD102" s="587">
        <f>IF(B47=8000,'OPER.-MAJOR SP. REV. (B)(57-59)'!Q47,0)</f>
        <v>0</v>
      </c>
      <c r="AF102">
        <v>383000</v>
      </c>
      <c r="AH102" s="587">
        <f>IF(B48=2000,'OPER.-MAJOR SP. REV. (B)(57-59)'!U47,0)</f>
        <v>0</v>
      </c>
      <c r="AI102" s="587">
        <f>IF(B48=3000,'OPER.-MAJOR SP. REV. (B)(57-59)'!U47,0)</f>
        <v>0</v>
      </c>
      <c r="AJ102" s="587">
        <f>IF(B48=4000,'OPER.-MAJOR SP. REV. (B)(57-59)'!U47,0)</f>
        <v>0</v>
      </c>
      <c r="AK102" s="587">
        <f>IF(B48=8000,'OPER.-MAJOR SP. REV. (B)(57-59)'!U47,0)</f>
        <v>0</v>
      </c>
      <c r="AM102">
        <v>383000</v>
      </c>
      <c r="AO102" s="587">
        <f>IF(B49=2000,'OPER.-MAJOR SP. REV. (B)(57-59)'!Y47,0)</f>
        <v>0</v>
      </c>
      <c r="AP102" s="587">
        <f>IF(B49=3000,'OPER.-MAJOR SP. REV. (B)(57-59)'!Y47,0)</f>
        <v>0</v>
      </c>
      <c r="AQ102" s="587">
        <f>IF(B49=4000,'OPER.-MAJOR SP. REV. (B)(57-59)'!Y47,0)</f>
        <v>0</v>
      </c>
      <c r="AR102" s="587">
        <f>IF(B49=8000,'OPER.-MAJOR SP. REV. (B)(57-59)'!Y47,0)</f>
        <v>0</v>
      </c>
      <c r="AT102">
        <v>383000</v>
      </c>
      <c r="AV102" s="587">
        <f>IF(B50=2000,'OPER.-MAJOR SP. REV. (B)(57-59)'!AC47,0)</f>
        <v>0</v>
      </c>
      <c r="AW102" s="587">
        <f>IF(B50=3000,'OPER.-MAJOR SP. REV. (B)(57-59)'!AC47,0)</f>
        <v>0</v>
      </c>
      <c r="AX102" s="587">
        <f>IF(B50=4000,'OPER.-MAJOR SP. REV. (B)(57-59)'!AC47,0)</f>
        <v>0</v>
      </c>
      <c r="AY102" s="587">
        <f>IF(B50=8000,'OPER.-MAJOR SP. REV. (B)(57-59)'!AC47,0)</f>
        <v>0</v>
      </c>
      <c r="BA102" s="17">
        <v>383000</v>
      </c>
      <c r="BB102" s="17"/>
      <c r="BC102" s="587">
        <f t="shared" si="0"/>
        <v>0</v>
      </c>
      <c r="BD102" s="587">
        <f t="shared" si="1"/>
        <v>0</v>
      </c>
      <c r="BE102" s="587">
        <f t="shared" si="2"/>
        <v>0</v>
      </c>
      <c r="BF102" s="587">
        <f t="shared" si="3"/>
        <v>0</v>
      </c>
    </row>
    <row r="103" spans="4:58">
      <c r="D103">
        <v>384000</v>
      </c>
      <c r="F103" s="587">
        <f>IF(B44=2000,'OPER.-MAJOR SP. REV. (B)(57-59)'!E49,0)</f>
        <v>0</v>
      </c>
      <c r="G103" s="587">
        <f>IF(B44=3000,'OPER.-MAJOR SP. REV. (B)(57-59)'!E49,0)</f>
        <v>0</v>
      </c>
      <c r="H103" s="587">
        <f>IF(B44=4000,'OPER.-MAJOR SP. REV. (B)(57-59)'!E49,0)</f>
        <v>0</v>
      </c>
      <c r="I103" s="587">
        <f>IF(B44=8000,'OPER.-MAJOR SP. REV. (B)(57-59)'!E49,0)</f>
        <v>0</v>
      </c>
      <c r="K103">
        <v>384000</v>
      </c>
      <c r="M103" s="587">
        <f>IF(B45=2000,'OPER.-MAJOR SP. REV. (B)(57-59)'!I49,0)</f>
        <v>0</v>
      </c>
      <c r="N103" s="587">
        <f>IF(B45=3000,'OPER.-MAJOR SP. REV. (B)(57-59)'!I49,0)</f>
        <v>0</v>
      </c>
      <c r="O103" s="587">
        <f>IF(B45=4000,'OPER.-MAJOR SP. REV. (B)(57-59)'!I49,0)</f>
        <v>0</v>
      </c>
      <c r="P103" s="587">
        <f>IF(B45=8000,'OPER.-MAJOR SP. REV. (B)(57-59)'!I49,0)</f>
        <v>0</v>
      </c>
      <c r="R103">
        <v>384000</v>
      </c>
      <c r="T103" s="587">
        <f>IF(B46=2000,'OPER.-MAJOR SP. REV. (B)(57-59)'!M49,0)</f>
        <v>0</v>
      </c>
      <c r="U103" s="587">
        <f>IF(B46=3000,'OPER.-MAJOR SP. REV. (B)(57-59)'!M49,0)</f>
        <v>0</v>
      </c>
      <c r="V103" s="587">
        <f>IF(B46=4000,'OPER.-MAJOR SP. REV. (B)(57-59)'!M49,0)</f>
        <v>0</v>
      </c>
      <c r="W103" s="587">
        <f>IF(B46=8000,'OPER.-MAJOR SP. REV. (B)(57-59)'!M49,0)</f>
        <v>0</v>
      </c>
      <c r="Y103">
        <v>384000</v>
      </c>
      <c r="AA103" s="587">
        <f>IF(B47=2000,'OPER.-MAJOR SP. REV. (B)(57-59)'!Q49,0)</f>
        <v>0</v>
      </c>
      <c r="AB103" s="587">
        <f>IF(B47=3000,'OPER.-MAJOR SP. REV. (B)(57-59)'!Q49,0)</f>
        <v>0</v>
      </c>
      <c r="AC103" s="587">
        <f>IF(B47=4000,'OPER.-MAJOR SP. REV. (B)(57-59)'!Q49,0)</f>
        <v>0</v>
      </c>
      <c r="AD103" s="587">
        <f>IF(B47=8000,'OPER.-MAJOR SP. REV. (B)(57-59)'!Q49,0)</f>
        <v>0</v>
      </c>
      <c r="AF103">
        <v>384000</v>
      </c>
      <c r="AH103" s="587">
        <f>IF(B48=2000,'OPER.-MAJOR SP. REV. (B)(57-59)'!U49,0)</f>
        <v>0</v>
      </c>
      <c r="AI103" s="587">
        <f>IF(B48=3000,'OPER.-MAJOR SP. REV. (B)(57-59)'!U49,0)</f>
        <v>0</v>
      </c>
      <c r="AJ103" s="587">
        <f>IF(B48=4000,'OPER.-MAJOR SP. REV. (B)(57-59)'!U49,0)</f>
        <v>0</v>
      </c>
      <c r="AK103" s="587">
        <f>IF(B48=8000,'OPER.-MAJOR SP. REV. (B)(57-59)'!U49,0)</f>
        <v>0</v>
      </c>
      <c r="AM103">
        <v>384000</v>
      </c>
      <c r="AO103" s="587">
        <f>IF(B49=2000,'OPER.-MAJOR SP. REV. (B)(57-59)'!Y49,0)</f>
        <v>0</v>
      </c>
      <c r="AP103" s="587">
        <f>IF(B49=3000,'OPER.-MAJOR SP. REV. (B)(57-59)'!Y49,0)</f>
        <v>0</v>
      </c>
      <c r="AQ103" s="587">
        <f>IF(B49=4000,'OPER.-MAJOR SP. REV. (B)(57-59)'!Y49,0)</f>
        <v>0</v>
      </c>
      <c r="AR103" s="587">
        <f>IF(B49=8000,'OPER.-MAJOR SP. REV. (B)(57-59)'!Y49,0)</f>
        <v>0</v>
      </c>
      <c r="AT103">
        <v>384000</v>
      </c>
      <c r="AV103" s="587">
        <f>IF(B50=2000,'OPER.-MAJOR SP. REV. (B)(57-59)'!AC49,0)</f>
        <v>0</v>
      </c>
      <c r="AW103" s="587">
        <f>IF(B50=3000,'OPER.-MAJOR SP. REV. (B)(57-59)'!AC49,0)</f>
        <v>0</v>
      </c>
      <c r="AX103" s="587">
        <f>IF(B50=4000,'OPER.-MAJOR SP. REV. (B)(57-59)'!AC49,0)</f>
        <v>0</v>
      </c>
      <c r="AY103" s="587">
        <f>IF(B50=8000,'OPER.-MAJOR SP. REV. (B)(57-59)'!AC49,0)</f>
        <v>0</v>
      </c>
      <c r="BA103" s="17">
        <v>384000</v>
      </c>
      <c r="BB103" s="17"/>
      <c r="BC103" s="587">
        <f t="shared" ref="BC103:BF104" si="4">F103+M103+T103+AA103+AH103+AO103+AV103</f>
        <v>0</v>
      </c>
      <c r="BD103" s="587">
        <f t="shared" si="4"/>
        <v>0</v>
      </c>
      <c r="BE103" s="587">
        <f t="shared" si="4"/>
        <v>0</v>
      </c>
      <c r="BF103" s="587">
        <f t="shared" si="4"/>
        <v>0</v>
      </c>
    </row>
    <row r="104" spans="4:58">
      <c r="D104">
        <v>385000</v>
      </c>
      <c r="F104" s="587">
        <f>IF(B44=2000,'OPER.-MAJOR SP. REV. (B)(57-59)'!E50,0)</f>
        <v>0</v>
      </c>
      <c r="G104" s="587">
        <f>IF(B44=3000,'OPER.-MAJOR SP. REV. (B)(57-59)'!E50,0)</f>
        <v>0</v>
      </c>
      <c r="H104" s="587">
        <f>IF(B44=4000,'OPER.-MAJOR SP. REV. (B)(57-59)'!E50,0)</f>
        <v>0</v>
      </c>
      <c r="I104" s="587">
        <f>IF(B44=8000,'OPER.-MAJOR SP. REV. (B)(57-59)'!E50,0)</f>
        <v>0</v>
      </c>
      <c r="K104">
        <v>385000</v>
      </c>
      <c r="M104" s="587">
        <f>IF(B45=2000,'OPER.-MAJOR SP. REV. (B)(57-59)'!I50,0)</f>
        <v>0</v>
      </c>
      <c r="N104" s="587">
        <f>IF(B45=3000,'OPER.-MAJOR SP. REV. (B)(57-59)'!I50,0)</f>
        <v>0</v>
      </c>
      <c r="O104" s="587">
        <f>IF(B45=4000,'OPER.-MAJOR SP. REV. (B)(57-59)'!I50,0)</f>
        <v>0</v>
      </c>
      <c r="P104" s="587">
        <f>IF(B45=8000,'OPER.-MAJOR SP. REV. (B)(57-59)'!I50,0)</f>
        <v>0</v>
      </c>
      <c r="R104">
        <v>385000</v>
      </c>
      <c r="T104" s="587">
        <f>IF(B46=2000,'OPER.-MAJOR SP. REV. (B)(57-59)'!M50,0)</f>
        <v>0</v>
      </c>
      <c r="U104" s="587">
        <f>IF(B46=3000,'OPER.-MAJOR SP. REV. (B)(57-59)'!M50,0)</f>
        <v>0</v>
      </c>
      <c r="V104" s="587">
        <f>IF(B46=4000,'OPER.-MAJOR SP. REV. (B)(57-59)'!M50,0)</f>
        <v>0</v>
      </c>
      <c r="W104" s="587">
        <f>IF(B46=8000,'OPER.-MAJOR SP. REV. (B)(57-59)'!M50,0)</f>
        <v>0</v>
      </c>
      <c r="Y104">
        <v>385000</v>
      </c>
      <c r="AA104" s="587">
        <f>IF(B47=2000,'OPER.-MAJOR SP. REV. (B)(57-59)'!Q50,0)</f>
        <v>0</v>
      </c>
      <c r="AB104" s="587">
        <f>IF(B47=3000,'OPER.-MAJOR SP. REV. (B)(57-59)'!Q50,0)</f>
        <v>0</v>
      </c>
      <c r="AC104" s="587">
        <f>IF(B47=4000,'OPER.-MAJOR SP. REV. (B)(57-59)'!Q50,0)</f>
        <v>0</v>
      </c>
      <c r="AD104" s="587">
        <f>IF(B47=8000,'OPER.-MAJOR SP. REV. (B)(57-59)'!Q50,0)</f>
        <v>0</v>
      </c>
      <c r="AF104">
        <v>385000</v>
      </c>
      <c r="AH104" s="587">
        <f>IF(B48=2000,'OPER.-MAJOR SP. REV. (B)(57-59)'!U50,0)</f>
        <v>0</v>
      </c>
      <c r="AI104" s="587">
        <f>IF(B48=3000,'OPER.-MAJOR SP. REV. (B)(57-59)'!U50,0)</f>
        <v>0</v>
      </c>
      <c r="AJ104" s="587">
        <f>IF(B48=4000,'OPER.-MAJOR SP. REV. (B)(57-59)'!U50,0)</f>
        <v>0</v>
      </c>
      <c r="AK104" s="587">
        <f>IF(B48=8000,'OPER.-MAJOR SP. REV. (B)(57-59)'!U50,0)</f>
        <v>0</v>
      </c>
      <c r="AM104">
        <v>385000</v>
      </c>
      <c r="AO104" s="587">
        <f>IF(B49=2000,'OPER.-MAJOR SP. REV. (B)(57-59)'!Y50,0)</f>
        <v>0</v>
      </c>
      <c r="AP104" s="587">
        <f>IF(B49=3000,'OPER.-MAJOR SP. REV. (B)(57-59)'!Y50,0)</f>
        <v>0</v>
      </c>
      <c r="AQ104" s="587">
        <f>IF(B49=4000,'OPER.-MAJOR SP. REV. (B)(57-59)'!Y50,0)</f>
        <v>0</v>
      </c>
      <c r="AR104" s="587">
        <f>IF(B49=8000,'OPER.-MAJOR SP. REV. (B)(57-59)'!Y50,0)</f>
        <v>0</v>
      </c>
      <c r="AT104">
        <v>385000</v>
      </c>
      <c r="AV104" s="587">
        <f>IF(B50=2000,'OPER.-MAJOR SP. REV. (B)(57-59)'!AC50,0)</f>
        <v>0</v>
      </c>
      <c r="AW104" s="587">
        <f>IF(B50=3000,'OPER.-MAJOR SP. REV. (B)(57-59)'!AC50,0)</f>
        <v>0</v>
      </c>
      <c r="AX104" s="587">
        <f>IF(B50=4000,'OPER.-MAJOR SP. REV. (B)(57-59)'!AC50,0)</f>
        <v>0</v>
      </c>
      <c r="AY104" s="587">
        <f>IF(B50=8000,'OPER.-MAJOR SP. REV. (B)(57-59)'!AC50,0)</f>
        <v>0</v>
      </c>
      <c r="BA104" s="17">
        <v>385000</v>
      </c>
      <c r="BB104" s="17"/>
      <c r="BC104" s="587">
        <f t="shared" si="4"/>
        <v>0</v>
      </c>
      <c r="BD104" s="587">
        <f t="shared" si="4"/>
        <v>0</v>
      </c>
      <c r="BE104" s="587">
        <f t="shared" si="4"/>
        <v>0</v>
      </c>
      <c r="BF104" s="587">
        <f t="shared" si="4"/>
        <v>0</v>
      </c>
    </row>
    <row r="105" spans="4:58">
      <c r="D105">
        <v>390000</v>
      </c>
      <c r="F105" s="587"/>
      <c r="G105" s="587"/>
      <c r="H105" s="587"/>
      <c r="I105" s="587"/>
      <c r="K105">
        <v>390000</v>
      </c>
      <c r="M105" s="587"/>
      <c r="N105" s="587"/>
      <c r="O105" s="587"/>
      <c r="P105" s="587"/>
      <c r="R105">
        <v>390000</v>
      </c>
      <c r="T105" s="587"/>
      <c r="U105" s="587"/>
      <c r="V105" s="587"/>
      <c r="W105" s="587"/>
      <c r="Y105">
        <v>390000</v>
      </c>
      <c r="AA105" s="587"/>
      <c r="AB105" s="587"/>
      <c r="AC105" s="587"/>
      <c r="AD105" s="587"/>
      <c r="AF105">
        <v>390000</v>
      </c>
      <c r="AH105" s="587"/>
      <c r="AI105" s="587"/>
      <c r="AJ105" s="587"/>
      <c r="AK105" s="587"/>
      <c r="AM105">
        <v>390000</v>
      </c>
      <c r="AO105" s="587"/>
      <c r="AP105" s="587"/>
      <c r="AQ105" s="587"/>
      <c r="AR105" s="587"/>
      <c r="AT105">
        <v>390000</v>
      </c>
      <c r="AV105" s="587"/>
      <c r="AW105" s="587"/>
      <c r="AX105" s="587"/>
      <c r="AY105" s="587"/>
      <c r="BA105" s="17">
        <v>390000</v>
      </c>
      <c r="BB105" s="17"/>
      <c r="BC105" s="587"/>
      <c r="BD105" s="587"/>
      <c r="BE105" s="587"/>
      <c r="BF105" s="587"/>
    </row>
    <row r="106" spans="4:58">
      <c r="D106">
        <v>391000</v>
      </c>
      <c r="F106" s="587"/>
      <c r="G106" s="587"/>
      <c r="H106" s="587"/>
      <c r="I106" s="587"/>
      <c r="K106">
        <v>391000</v>
      </c>
      <c r="M106" s="587"/>
      <c r="N106" s="587"/>
      <c r="O106" s="587"/>
      <c r="P106" s="587"/>
      <c r="R106">
        <v>391000</v>
      </c>
      <c r="T106" s="587"/>
      <c r="U106" s="587"/>
      <c r="V106" s="587"/>
      <c r="W106" s="587"/>
      <c r="Y106">
        <v>391000</v>
      </c>
      <c r="AA106" s="587"/>
      <c r="AB106" s="587"/>
      <c r="AC106" s="587"/>
      <c r="AD106" s="587"/>
      <c r="AF106">
        <v>391000</v>
      </c>
      <c r="AH106" s="587"/>
      <c r="AI106" s="587"/>
      <c r="AJ106" s="587"/>
      <c r="AK106" s="587"/>
      <c r="AM106">
        <v>391000</v>
      </c>
      <c r="AO106" s="587"/>
      <c r="AP106" s="587"/>
      <c r="AQ106" s="587"/>
      <c r="AR106" s="587"/>
      <c r="AT106">
        <v>391000</v>
      </c>
      <c r="AV106" s="587"/>
      <c r="AW106" s="587"/>
      <c r="AX106" s="587"/>
      <c r="AY106" s="587"/>
      <c r="BA106" s="17">
        <v>391000</v>
      </c>
      <c r="BB106" s="17"/>
      <c r="BC106" s="587"/>
      <c r="BD106" s="587"/>
      <c r="BE106" s="587"/>
      <c r="BF106" s="587"/>
    </row>
    <row r="107" spans="4:58">
      <c r="D107">
        <v>392000</v>
      </c>
      <c r="F107" s="587"/>
      <c r="G107" s="587"/>
      <c r="H107" s="587"/>
      <c r="I107" s="587"/>
      <c r="K107">
        <v>392000</v>
      </c>
      <c r="M107" s="587"/>
      <c r="N107" s="587"/>
      <c r="O107" s="587"/>
      <c r="P107" s="587"/>
      <c r="R107">
        <v>392000</v>
      </c>
      <c r="T107" s="587"/>
      <c r="U107" s="587"/>
      <c r="V107" s="587"/>
      <c r="W107" s="587"/>
      <c r="Y107">
        <v>392000</v>
      </c>
      <c r="AA107" s="587"/>
      <c r="AB107" s="587"/>
      <c r="AC107" s="587"/>
      <c r="AD107" s="587"/>
      <c r="AF107">
        <v>392000</v>
      </c>
      <c r="AH107" s="587"/>
      <c r="AI107" s="587"/>
      <c r="AJ107" s="587"/>
      <c r="AK107" s="587"/>
      <c r="AM107">
        <v>392000</v>
      </c>
      <c r="AO107" s="587"/>
      <c r="AP107" s="587"/>
      <c r="AQ107" s="587"/>
      <c r="AR107" s="587"/>
      <c r="AT107">
        <v>392000</v>
      </c>
      <c r="AV107" s="587"/>
      <c r="AW107" s="587"/>
      <c r="AX107" s="587"/>
      <c r="AY107" s="587"/>
      <c r="BA107" s="17">
        <v>392000</v>
      </c>
      <c r="BB107" s="17"/>
      <c r="BC107" s="587"/>
      <c r="BD107" s="587"/>
      <c r="BE107" s="587"/>
      <c r="BF107" s="587"/>
    </row>
    <row r="108" spans="4:58">
      <c r="D108">
        <v>393000</v>
      </c>
      <c r="F108" s="587"/>
      <c r="G108" s="587"/>
      <c r="H108" s="587"/>
      <c r="I108" s="587"/>
      <c r="K108">
        <v>393000</v>
      </c>
      <c r="M108" s="587"/>
      <c r="N108" s="587"/>
      <c r="O108" s="587"/>
      <c r="P108" s="587"/>
      <c r="R108">
        <v>393000</v>
      </c>
      <c r="T108" s="587"/>
      <c r="U108" s="587"/>
      <c r="V108" s="587"/>
      <c r="W108" s="587"/>
      <c r="Y108">
        <v>393000</v>
      </c>
      <c r="AA108" s="587"/>
      <c r="AB108" s="587"/>
      <c r="AC108" s="587"/>
      <c r="AD108" s="587"/>
      <c r="AF108">
        <v>393000</v>
      </c>
      <c r="AH108" s="587"/>
      <c r="AI108" s="587"/>
      <c r="AJ108" s="587"/>
      <c r="AK108" s="587"/>
      <c r="AM108">
        <v>393000</v>
      </c>
      <c r="AO108" s="587"/>
      <c r="AP108" s="587"/>
      <c r="AQ108" s="587"/>
      <c r="AR108" s="587"/>
      <c r="AT108">
        <v>393000</v>
      </c>
      <c r="AV108" s="587"/>
      <c r="AW108" s="587"/>
      <c r="AX108" s="587"/>
      <c r="AY108" s="587"/>
      <c r="BA108" s="17">
        <v>393000</v>
      </c>
      <c r="BB108" s="17"/>
      <c r="BC108" s="587"/>
      <c r="BD108" s="587"/>
      <c r="BE108" s="587"/>
      <c r="BF108" s="587"/>
    </row>
    <row r="109" spans="4:58">
      <c r="D109">
        <v>394000</v>
      </c>
      <c r="F109" s="587"/>
      <c r="G109" s="587"/>
      <c r="H109" s="587"/>
      <c r="I109" s="587"/>
      <c r="K109">
        <v>394000</v>
      </c>
      <c r="M109" s="587"/>
      <c r="N109" s="587"/>
      <c r="O109" s="587"/>
      <c r="P109" s="587"/>
      <c r="R109">
        <v>394000</v>
      </c>
      <c r="T109" s="587"/>
      <c r="U109" s="587"/>
      <c r="V109" s="587"/>
      <c r="W109" s="587"/>
      <c r="Y109">
        <v>394000</v>
      </c>
      <c r="AA109" s="587"/>
      <c r="AB109" s="587"/>
      <c r="AC109" s="587"/>
      <c r="AD109" s="587"/>
      <c r="AF109">
        <v>394000</v>
      </c>
      <c r="AH109" s="587"/>
      <c r="AI109" s="587"/>
      <c r="AJ109" s="587"/>
      <c r="AK109" s="587"/>
      <c r="AM109">
        <v>394000</v>
      </c>
      <c r="AO109" s="587"/>
      <c r="AP109" s="587"/>
      <c r="AQ109" s="587"/>
      <c r="AR109" s="587"/>
      <c r="AT109">
        <v>394000</v>
      </c>
      <c r="AV109" s="587"/>
      <c r="AW109" s="587"/>
      <c r="AX109" s="587"/>
      <c r="AY109" s="587"/>
      <c r="BA109" s="17">
        <v>394000</v>
      </c>
      <c r="BB109" s="17"/>
      <c r="BC109" s="587"/>
      <c r="BD109" s="587"/>
      <c r="BE109" s="587"/>
      <c r="BF109" s="587"/>
    </row>
    <row r="110" spans="4:58">
      <c r="D110">
        <v>395000</v>
      </c>
      <c r="F110" s="587"/>
      <c r="G110" s="587"/>
      <c r="H110" s="587"/>
      <c r="I110" s="587"/>
      <c r="K110">
        <v>395000</v>
      </c>
      <c r="M110" s="587"/>
      <c r="N110" s="587"/>
      <c r="O110" s="587"/>
      <c r="P110" s="587"/>
      <c r="R110">
        <v>395000</v>
      </c>
      <c r="T110" s="587"/>
      <c r="U110" s="587"/>
      <c r="V110" s="587"/>
      <c r="W110" s="587"/>
      <c r="Y110">
        <v>395000</v>
      </c>
      <c r="AA110" s="587"/>
      <c r="AB110" s="587"/>
      <c r="AC110" s="587"/>
      <c r="AD110" s="587"/>
      <c r="AF110">
        <v>395000</v>
      </c>
      <c r="AH110" s="587"/>
      <c r="AI110" s="587"/>
      <c r="AJ110" s="587"/>
      <c r="AK110" s="587"/>
      <c r="AM110">
        <v>395000</v>
      </c>
      <c r="AO110" s="587"/>
      <c r="AP110" s="587"/>
      <c r="AQ110" s="587"/>
      <c r="AR110" s="587"/>
      <c r="AT110">
        <v>395000</v>
      </c>
      <c r="AV110" s="587"/>
      <c r="AW110" s="587"/>
      <c r="AX110" s="587"/>
      <c r="AY110" s="587"/>
      <c r="BA110" s="17">
        <v>395000</v>
      </c>
      <c r="BB110" s="17"/>
      <c r="BC110" s="587"/>
      <c r="BD110" s="587"/>
      <c r="BE110" s="587"/>
      <c r="BF110" s="587"/>
    </row>
    <row r="111" spans="4:58">
      <c r="D111">
        <v>396000</v>
      </c>
      <c r="F111" s="587"/>
      <c r="G111" s="587"/>
      <c r="H111" s="587"/>
      <c r="I111" s="587"/>
      <c r="K111">
        <v>396000</v>
      </c>
      <c r="M111" s="587"/>
      <c r="N111" s="587"/>
      <c r="O111" s="587"/>
      <c r="P111" s="587"/>
      <c r="R111">
        <v>396000</v>
      </c>
      <c r="T111" s="587"/>
      <c r="U111" s="587"/>
      <c r="V111" s="587"/>
      <c r="W111" s="587"/>
      <c r="Y111">
        <v>396000</v>
      </c>
      <c r="AA111" s="587"/>
      <c r="AB111" s="587"/>
      <c r="AC111" s="587"/>
      <c r="AD111" s="587"/>
      <c r="AF111">
        <v>396000</v>
      </c>
      <c r="AH111" s="587"/>
      <c r="AI111" s="587"/>
      <c r="AJ111" s="587"/>
      <c r="AK111" s="587"/>
      <c r="AM111">
        <v>396000</v>
      </c>
      <c r="AO111" s="587"/>
      <c r="AP111" s="587"/>
      <c r="AQ111" s="587"/>
      <c r="AR111" s="587"/>
      <c r="AT111">
        <v>396000</v>
      </c>
      <c r="AV111" s="587"/>
      <c r="AW111" s="587"/>
      <c r="AX111" s="587"/>
      <c r="AY111" s="587"/>
      <c r="BA111" s="17">
        <v>396000</v>
      </c>
      <c r="BB111" s="17"/>
      <c r="BC111" s="587"/>
      <c r="BD111" s="587"/>
      <c r="BE111" s="587"/>
      <c r="BF111" s="587"/>
    </row>
    <row r="112" spans="4:58">
      <c r="D112">
        <v>397000</v>
      </c>
      <c r="F112" s="587"/>
      <c r="G112" s="587"/>
      <c r="H112" s="587"/>
      <c r="I112" s="587"/>
      <c r="K112">
        <v>397000</v>
      </c>
      <c r="M112" s="587"/>
      <c r="N112" s="587"/>
      <c r="O112" s="587"/>
      <c r="P112" s="587"/>
      <c r="R112">
        <v>397000</v>
      </c>
      <c r="T112" s="587"/>
      <c r="U112" s="587"/>
      <c r="V112" s="587"/>
      <c r="W112" s="587"/>
      <c r="Y112">
        <v>397000</v>
      </c>
      <c r="AA112" s="587"/>
      <c r="AB112" s="587"/>
      <c r="AC112" s="587"/>
      <c r="AD112" s="587"/>
      <c r="AF112">
        <v>397000</v>
      </c>
      <c r="AH112" s="587"/>
      <c r="AI112" s="587"/>
      <c r="AJ112" s="587"/>
      <c r="AK112" s="587"/>
      <c r="AM112">
        <v>397000</v>
      </c>
      <c r="AO112" s="587"/>
      <c r="AP112" s="587"/>
      <c r="AQ112" s="587"/>
      <c r="AR112" s="587"/>
      <c r="AT112">
        <v>397000</v>
      </c>
      <c r="AV112" s="587"/>
      <c r="AW112" s="587"/>
      <c r="AX112" s="587"/>
      <c r="AY112" s="587"/>
      <c r="BA112" s="17">
        <v>397000</v>
      </c>
      <c r="BB112" s="17"/>
      <c r="BC112" s="587"/>
      <c r="BD112" s="587"/>
      <c r="BE112" s="587"/>
      <c r="BF112" s="587"/>
    </row>
    <row r="113" spans="4:58">
      <c r="D113">
        <v>410000</v>
      </c>
      <c r="E113" s="573">
        <v>100</v>
      </c>
      <c r="F113" s="587">
        <f>IF(B44=2000,'OPER.-MAJOR SP. REV. (B)(57-59)'!E11,0)</f>
        <v>0</v>
      </c>
      <c r="G113" s="587">
        <f>IF(B44=3000,'OPER.-MAJOR SP. REV. (B)(57-59)'!E11,0)</f>
        <v>0</v>
      </c>
      <c r="H113" s="587">
        <f>IF(B44=4000,'OPER.-MAJOR SP. REV. (B)(57-59)'!E11,0)</f>
        <v>0</v>
      </c>
      <c r="I113" s="587">
        <f>IF(B44=8000,'OPER.-MAJOR SP. REV. (B)(57-59)'!E11,0)</f>
        <v>0</v>
      </c>
      <c r="K113">
        <v>410000</v>
      </c>
      <c r="L113" s="573">
        <v>100</v>
      </c>
      <c r="M113" s="587">
        <f>IF(B45=2000,'OPER.-MAJOR SP. REV. (B)(57-59)'!I11,0)</f>
        <v>0</v>
      </c>
      <c r="N113" s="587">
        <f>IF(B45=3000,'OPER.-MAJOR SP. REV. (B)(57-59)'!I11,0)</f>
        <v>0</v>
      </c>
      <c r="O113" s="587">
        <f>IF(B45=4000,'OPER.-MAJOR SP. REV. (B)(57-59)'!I11,0)</f>
        <v>0</v>
      </c>
      <c r="P113" s="587">
        <f>IF(B45=8000,'OPER.-MAJOR SP. REV. (B)(57-59)'!I11,0)</f>
        <v>0</v>
      </c>
      <c r="R113">
        <v>410000</v>
      </c>
      <c r="S113" s="573">
        <v>100</v>
      </c>
      <c r="T113" s="587">
        <f>IF(B46=2000,'OPER.-MAJOR SP. REV. (B)(57-59)'!M11,0)</f>
        <v>0</v>
      </c>
      <c r="U113" s="587">
        <f>IF(B46=3000,'OPER.-MAJOR SP. REV. (B)(57-59)'!M11,0)</f>
        <v>0</v>
      </c>
      <c r="V113" s="587">
        <f>IF(B46=4000,'OPER.-MAJOR SP. REV. (B)(57-59)'!M11,0)</f>
        <v>0</v>
      </c>
      <c r="W113" s="587">
        <f>IF(B46=8000,'OPER.-MAJOR SP. REV. (B)(57-59)'!M11,0)</f>
        <v>0</v>
      </c>
      <c r="Y113">
        <v>410000</v>
      </c>
      <c r="Z113" s="573">
        <v>100</v>
      </c>
      <c r="AA113" s="587">
        <f>IF(B47=2000,'OPER.-MAJOR SP. REV. (B)(57-59)'!Q11,0)</f>
        <v>0</v>
      </c>
      <c r="AB113" s="587">
        <f>IF(B47=3000,'OPER.-MAJOR SP. REV. (B)(57-59)'!Q11,0)</f>
        <v>0</v>
      </c>
      <c r="AC113" s="587">
        <f>IF(B47=4000,'OPER.-MAJOR SP. REV. (B)(57-59)'!Q11,0)</f>
        <v>0</v>
      </c>
      <c r="AD113" s="587">
        <f>IF(B47=8000,'OPER.-MAJOR SP. REV. (B)(57-59)'!Q11,0)</f>
        <v>0</v>
      </c>
      <c r="AF113">
        <v>410000</v>
      </c>
      <c r="AG113" s="573">
        <v>100</v>
      </c>
      <c r="AH113" s="587">
        <f>IF(B48=2000,'OPER.-MAJOR SP. REV. (B)(57-59)'!U11,0)</f>
        <v>0</v>
      </c>
      <c r="AI113" s="587">
        <f>IF(B48=3000,'OPER.-MAJOR SP. REV. (B)(57-59)'!U11,0)</f>
        <v>0</v>
      </c>
      <c r="AJ113" s="587">
        <f>IF(B48=4000,'OPER.-MAJOR SP. REV. (B)(57-59)'!U11,0)</f>
        <v>0</v>
      </c>
      <c r="AK113" s="587">
        <f>IF(B48=8000,'OPER.-MAJOR SP. REV. (B)(57-59)'!U11,0)</f>
        <v>0</v>
      </c>
      <c r="AM113">
        <v>410000</v>
      </c>
      <c r="AN113" s="573">
        <v>100</v>
      </c>
      <c r="AO113" s="587">
        <f>IF(B49=2000,'OPER.-MAJOR SP. REV. (B)(57-59)'!Y11,0)</f>
        <v>0</v>
      </c>
      <c r="AP113" s="587">
        <f>IF(B49=3000,'OPER.-MAJOR SP. REV. (B)(57-59)'!Y11,0)</f>
        <v>0</v>
      </c>
      <c r="AQ113" s="587">
        <f>IF(B49=4000,'OPER.-MAJOR SP. REV. (B)(57-59)'!Y11,0)</f>
        <v>0</v>
      </c>
      <c r="AR113" s="587">
        <f>IF(B49=8000,'OPER.-MAJOR SP. REV. (B)(57-59)'!Y11,0)</f>
        <v>0</v>
      </c>
      <c r="AT113">
        <v>410000</v>
      </c>
      <c r="AU113" s="573">
        <v>100</v>
      </c>
      <c r="AV113" s="587">
        <f>IF(B50=2000,'OPER.-MAJOR SP. REV. (B)(57-59)'!AC11,0)</f>
        <v>0</v>
      </c>
      <c r="AW113" s="587">
        <f>IF(B50=3000,'OPER.-MAJOR SP. REV. (B)(57-59)'!AC11,0)</f>
        <v>0</v>
      </c>
      <c r="AX113" s="587">
        <f>IF(B50=4000,'OPER.-MAJOR SP. REV. (B)(57-59)'!AC11,0)</f>
        <v>0</v>
      </c>
      <c r="AY113" s="587">
        <f>IF(B50=8000,'OPER.-MAJOR SP. REV. (B)(57-59)'!AC11,0)</f>
        <v>0</v>
      </c>
      <c r="BA113" s="17">
        <v>410000</v>
      </c>
      <c r="BB113" s="586">
        <v>100</v>
      </c>
      <c r="BC113" s="587">
        <f t="shared" ref="BC113:BF114" si="5">F113+M113+T113+AA113+AH113+AO113+AV113</f>
        <v>0</v>
      </c>
      <c r="BD113" s="587">
        <f t="shared" si="5"/>
        <v>0</v>
      </c>
      <c r="BE113" s="587">
        <f t="shared" si="5"/>
        <v>0</v>
      </c>
      <c r="BF113" s="587">
        <f t="shared" si="5"/>
        <v>0</v>
      </c>
    </row>
    <row r="114" spans="4:58">
      <c r="D114">
        <v>410000</v>
      </c>
      <c r="E114" s="573">
        <v>200</v>
      </c>
      <c r="F114" s="587">
        <f>IF(B44=2000,'OPER.-MAJOR SP. REV. (B)(57-59)'!E12,0)</f>
        <v>0</v>
      </c>
      <c r="G114" s="587">
        <f>IF(B44=3000,'OPER.-MAJOR SP. REV. (B)(57-59)'!E12,0)</f>
        <v>0</v>
      </c>
      <c r="H114" s="587">
        <f>IF(B44=4000,'OPER.-MAJOR SP. REV. (B)(57-59)'!E12,0)</f>
        <v>0</v>
      </c>
      <c r="I114" s="587">
        <f>IF(B44=8000,'OPER.-MAJOR SP. REV. (B)(57-59)'!E12,0)</f>
        <v>0</v>
      </c>
      <c r="K114">
        <v>410000</v>
      </c>
      <c r="L114" s="573">
        <v>200</v>
      </c>
      <c r="M114" s="587">
        <f>IF(B45=2000,'OPER.-MAJOR SP. REV. (B)(57-59)'!I12,0)</f>
        <v>0</v>
      </c>
      <c r="N114" s="587">
        <f>IF(B45=3000,'OPER.-MAJOR SP. REV. (B)(57-59)'!I12,0)</f>
        <v>0</v>
      </c>
      <c r="O114" s="587">
        <f>IF(B45=4000,'OPER.-MAJOR SP. REV. (B)(57-59)'!I12,0)</f>
        <v>0</v>
      </c>
      <c r="P114" s="587">
        <f>IF(B45=8000,'OPER.-MAJOR SP. REV. (B)(57-59)'!I12,0)</f>
        <v>0</v>
      </c>
      <c r="R114">
        <v>410000</v>
      </c>
      <c r="S114" s="573">
        <v>200</v>
      </c>
      <c r="T114" s="587">
        <f>IF(B46=2000,'OPER.-MAJOR SP. REV. (B)(57-59)'!M12,0)</f>
        <v>0</v>
      </c>
      <c r="U114" s="587">
        <f>IF(B46=3000,'OPER.-MAJOR SP. REV. (B)(57-59)'!M12,0)</f>
        <v>0</v>
      </c>
      <c r="V114" s="587">
        <f>IF(B46=4000,'OPER.-MAJOR SP. REV. (B)(57-59)'!M12,0)</f>
        <v>0</v>
      </c>
      <c r="W114" s="587">
        <f>IF(B46=8000,'OPER.-MAJOR SP. REV. (B)(57-59)'!M12,0)</f>
        <v>0</v>
      </c>
      <c r="Y114">
        <v>410000</v>
      </c>
      <c r="Z114" s="573">
        <v>200</v>
      </c>
      <c r="AA114" s="587">
        <f>IF(B47=2000,'OPER.-MAJOR SP. REV. (B)(57-59)'!Q12,0)</f>
        <v>0</v>
      </c>
      <c r="AB114" s="587">
        <f>IF(B47=3000,'OPER.-MAJOR SP. REV. (B)(57-59)'!Q12,0)</f>
        <v>0</v>
      </c>
      <c r="AC114" s="587">
        <f>IF(B47=4000,'OPER.-MAJOR SP. REV. (B)(57-59)'!Q12,0)</f>
        <v>0</v>
      </c>
      <c r="AD114" s="587">
        <f>IF(B47=8000,'OPER.-MAJOR SP. REV. (B)(57-59)'!Q12,0)</f>
        <v>0</v>
      </c>
      <c r="AF114">
        <v>410000</v>
      </c>
      <c r="AG114" s="573">
        <v>200</v>
      </c>
      <c r="AH114" s="587">
        <f>IF(B48=2000,'OPER.-MAJOR SP. REV. (B)(57-59)'!U12,0)</f>
        <v>0</v>
      </c>
      <c r="AI114" s="587">
        <f>IF(B48=3000,'OPER.-MAJOR SP. REV. (B)(57-59)'!U12,0)</f>
        <v>0</v>
      </c>
      <c r="AJ114" s="587">
        <f>IF(B48=4000,'OPER.-MAJOR SP. REV. (B)(57-59)'!U12,0)</f>
        <v>0</v>
      </c>
      <c r="AK114" s="587">
        <f>IF(B48=8000,'OPER.-MAJOR SP. REV. (B)(57-59)'!U12,0)</f>
        <v>0</v>
      </c>
      <c r="AM114">
        <v>410000</v>
      </c>
      <c r="AN114" s="573">
        <v>200</v>
      </c>
      <c r="AO114" s="587">
        <f>IF(B49=2000,'OPER.-MAJOR SP. REV. (B)(57-59)'!Y12,0)</f>
        <v>0</v>
      </c>
      <c r="AP114" s="587">
        <f>IF(B49=3000,'OPER.-MAJOR SP. REV. (B)(57-59)'!Y12,0)</f>
        <v>0</v>
      </c>
      <c r="AQ114" s="587">
        <f>IF(B49=4000,'OPER.-MAJOR SP. REV. (B)(57-59)'!Y12,0)</f>
        <v>0</v>
      </c>
      <c r="AR114" s="587">
        <f>IF(B49=8000,'OPER.-MAJOR SP. REV. (B)(57-59)'!Y12,0)</f>
        <v>0</v>
      </c>
      <c r="AT114">
        <v>410000</v>
      </c>
      <c r="AU114" s="573">
        <v>200</v>
      </c>
      <c r="AV114" s="587">
        <f>IF(B50=2000,'OPER.-MAJOR SP. REV. (B)(57-59)'!AC12,0)</f>
        <v>0</v>
      </c>
      <c r="AW114" s="587">
        <f>IF(B50=3000,'OPER.-MAJOR SP. REV. (B)(57-59)'!AC12,0)</f>
        <v>0</v>
      </c>
      <c r="AX114" s="587">
        <f>IF(B50=4000,'OPER.-MAJOR SP. REV. (B)(57-59)'!AC12,0)</f>
        <v>0</v>
      </c>
      <c r="AY114" s="587">
        <f>IF(B50=8000,'OPER.-MAJOR SP. REV. (B)(57-59)'!AC12,0)</f>
        <v>0</v>
      </c>
      <c r="BA114" s="17">
        <v>410000</v>
      </c>
      <c r="BB114" s="586">
        <v>200</v>
      </c>
      <c r="BC114" s="587">
        <f t="shared" si="5"/>
        <v>0</v>
      </c>
      <c r="BD114" s="587">
        <f t="shared" si="5"/>
        <v>0</v>
      </c>
      <c r="BE114" s="587">
        <f t="shared" si="5"/>
        <v>0</v>
      </c>
      <c r="BF114" s="587">
        <f t="shared" si="5"/>
        <v>0</v>
      </c>
    </row>
    <row r="115" spans="4:58">
      <c r="D115">
        <v>410000</v>
      </c>
      <c r="E115" s="573">
        <v>610</v>
      </c>
      <c r="F115" s="587"/>
      <c r="G115" s="587"/>
      <c r="H115" s="587"/>
      <c r="I115" s="587"/>
      <c r="K115">
        <v>410000</v>
      </c>
      <c r="L115" s="573">
        <v>610</v>
      </c>
      <c r="M115" s="587"/>
      <c r="N115" s="587"/>
      <c r="O115" s="587"/>
      <c r="P115" s="587"/>
      <c r="R115">
        <v>410000</v>
      </c>
      <c r="S115" s="573">
        <v>610</v>
      </c>
      <c r="T115" s="587"/>
      <c r="U115" s="587"/>
      <c r="V115" s="587"/>
      <c r="W115" s="587"/>
      <c r="Y115">
        <v>410000</v>
      </c>
      <c r="Z115" s="573">
        <v>610</v>
      </c>
      <c r="AA115" s="587"/>
      <c r="AB115" s="587"/>
      <c r="AC115" s="587"/>
      <c r="AD115" s="587"/>
      <c r="AF115">
        <v>410000</v>
      </c>
      <c r="AG115" s="573">
        <v>610</v>
      </c>
      <c r="AH115" s="587"/>
      <c r="AI115" s="587"/>
      <c r="AJ115" s="587"/>
      <c r="AK115" s="587"/>
      <c r="AM115">
        <v>410000</v>
      </c>
      <c r="AN115" s="573">
        <v>610</v>
      </c>
      <c r="AO115" s="587"/>
      <c r="AP115" s="587"/>
      <c r="AQ115" s="587"/>
      <c r="AR115" s="587"/>
      <c r="AT115">
        <v>410000</v>
      </c>
      <c r="AU115" s="573">
        <v>610</v>
      </c>
      <c r="AV115" s="587"/>
      <c r="AW115" s="587"/>
      <c r="AX115" s="587"/>
      <c r="AY115" s="587"/>
      <c r="BA115" s="17">
        <v>410000</v>
      </c>
      <c r="BB115" s="586">
        <v>610</v>
      </c>
      <c r="BC115" s="587"/>
      <c r="BD115" s="587"/>
      <c r="BE115" s="587"/>
      <c r="BF115" s="587"/>
    </row>
    <row r="116" spans="4:58">
      <c r="D116">
        <v>410000</v>
      </c>
      <c r="E116" s="573">
        <v>620</v>
      </c>
      <c r="F116" s="587"/>
      <c r="G116" s="587"/>
      <c r="H116" s="587"/>
      <c r="I116" s="587"/>
      <c r="K116">
        <v>410000</v>
      </c>
      <c r="L116" s="573">
        <v>620</v>
      </c>
      <c r="M116" s="587"/>
      <c r="N116" s="587"/>
      <c r="O116" s="587"/>
      <c r="P116" s="587"/>
      <c r="R116">
        <v>410000</v>
      </c>
      <c r="S116" s="573">
        <v>620</v>
      </c>
      <c r="T116" s="587"/>
      <c r="U116" s="587"/>
      <c r="V116" s="587"/>
      <c r="W116" s="587"/>
      <c r="Y116">
        <v>410000</v>
      </c>
      <c r="Z116" s="573">
        <v>620</v>
      </c>
      <c r="AA116" s="587"/>
      <c r="AB116" s="587"/>
      <c r="AC116" s="587"/>
      <c r="AD116" s="587"/>
      <c r="AF116">
        <v>410000</v>
      </c>
      <c r="AG116" s="573">
        <v>620</v>
      </c>
      <c r="AH116" s="587"/>
      <c r="AI116" s="587"/>
      <c r="AJ116" s="587"/>
      <c r="AK116" s="587"/>
      <c r="AM116">
        <v>410000</v>
      </c>
      <c r="AN116" s="573">
        <v>620</v>
      </c>
      <c r="AO116" s="587"/>
      <c r="AP116" s="587"/>
      <c r="AQ116" s="587"/>
      <c r="AR116" s="587"/>
      <c r="AT116">
        <v>410000</v>
      </c>
      <c r="AU116" s="573">
        <v>620</v>
      </c>
      <c r="AV116" s="587"/>
      <c r="AW116" s="587"/>
      <c r="AX116" s="587"/>
      <c r="AY116" s="587"/>
      <c r="BA116" s="17">
        <v>410000</v>
      </c>
      <c r="BB116" s="586">
        <v>620</v>
      </c>
      <c r="BC116" s="587"/>
      <c r="BD116" s="587"/>
      <c r="BE116" s="587"/>
      <c r="BF116" s="587"/>
    </row>
    <row r="117" spans="4:58">
      <c r="D117">
        <v>410000</v>
      </c>
      <c r="E117" s="573">
        <v>900</v>
      </c>
      <c r="F117" s="587"/>
      <c r="G117" s="587"/>
      <c r="H117" s="587"/>
      <c r="I117" s="587"/>
      <c r="K117">
        <v>410000</v>
      </c>
      <c r="L117" s="573">
        <v>900</v>
      </c>
      <c r="M117" s="587"/>
      <c r="N117" s="587"/>
      <c r="O117" s="587"/>
      <c r="P117" s="587"/>
      <c r="R117">
        <v>410000</v>
      </c>
      <c r="S117" s="573">
        <v>900</v>
      </c>
      <c r="T117" s="587"/>
      <c r="U117" s="587"/>
      <c r="V117" s="587"/>
      <c r="W117" s="587"/>
      <c r="Y117">
        <v>410000</v>
      </c>
      <c r="Z117" s="573">
        <v>900</v>
      </c>
      <c r="AA117" s="587"/>
      <c r="AB117" s="587"/>
      <c r="AC117" s="587"/>
      <c r="AD117" s="587"/>
      <c r="AF117">
        <v>410000</v>
      </c>
      <c r="AG117" s="573">
        <v>900</v>
      </c>
      <c r="AH117" s="587"/>
      <c r="AI117" s="587"/>
      <c r="AJ117" s="587"/>
      <c r="AK117" s="587"/>
      <c r="AM117">
        <v>410000</v>
      </c>
      <c r="AN117" s="573">
        <v>900</v>
      </c>
      <c r="AO117" s="587"/>
      <c r="AP117" s="587"/>
      <c r="AQ117" s="587"/>
      <c r="AR117" s="587"/>
      <c r="AT117">
        <v>410000</v>
      </c>
      <c r="AU117" s="573">
        <v>900</v>
      </c>
      <c r="AV117" s="587"/>
      <c r="AW117" s="587"/>
      <c r="AX117" s="587"/>
      <c r="AY117" s="587"/>
      <c r="BA117" s="17">
        <v>410000</v>
      </c>
      <c r="BB117" s="586">
        <v>900</v>
      </c>
      <c r="BC117" s="587"/>
      <c r="BD117" s="587"/>
      <c r="BE117" s="587"/>
      <c r="BF117" s="587"/>
    </row>
    <row r="118" spans="4:58">
      <c r="D118">
        <v>420000</v>
      </c>
      <c r="E118" s="573">
        <v>100</v>
      </c>
      <c r="F118" s="587">
        <f>IF(B44=2000,'OPER.-MAJOR SP. REV. (B)(57-59)'!E14,0)</f>
        <v>0</v>
      </c>
      <c r="G118" s="587">
        <f>IF(B44=3000,'OPER.-MAJOR SP. REV. (B)(57-59)'!E14,0)</f>
        <v>0</v>
      </c>
      <c r="H118" s="587">
        <f>IF(B44=4000,'OPER.-MAJOR SP. REV. (B)(57-59)'!E14,0)</f>
        <v>0</v>
      </c>
      <c r="I118" s="587">
        <f>IF(B44=8000,'OPER.-MAJOR SP. REV. (B)(57-59)'!E14,0)</f>
        <v>0</v>
      </c>
      <c r="K118">
        <v>420000</v>
      </c>
      <c r="L118" s="573">
        <v>100</v>
      </c>
      <c r="M118" s="587">
        <f>IF(B45=2000,'OPER.-MAJOR SP. REV. (B)(57-59)'!I14,0)</f>
        <v>0</v>
      </c>
      <c r="N118" s="587">
        <f>IF(B45=3000,'OPER.-MAJOR SP. REV. (B)(57-59)'!I14,0)</f>
        <v>0</v>
      </c>
      <c r="O118" s="587">
        <f>IF(B45=4000,'OPER.-MAJOR SP. REV. (B)(57-59)'!I14,0)</f>
        <v>0</v>
      </c>
      <c r="P118" s="587">
        <f>IF(B45=8000,'OPER.-MAJOR SP. REV. (B)(57-59)'!I14,0)</f>
        <v>0</v>
      </c>
      <c r="R118">
        <v>420000</v>
      </c>
      <c r="S118" s="573">
        <v>100</v>
      </c>
      <c r="T118" s="587">
        <f>IF(B46=2000,'OPER.-MAJOR SP. REV. (B)(57-59)'!M14,0)</f>
        <v>0</v>
      </c>
      <c r="U118" s="587">
        <f>IF(B46=3000,'OPER.-MAJOR SP. REV. (B)(57-59)'!M14,0)</f>
        <v>0</v>
      </c>
      <c r="V118" s="587">
        <f>IF(B46=4000,'OPER.-MAJOR SP. REV. (B)(57-59)'!M14,0)</f>
        <v>0</v>
      </c>
      <c r="W118" s="587">
        <f>IF(B46=8000,'OPER.-MAJOR SP. REV. (B)(57-59)'!M14,0)</f>
        <v>0</v>
      </c>
      <c r="Y118">
        <v>420000</v>
      </c>
      <c r="Z118" s="573">
        <v>100</v>
      </c>
      <c r="AA118" s="587">
        <f>IF(B47=2000,'OPER.-MAJOR SP. REV. (B)(57-59)'!Q14,0)</f>
        <v>0</v>
      </c>
      <c r="AB118" s="587">
        <f>IF(B47=3000,'OPER.-MAJOR SP. REV. (B)(57-59)'!Q14,0)</f>
        <v>0</v>
      </c>
      <c r="AC118" s="587">
        <f>IF(B47=4000,'OPER.-MAJOR SP. REV. (B)(57-59)'!Q14,0)</f>
        <v>0</v>
      </c>
      <c r="AD118" s="587">
        <f>IF(B47=8000,'OPER.-MAJOR SP. REV. (B)(57-59)'!Q14,0)</f>
        <v>0</v>
      </c>
      <c r="AF118">
        <v>420000</v>
      </c>
      <c r="AG118" s="573">
        <v>100</v>
      </c>
      <c r="AH118" s="587">
        <f>IF(B48=2000,'OPER.-MAJOR SP. REV. (B)(57-59)'!U14,0)</f>
        <v>0</v>
      </c>
      <c r="AI118" s="587">
        <f>IF(B48=3000,'OPER.-MAJOR SP. REV. (B)(57-59)'!U14,0)</f>
        <v>0</v>
      </c>
      <c r="AJ118" s="587">
        <f>IF(B48=4000,'OPER.-MAJOR SP. REV. (B)(57-59)'!U14,0)</f>
        <v>0</v>
      </c>
      <c r="AK118" s="587">
        <f>IF(B48=8000,'OPER.-MAJOR SP. REV. (B)(57-59)'!U14,0)</f>
        <v>0</v>
      </c>
      <c r="AM118">
        <v>420000</v>
      </c>
      <c r="AN118" s="573">
        <v>100</v>
      </c>
      <c r="AO118" s="587">
        <f>IF(B49=2000,'OPER.-MAJOR SP. REV. (B)(57-59)'!Y14,0)</f>
        <v>0</v>
      </c>
      <c r="AP118" s="587">
        <f>IF(B49=3000,'OPER.-MAJOR SP. REV. (B)(57-59)'!Y14,0)</f>
        <v>0</v>
      </c>
      <c r="AQ118" s="587">
        <f>IF(B49=4000,'OPER.-MAJOR SP. REV. (B)(57-59)'!Y14,0)</f>
        <v>0</v>
      </c>
      <c r="AR118" s="587">
        <f>IF(B49=8000,'OPER.-MAJOR SP. REV. (B)(57-59)'!Y14,0)</f>
        <v>0</v>
      </c>
      <c r="AT118">
        <v>420000</v>
      </c>
      <c r="AU118" s="573">
        <v>100</v>
      </c>
      <c r="AV118" s="587">
        <f>IF(B50=2000,'OPER.-MAJOR SP. REV. (B)(57-59)'!AC14,0)</f>
        <v>0</v>
      </c>
      <c r="AW118" s="587">
        <f>IF(B50=3000,'OPER.-MAJOR SP. REV. (B)(57-59)'!AC14,0)</f>
        <v>0</v>
      </c>
      <c r="AX118" s="587">
        <f>IF(B50=4000,'OPER.-MAJOR SP. REV. (B)(57-59)'!AC14,0)</f>
        <v>0</v>
      </c>
      <c r="AY118" s="587">
        <f>IF(B50=8000,'OPER.-MAJOR SP. REV. (B)(57-59)'!AC14,0)</f>
        <v>0</v>
      </c>
      <c r="BA118" s="17">
        <v>420000</v>
      </c>
      <c r="BB118" s="586">
        <v>100</v>
      </c>
      <c r="BC118" s="587">
        <f t="shared" ref="BC118:BF119" si="6">F118+M118+T118+AA118+AH118+AO118+AV118</f>
        <v>0</v>
      </c>
      <c r="BD118" s="587">
        <f t="shared" si="6"/>
        <v>0</v>
      </c>
      <c r="BE118" s="587">
        <f t="shared" si="6"/>
        <v>0</v>
      </c>
      <c r="BF118" s="587">
        <f t="shared" si="6"/>
        <v>0</v>
      </c>
    </row>
    <row r="119" spans="4:58">
      <c r="D119">
        <v>420000</v>
      </c>
      <c r="E119" s="573">
        <v>200</v>
      </c>
      <c r="F119" s="587">
        <f>IF(B44=2000,'OPER.-MAJOR SP. REV. (B)(57-59)'!E15,0)</f>
        <v>0</v>
      </c>
      <c r="G119" s="587">
        <f>IF(B44=3000,'OPER.-MAJOR SP. REV. (B)(57-59)'!E15,0)</f>
        <v>0</v>
      </c>
      <c r="H119" s="587">
        <f>IF(B44=4000,'OPER.-MAJOR SP. REV. (B)(57-59)'!E15,0)</f>
        <v>0</v>
      </c>
      <c r="I119" s="587">
        <f>IF(B44=8000,'OPER.-MAJOR SP. REV. (B)(57-59)'!E15,0)</f>
        <v>0</v>
      </c>
      <c r="K119">
        <v>420000</v>
      </c>
      <c r="L119" s="573">
        <v>200</v>
      </c>
      <c r="M119" s="587">
        <f>IF(B45=2000,'OPER.-MAJOR SP. REV. (B)(57-59)'!I15,0)</f>
        <v>0</v>
      </c>
      <c r="N119" s="587">
        <f>IF(B45=3000,'OPER.-MAJOR SP. REV. (B)(57-59)'!I15,0)</f>
        <v>0</v>
      </c>
      <c r="O119" s="587">
        <f>IF(B45=4000,'OPER.-MAJOR SP. REV. (B)(57-59)'!I15,0)</f>
        <v>0</v>
      </c>
      <c r="P119" s="587">
        <f>IF(B45=8000,'OPER.-MAJOR SP. REV. (B)(57-59)'!I15,0)</f>
        <v>0</v>
      </c>
      <c r="R119">
        <v>420000</v>
      </c>
      <c r="S119" s="573">
        <v>200</v>
      </c>
      <c r="T119" s="587">
        <f>IF(B46=2000,'OPER.-MAJOR SP. REV. (B)(57-59)'!M15,0)</f>
        <v>0</v>
      </c>
      <c r="U119" s="587">
        <f>IF(B46=3000,'OPER.-MAJOR SP. REV. (B)(57-59)'!M15,0)</f>
        <v>0</v>
      </c>
      <c r="V119" s="587">
        <f>IF(B46=4000,'OPER.-MAJOR SP. REV. (B)(57-59)'!M15,0)</f>
        <v>0</v>
      </c>
      <c r="W119" s="587">
        <f>IF(B46=8000,'OPER.-MAJOR SP. REV. (B)(57-59)'!M15,0)</f>
        <v>0</v>
      </c>
      <c r="Y119">
        <v>420000</v>
      </c>
      <c r="Z119" s="573">
        <v>200</v>
      </c>
      <c r="AA119" s="587">
        <f>IF(B47=2000,'OPER.-MAJOR SP. REV. (B)(57-59)'!Q15,0)</f>
        <v>0</v>
      </c>
      <c r="AB119" s="587">
        <f>IF(B47=3000,'OPER.-MAJOR SP. REV. (B)(57-59)'!Q15,0)</f>
        <v>0</v>
      </c>
      <c r="AC119" s="587">
        <f>IF(B47=4000,'OPER.-MAJOR SP. REV. (B)(57-59)'!Q15,0)</f>
        <v>0</v>
      </c>
      <c r="AD119" s="587">
        <f>IF(B47=8000,'OPER.-MAJOR SP. REV. (B)(57-59)'!Q15,0)</f>
        <v>0</v>
      </c>
      <c r="AF119">
        <v>420000</v>
      </c>
      <c r="AG119" s="573">
        <v>200</v>
      </c>
      <c r="AH119" s="587">
        <f>IF(B48=2000,'OPER.-MAJOR SP. REV. (B)(57-59)'!U15,0)</f>
        <v>0</v>
      </c>
      <c r="AI119" s="587">
        <f>IF(B48=3000,'OPER.-MAJOR SP. REV. (B)(57-59)'!U15,0)</f>
        <v>0</v>
      </c>
      <c r="AJ119" s="587">
        <f>IF(B48=4000,'OPER.-MAJOR SP. REV. (B)(57-59)'!U15,0)</f>
        <v>0</v>
      </c>
      <c r="AK119" s="587">
        <f>IF(B48=8000,'OPER.-MAJOR SP. REV. (B)(57-59)'!U15,0)</f>
        <v>0</v>
      </c>
      <c r="AM119">
        <v>420000</v>
      </c>
      <c r="AN119" s="573">
        <v>200</v>
      </c>
      <c r="AO119" s="587">
        <f>IF(B49=2000,'OPER.-MAJOR SP. REV. (B)(57-59)'!Y15,0)</f>
        <v>0</v>
      </c>
      <c r="AP119" s="587">
        <f>IF(B49=3000,'OPER.-MAJOR SP. REV. (B)(57-59)'!Y15,0)</f>
        <v>0</v>
      </c>
      <c r="AQ119" s="587">
        <f>IF(B49=4000,'OPER.-MAJOR SP. REV. (B)(57-59)'!Y15,0)</f>
        <v>0</v>
      </c>
      <c r="AR119" s="587">
        <f>IF(B49=8000,'OPER.-MAJOR SP. REV. (B)(57-59)'!Y15,0)</f>
        <v>0</v>
      </c>
      <c r="AT119">
        <v>420000</v>
      </c>
      <c r="AU119" s="573">
        <v>200</v>
      </c>
      <c r="AV119" s="587">
        <f>IF(B50=2000,'OPER.-MAJOR SP. REV. (B)(57-59)'!AC15,0)</f>
        <v>0</v>
      </c>
      <c r="AW119" s="587">
        <f>IF(B50=3000,'OPER.-MAJOR SP. REV. (B)(57-59)'!AC15,0)</f>
        <v>0</v>
      </c>
      <c r="AX119" s="587">
        <f>IF(B50=4000,'OPER.-MAJOR SP. REV. (B)(57-59)'!AC15,0)</f>
        <v>0</v>
      </c>
      <c r="AY119" s="587">
        <f>IF(B50=8000,'OPER.-MAJOR SP. REV. (B)(57-59)'!AC15,0)</f>
        <v>0</v>
      </c>
      <c r="BA119" s="17">
        <v>420000</v>
      </c>
      <c r="BB119" s="586">
        <v>200</v>
      </c>
      <c r="BC119" s="587">
        <f t="shared" si="6"/>
        <v>0</v>
      </c>
      <c r="BD119" s="587">
        <f t="shared" si="6"/>
        <v>0</v>
      </c>
      <c r="BE119" s="587">
        <f t="shared" si="6"/>
        <v>0</v>
      </c>
      <c r="BF119" s="587">
        <f t="shared" si="6"/>
        <v>0</v>
      </c>
    </row>
    <row r="120" spans="4:58">
      <c r="D120">
        <v>420000</v>
      </c>
      <c r="E120" s="573">
        <v>610</v>
      </c>
      <c r="F120" s="587"/>
      <c r="G120" s="587"/>
      <c r="H120" s="587"/>
      <c r="I120" s="587"/>
      <c r="K120">
        <v>420000</v>
      </c>
      <c r="L120" s="573">
        <v>610</v>
      </c>
      <c r="M120" s="587"/>
      <c r="N120" s="587"/>
      <c r="O120" s="587"/>
      <c r="P120" s="587"/>
      <c r="R120">
        <v>420000</v>
      </c>
      <c r="S120" s="573">
        <v>610</v>
      </c>
      <c r="T120" s="587"/>
      <c r="U120" s="587"/>
      <c r="V120" s="587"/>
      <c r="W120" s="587"/>
      <c r="Y120">
        <v>420000</v>
      </c>
      <c r="Z120" s="573">
        <v>610</v>
      </c>
      <c r="AA120" s="587"/>
      <c r="AB120" s="587"/>
      <c r="AC120" s="587"/>
      <c r="AD120" s="587"/>
      <c r="AF120">
        <v>420000</v>
      </c>
      <c r="AG120" s="573">
        <v>610</v>
      </c>
      <c r="AH120" s="587"/>
      <c r="AI120" s="587"/>
      <c r="AJ120" s="587"/>
      <c r="AK120" s="587"/>
      <c r="AM120">
        <v>420000</v>
      </c>
      <c r="AN120" s="573">
        <v>610</v>
      </c>
      <c r="AO120" s="587"/>
      <c r="AP120" s="587"/>
      <c r="AQ120" s="587"/>
      <c r="AR120" s="587"/>
      <c r="AT120">
        <v>420000</v>
      </c>
      <c r="AU120" s="573">
        <v>610</v>
      </c>
      <c r="AV120" s="587"/>
      <c r="AW120" s="587"/>
      <c r="AX120" s="587"/>
      <c r="AY120" s="587"/>
      <c r="BA120" s="17">
        <v>420000</v>
      </c>
      <c r="BB120" s="586">
        <v>610</v>
      </c>
      <c r="BC120" s="587"/>
      <c r="BD120" s="587"/>
      <c r="BE120" s="587"/>
      <c r="BF120" s="587"/>
    </row>
    <row r="121" spans="4:58">
      <c r="D121">
        <v>420000</v>
      </c>
      <c r="E121" s="573">
        <v>620</v>
      </c>
      <c r="F121" s="587"/>
      <c r="G121" s="587"/>
      <c r="H121" s="587"/>
      <c r="I121" s="587"/>
      <c r="K121">
        <v>420000</v>
      </c>
      <c r="L121" s="573">
        <v>620</v>
      </c>
      <c r="M121" s="587"/>
      <c r="N121" s="587"/>
      <c r="O121" s="587"/>
      <c r="P121" s="587"/>
      <c r="R121">
        <v>420000</v>
      </c>
      <c r="S121" s="573">
        <v>620</v>
      </c>
      <c r="T121" s="587"/>
      <c r="U121" s="587"/>
      <c r="V121" s="587"/>
      <c r="W121" s="587"/>
      <c r="Y121">
        <v>420000</v>
      </c>
      <c r="Z121" s="573">
        <v>620</v>
      </c>
      <c r="AA121" s="587"/>
      <c r="AB121" s="587"/>
      <c r="AC121" s="587"/>
      <c r="AD121" s="587"/>
      <c r="AF121">
        <v>420000</v>
      </c>
      <c r="AG121" s="573">
        <v>620</v>
      </c>
      <c r="AH121" s="587"/>
      <c r="AI121" s="587"/>
      <c r="AJ121" s="587"/>
      <c r="AK121" s="587"/>
      <c r="AM121">
        <v>420000</v>
      </c>
      <c r="AN121" s="573">
        <v>620</v>
      </c>
      <c r="AO121" s="587"/>
      <c r="AP121" s="587"/>
      <c r="AQ121" s="587"/>
      <c r="AR121" s="587"/>
      <c r="AT121">
        <v>420000</v>
      </c>
      <c r="AU121" s="573">
        <v>620</v>
      </c>
      <c r="AV121" s="587"/>
      <c r="AW121" s="587"/>
      <c r="AX121" s="587"/>
      <c r="AY121" s="587"/>
      <c r="BA121" s="17">
        <v>420000</v>
      </c>
      <c r="BB121" s="586">
        <v>620</v>
      </c>
      <c r="BC121" s="587"/>
      <c r="BD121" s="587"/>
      <c r="BE121" s="587"/>
      <c r="BF121" s="587"/>
    </row>
    <row r="122" spans="4:58">
      <c r="D122">
        <v>420000</v>
      </c>
      <c r="E122" s="573">
        <v>900</v>
      </c>
      <c r="F122" s="587"/>
      <c r="G122" s="587"/>
      <c r="H122" s="587"/>
      <c r="I122" s="587"/>
      <c r="K122">
        <v>420000</v>
      </c>
      <c r="L122" s="573">
        <v>900</v>
      </c>
      <c r="M122" s="587"/>
      <c r="N122" s="587"/>
      <c r="O122" s="587"/>
      <c r="P122" s="587"/>
      <c r="R122">
        <v>420000</v>
      </c>
      <c r="S122" s="573">
        <v>900</v>
      </c>
      <c r="T122" s="587"/>
      <c r="U122" s="587"/>
      <c r="V122" s="587"/>
      <c r="W122" s="587"/>
      <c r="Y122">
        <v>420000</v>
      </c>
      <c r="Z122" s="573">
        <v>900</v>
      </c>
      <c r="AA122" s="587"/>
      <c r="AB122" s="587"/>
      <c r="AC122" s="587"/>
      <c r="AD122" s="587"/>
      <c r="AF122">
        <v>420000</v>
      </c>
      <c r="AG122" s="573">
        <v>900</v>
      </c>
      <c r="AH122" s="587"/>
      <c r="AI122" s="587"/>
      <c r="AJ122" s="587"/>
      <c r="AK122" s="587"/>
      <c r="AM122">
        <v>420000</v>
      </c>
      <c r="AN122" s="573">
        <v>900</v>
      </c>
      <c r="AO122" s="587"/>
      <c r="AP122" s="587"/>
      <c r="AQ122" s="587"/>
      <c r="AR122" s="587"/>
      <c r="AT122">
        <v>420000</v>
      </c>
      <c r="AU122" s="573">
        <v>900</v>
      </c>
      <c r="AV122" s="587"/>
      <c r="AW122" s="587"/>
      <c r="AX122" s="587"/>
      <c r="AY122" s="587"/>
      <c r="BA122" s="17">
        <v>420000</v>
      </c>
      <c r="BB122" s="586">
        <v>900</v>
      </c>
      <c r="BC122" s="587"/>
      <c r="BD122" s="587"/>
      <c r="BE122" s="587"/>
      <c r="BF122" s="587"/>
    </row>
    <row r="123" spans="4:58">
      <c r="D123">
        <v>430000</v>
      </c>
      <c r="E123" s="573">
        <v>100</v>
      </c>
      <c r="F123" s="587">
        <f>IF(B44=2000,'OPER.-MAJOR SP. REV. (B)(57-59)'!E17,0)</f>
        <v>0</v>
      </c>
      <c r="G123" s="587">
        <f>IF(B44=3000,'OPER.-MAJOR SP. REV. (B)(57-59)'!E17,0)</f>
        <v>0</v>
      </c>
      <c r="H123" s="587">
        <f>IF(B44=4000,'OPER.-MAJOR SP. REV. (B)(57-59)'!E17,0)</f>
        <v>0</v>
      </c>
      <c r="I123" s="587">
        <f>IF(B44=8000,'OPER.-MAJOR SP. REV. (B)(57-59)'!E17,0)</f>
        <v>0</v>
      </c>
      <c r="K123">
        <v>430000</v>
      </c>
      <c r="L123" s="573">
        <v>100</v>
      </c>
      <c r="M123" s="587">
        <f>IF(B45=2000,'OPER.-MAJOR SP. REV. (B)(57-59)'!I17,0)</f>
        <v>0</v>
      </c>
      <c r="N123" s="587">
        <f>IF(B45=3000,'OPER.-MAJOR SP. REV. (B)(57-59)'!I17,0)</f>
        <v>0</v>
      </c>
      <c r="O123" s="587">
        <f>IF(B45=4000,'OPER.-MAJOR SP. REV. (B)(57-59)'!I17,0)</f>
        <v>0</v>
      </c>
      <c r="P123" s="587">
        <f>IF(B45=8000,'OPER.-MAJOR SP. REV. (B)(57-59)'!I17,0)</f>
        <v>0</v>
      </c>
      <c r="R123">
        <v>430000</v>
      </c>
      <c r="S123" s="573">
        <v>100</v>
      </c>
      <c r="T123" s="587">
        <f>IF(B46=2000,'OPER.-MAJOR SP. REV. (B)(57-59)'!M17,0)</f>
        <v>0</v>
      </c>
      <c r="U123" s="587">
        <f>IF(B46=3000,'OPER.-MAJOR SP. REV. (B)(57-59)'!M17,0)</f>
        <v>0</v>
      </c>
      <c r="V123" s="587">
        <f>IF(B46=4000,'OPER.-MAJOR SP. REV. (B)(57-59)'!M17,0)</f>
        <v>0</v>
      </c>
      <c r="W123" s="587">
        <f>IF(B46=8000,'OPER.-MAJOR SP. REV. (B)(57-59)'!M17,0)</f>
        <v>0</v>
      </c>
      <c r="Y123">
        <v>430000</v>
      </c>
      <c r="Z123" s="573">
        <v>100</v>
      </c>
      <c r="AA123" s="587">
        <f>IF(B47=2000,'OPER.-MAJOR SP. REV. (B)(57-59)'!Q17,0)</f>
        <v>0</v>
      </c>
      <c r="AB123" s="587">
        <f>IF(B47=3000,'OPER.-MAJOR SP. REV. (B)(57-59)'!Q17,0)</f>
        <v>0</v>
      </c>
      <c r="AC123" s="587">
        <f>IF(B47=4000,'OPER.-MAJOR SP. REV. (B)(57-59)'!Q17,0)</f>
        <v>0</v>
      </c>
      <c r="AD123" s="587">
        <f>IF(B47=8000,'OPER.-MAJOR SP. REV. (B)(57-59)'!Q17,0)</f>
        <v>0</v>
      </c>
      <c r="AF123">
        <v>430000</v>
      </c>
      <c r="AG123" s="573">
        <v>100</v>
      </c>
      <c r="AH123" s="587">
        <f>IF(B48=2000,'OPER.-MAJOR SP. REV. (B)(57-59)'!U17,0)</f>
        <v>0</v>
      </c>
      <c r="AI123" s="587">
        <f>IF(B48=3000,'OPER.-MAJOR SP. REV. (B)(57-59)'!U17,0)</f>
        <v>0</v>
      </c>
      <c r="AJ123" s="587">
        <f>IF(B48=4000,'OPER.-MAJOR SP. REV. (B)(57-59)'!U17,0)</f>
        <v>0</v>
      </c>
      <c r="AK123" s="587">
        <f>IF(B48=8000,'OPER.-MAJOR SP. REV. (B)(57-59)'!U17,0)</f>
        <v>0</v>
      </c>
      <c r="AM123">
        <v>430000</v>
      </c>
      <c r="AN123" s="573">
        <v>100</v>
      </c>
      <c r="AO123" s="587">
        <f>IF(B49=2000,'OPER.-MAJOR SP. REV. (B)(57-59)'!Y17,0)</f>
        <v>0</v>
      </c>
      <c r="AP123" s="587">
        <f>IF(B49=3000,'OPER.-MAJOR SP. REV. (B)(57-59)'!Y17,0)</f>
        <v>0</v>
      </c>
      <c r="AQ123" s="587">
        <f>IF(B49=4000,'OPER.-MAJOR SP. REV. (B)(57-59)'!Y17,0)</f>
        <v>0</v>
      </c>
      <c r="AR123" s="587">
        <f>IF(B49=8000,'OPER.-MAJOR SP. REV. (B)(57-59)'!Y17,0)</f>
        <v>0</v>
      </c>
      <c r="AT123">
        <v>430000</v>
      </c>
      <c r="AU123" s="573">
        <v>100</v>
      </c>
      <c r="AV123" s="587">
        <f>IF(B50=2000,'OPER.-MAJOR SP. REV. (B)(57-59)'!AC17,0)</f>
        <v>0</v>
      </c>
      <c r="AW123" s="587">
        <f>IF(B50=3000,'OPER.-MAJOR SP. REV. (B)(57-59)'!AC17,0)</f>
        <v>0</v>
      </c>
      <c r="AX123" s="587">
        <f>IF(B50=4000,'OPER.-MAJOR SP. REV. (B)(57-59)'!AC17,0)</f>
        <v>0</v>
      </c>
      <c r="AY123" s="587">
        <f>IF(B50=8000,'OPER.-MAJOR SP. REV. (B)(57-59)'!AC17,0)</f>
        <v>0</v>
      </c>
      <c r="BA123" s="17">
        <v>430000</v>
      </c>
      <c r="BB123" s="586">
        <v>100</v>
      </c>
      <c r="BC123" s="587">
        <f t="shared" ref="BC123:BF124" si="7">F123+M123+T123+AA123+AH123+AO123+AV123</f>
        <v>0</v>
      </c>
      <c r="BD123" s="587">
        <f t="shared" si="7"/>
        <v>0</v>
      </c>
      <c r="BE123" s="587">
        <f t="shared" si="7"/>
        <v>0</v>
      </c>
      <c r="BF123" s="587">
        <f t="shared" si="7"/>
        <v>0</v>
      </c>
    </row>
    <row r="124" spans="4:58">
      <c r="D124">
        <v>430000</v>
      </c>
      <c r="E124" s="573">
        <v>200</v>
      </c>
      <c r="F124" s="587">
        <f>IF(B44=2000,'OPER.-MAJOR SP. REV. (B)(57-59)'!E18,0)</f>
        <v>0</v>
      </c>
      <c r="G124" s="587">
        <f>IF(B44=3000,'OPER.-MAJOR SP. REV. (B)(57-59)'!E18,0)</f>
        <v>0</v>
      </c>
      <c r="H124" s="587">
        <f>IF(B44=4000,'OPER.-MAJOR SP. REV. (B)(57-59)'!E18,0)</f>
        <v>0</v>
      </c>
      <c r="I124" s="587">
        <f>IF(B44=8000,'OPER.-MAJOR SP. REV. (B)(57-59)'!E18,0)</f>
        <v>0</v>
      </c>
      <c r="K124">
        <v>430000</v>
      </c>
      <c r="L124" s="573">
        <v>200</v>
      </c>
      <c r="M124" s="587">
        <f>IF(B45=2000,'OPER.-MAJOR SP. REV. (B)(57-59)'!I18,0)</f>
        <v>0</v>
      </c>
      <c r="N124" s="587">
        <f>IF(B45=3000,'OPER.-MAJOR SP. REV. (B)(57-59)'!I18,0)</f>
        <v>0</v>
      </c>
      <c r="O124" s="587">
        <f>IF(B45=4000,'OPER.-MAJOR SP. REV. (B)(57-59)'!I18,0)</f>
        <v>0</v>
      </c>
      <c r="P124" s="587">
        <f>IF(B45=8000,'OPER.-MAJOR SP. REV. (B)(57-59)'!I18,0)</f>
        <v>0</v>
      </c>
      <c r="R124">
        <v>430000</v>
      </c>
      <c r="S124" s="573">
        <v>200</v>
      </c>
      <c r="T124" s="587">
        <f>IF(B46=2000,'OPER.-MAJOR SP. REV. (B)(57-59)'!M18,0)</f>
        <v>0</v>
      </c>
      <c r="U124" s="587">
        <f>IF(B46=3000,'OPER.-MAJOR SP. REV. (B)(57-59)'!M18,0)</f>
        <v>0</v>
      </c>
      <c r="V124" s="587">
        <f>IF(B46=4000,'OPER.-MAJOR SP. REV. (B)(57-59)'!M18,0)</f>
        <v>0</v>
      </c>
      <c r="W124" s="587">
        <f>IF(B46=8000,'OPER.-MAJOR SP. REV. (B)(57-59)'!M18,0)</f>
        <v>0</v>
      </c>
      <c r="Y124">
        <v>430000</v>
      </c>
      <c r="Z124" s="573">
        <v>200</v>
      </c>
      <c r="AA124" s="587">
        <f>IF(B47=2000,'OPER.-MAJOR SP. REV. (B)(57-59)'!Q18,0)</f>
        <v>0</v>
      </c>
      <c r="AB124" s="587">
        <f>IF(B47=3000,'OPER.-MAJOR SP. REV. (B)(57-59)'!Q18,0)</f>
        <v>0</v>
      </c>
      <c r="AC124" s="587">
        <f>IF(B47=4000,'OPER.-MAJOR SP. REV. (B)(57-59)'!Q18,0)</f>
        <v>0</v>
      </c>
      <c r="AD124" s="587">
        <f>IF(B47=8000,'OPER.-MAJOR SP. REV. (B)(57-59)'!Q18,0)</f>
        <v>0</v>
      </c>
      <c r="AF124">
        <v>430000</v>
      </c>
      <c r="AG124" s="573">
        <v>200</v>
      </c>
      <c r="AH124" s="587">
        <f>IF(B48=2000,'OPER.-MAJOR SP. REV. (B)(57-59)'!U18,0)</f>
        <v>0</v>
      </c>
      <c r="AI124" s="587">
        <f>IF(B48=3000,'OPER.-MAJOR SP. REV. (B)(57-59)'!U18,0)</f>
        <v>0</v>
      </c>
      <c r="AJ124" s="587">
        <f>IF(B48=4000,'OPER.-MAJOR SP. REV. (B)(57-59)'!U18,0)</f>
        <v>0</v>
      </c>
      <c r="AK124" s="587">
        <f>IF(B48=8000,'OPER.-MAJOR SP. REV. (B)(57-59)'!U18,0)</f>
        <v>0</v>
      </c>
      <c r="AM124">
        <v>430000</v>
      </c>
      <c r="AN124" s="573">
        <v>200</v>
      </c>
      <c r="AO124" s="587">
        <f>IF(B49=2000,'OPER.-MAJOR SP. REV. (B)(57-59)'!Y18,0)</f>
        <v>0</v>
      </c>
      <c r="AP124" s="587">
        <f>IF(B49=3000,'OPER.-MAJOR SP. REV. (B)(57-59)'!Y18,0)</f>
        <v>0</v>
      </c>
      <c r="AQ124" s="587">
        <f>IF(B49=4000,'OPER.-MAJOR SP. REV. (B)(57-59)'!Y18,0)</f>
        <v>0</v>
      </c>
      <c r="AR124" s="587">
        <f>IF(B49=8000,'OPER.-MAJOR SP. REV. (B)(57-59)'!Y18,0)</f>
        <v>0</v>
      </c>
      <c r="AT124">
        <v>430000</v>
      </c>
      <c r="AU124" s="573">
        <v>200</v>
      </c>
      <c r="AV124" s="587">
        <f>IF(B50=2000,'OPER.-MAJOR SP. REV. (B)(57-59)'!AC18,0)</f>
        <v>0</v>
      </c>
      <c r="AW124" s="587">
        <f>IF(B50=3000,'OPER.-MAJOR SP. REV. (B)(57-59)'!AC18,0)</f>
        <v>0</v>
      </c>
      <c r="AX124" s="587">
        <f>IF(B50=4000,'OPER.-MAJOR SP. REV. (B)(57-59)'!AC18,0)</f>
        <v>0</v>
      </c>
      <c r="AY124" s="587">
        <f>IF(B50=8000,'OPER.-MAJOR SP. REV. (B)(57-59)'!AC18,0)</f>
        <v>0</v>
      </c>
      <c r="BA124" s="17">
        <v>430000</v>
      </c>
      <c r="BB124" s="586">
        <v>200</v>
      </c>
      <c r="BC124" s="587">
        <f t="shared" si="7"/>
        <v>0</v>
      </c>
      <c r="BD124" s="587">
        <f t="shared" si="7"/>
        <v>0</v>
      </c>
      <c r="BE124" s="587">
        <f t="shared" si="7"/>
        <v>0</v>
      </c>
      <c r="BF124" s="587">
        <f t="shared" si="7"/>
        <v>0</v>
      </c>
    </row>
    <row r="125" spans="4:58">
      <c r="D125">
        <v>430000</v>
      </c>
      <c r="E125" s="573">
        <v>610</v>
      </c>
      <c r="F125" s="587"/>
      <c r="G125" s="587"/>
      <c r="H125" s="587"/>
      <c r="I125" s="587"/>
      <c r="K125">
        <v>430000</v>
      </c>
      <c r="L125" s="573">
        <v>610</v>
      </c>
      <c r="M125" s="587"/>
      <c r="N125" s="587"/>
      <c r="O125" s="587"/>
      <c r="P125" s="587"/>
      <c r="R125">
        <v>430000</v>
      </c>
      <c r="S125" s="573">
        <v>610</v>
      </c>
      <c r="T125" s="587"/>
      <c r="U125" s="587"/>
      <c r="V125" s="587"/>
      <c r="W125" s="587"/>
      <c r="Y125">
        <v>430000</v>
      </c>
      <c r="Z125" s="573">
        <v>610</v>
      </c>
      <c r="AA125" s="587"/>
      <c r="AB125" s="587"/>
      <c r="AC125" s="587"/>
      <c r="AD125" s="587"/>
      <c r="AF125">
        <v>430000</v>
      </c>
      <c r="AG125" s="573">
        <v>610</v>
      </c>
      <c r="AH125" s="587"/>
      <c r="AI125" s="587"/>
      <c r="AJ125" s="587"/>
      <c r="AK125" s="587"/>
      <c r="AM125">
        <v>430000</v>
      </c>
      <c r="AN125" s="573">
        <v>610</v>
      </c>
      <c r="AO125" s="587"/>
      <c r="AP125" s="587"/>
      <c r="AQ125" s="587"/>
      <c r="AR125" s="587"/>
      <c r="AT125">
        <v>430000</v>
      </c>
      <c r="AU125" s="573">
        <v>610</v>
      </c>
      <c r="AV125" s="587"/>
      <c r="AW125" s="587"/>
      <c r="AX125" s="587"/>
      <c r="AY125" s="587"/>
      <c r="BA125" s="17">
        <v>430000</v>
      </c>
      <c r="BB125" s="586">
        <v>610</v>
      </c>
      <c r="BC125" s="587"/>
      <c r="BD125" s="587"/>
      <c r="BE125" s="587"/>
      <c r="BF125" s="587"/>
    </row>
    <row r="126" spans="4:58">
      <c r="D126">
        <v>430000</v>
      </c>
      <c r="E126" s="573">
        <v>620</v>
      </c>
      <c r="F126" s="587"/>
      <c r="G126" s="587"/>
      <c r="H126" s="587"/>
      <c r="I126" s="587"/>
      <c r="K126">
        <v>430000</v>
      </c>
      <c r="L126" s="573">
        <v>620</v>
      </c>
      <c r="M126" s="587"/>
      <c r="N126" s="587"/>
      <c r="O126" s="587"/>
      <c r="P126" s="587"/>
      <c r="R126">
        <v>430000</v>
      </c>
      <c r="S126" s="573">
        <v>620</v>
      </c>
      <c r="T126" s="587"/>
      <c r="U126" s="587"/>
      <c r="V126" s="587"/>
      <c r="W126" s="587"/>
      <c r="Y126">
        <v>430000</v>
      </c>
      <c r="Z126" s="573">
        <v>620</v>
      </c>
      <c r="AA126" s="587"/>
      <c r="AB126" s="587"/>
      <c r="AC126" s="587"/>
      <c r="AD126" s="587"/>
      <c r="AF126">
        <v>430000</v>
      </c>
      <c r="AG126" s="573">
        <v>620</v>
      </c>
      <c r="AH126" s="587"/>
      <c r="AI126" s="587"/>
      <c r="AJ126" s="587"/>
      <c r="AK126" s="587"/>
      <c r="AM126">
        <v>430000</v>
      </c>
      <c r="AN126" s="573">
        <v>620</v>
      </c>
      <c r="AO126" s="587"/>
      <c r="AP126" s="587"/>
      <c r="AQ126" s="587"/>
      <c r="AR126" s="587"/>
      <c r="AT126">
        <v>430000</v>
      </c>
      <c r="AU126" s="573">
        <v>620</v>
      </c>
      <c r="AV126" s="587"/>
      <c r="AW126" s="587"/>
      <c r="AX126" s="587"/>
      <c r="AY126" s="587"/>
      <c r="BA126" s="17">
        <v>430000</v>
      </c>
      <c r="BB126" s="586">
        <v>620</v>
      </c>
      <c r="BC126" s="587"/>
      <c r="BD126" s="587"/>
      <c r="BE126" s="587"/>
      <c r="BF126" s="587"/>
    </row>
    <row r="127" spans="4:58">
      <c r="D127">
        <v>430000</v>
      </c>
      <c r="E127" s="573">
        <v>900</v>
      </c>
      <c r="F127" s="587"/>
      <c r="G127" s="587"/>
      <c r="H127" s="587"/>
      <c r="I127" s="587"/>
      <c r="K127">
        <v>430000</v>
      </c>
      <c r="L127" s="573">
        <v>900</v>
      </c>
      <c r="M127" s="587"/>
      <c r="N127" s="587"/>
      <c r="O127" s="587"/>
      <c r="P127" s="587"/>
      <c r="R127">
        <v>430000</v>
      </c>
      <c r="S127" s="573">
        <v>900</v>
      </c>
      <c r="T127" s="587"/>
      <c r="U127" s="587"/>
      <c r="V127" s="587"/>
      <c r="W127" s="587"/>
      <c r="Y127">
        <v>430000</v>
      </c>
      <c r="Z127" s="573">
        <v>900</v>
      </c>
      <c r="AA127" s="587"/>
      <c r="AB127" s="587"/>
      <c r="AC127" s="587"/>
      <c r="AD127" s="587"/>
      <c r="AF127">
        <v>430000</v>
      </c>
      <c r="AG127" s="573">
        <v>900</v>
      </c>
      <c r="AH127" s="587"/>
      <c r="AI127" s="587"/>
      <c r="AJ127" s="587"/>
      <c r="AK127" s="587"/>
      <c r="AM127">
        <v>430000</v>
      </c>
      <c r="AN127" s="573">
        <v>900</v>
      </c>
      <c r="AO127" s="587"/>
      <c r="AP127" s="587"/>
      <c r="AQ127" s="587"/>
      <c r="AR127" s="587"/>
      <c r="AT127">
        <v>430000</v>
      </c>
      <c r="AU127" s="573">
        <v>900</v>
      </c>
      <c r="AV127" s="587"/>
      <c r="AW127" s="587"/>
      <c r="AX127" s="587"/>
      <c r="AY127" s="587"/>
      <c r="BA127" s="17">
        <v>430000</v>
      </c>
      <c r="BB127" s="586">
        <v>900</v>
      </c>
      <c r="BC127" s="587"/>
      <c r="BD127" s="587"/>
      <c r="BE127" s="587"/>
      <c r="BF127" s="587"/>
    </row>
    <row r="128" spans="4:58">
      <c r="D128">
        <v>440000</v>
      </c>
      <c r="E128" s="573">
        <v>100</v>
      </c>
      <c r="F128" s="587">
        <f>IF(B44=2000,'OPER.-MAJOR SP. REV. (B)(57-59)'!E20,0)</f>
        <v>0</v>
      </c>
      <c r="G128" s="587">
        <f>IF(B44=3000,'OPER.-MAJOR SP. REV. (B)(57-59)'!E20,0)</f>
        <v>0</v>
      </c>
      <c r="H128" s="587">
        <f>IF(B44=4000,'OPER.-MAJOR SP. REV. (B)(57-59)'!E20,0)</f>
        <v>0</v>
      </c>
      <c r="I128" s="587">
        <f>IF(B44=8000,'OPER.-MAJOR SP. REV. (B)(57-59)'!E20,0)</f>
        <v>0</v>
      </c>
      <c r="K128">
        <v>440000</v>
      </c>
      <c r="L128" s="573">
        <v>100</v>
      </c>
      <c r="M128" s="587">
        <f>IF(B45=2000,'OPER.-MAJOR SP. REV. (B)(57-59)'!I20,0)</f>
        <v>0</v>
      </c>
      <c r="N128" s="587">
        <f>IF(B45=3000,'OPER.-MAJOR SP. REV. (B)(57-59)'!I20,0)</f>
        <v>0</v>
      </c>
      <c r="O128" s="587">
        <f>IF(B45=4000,'OPER.-MAJOR SP. REV. (B)(57-59)'!I20,0)</f>
        <v>0</v>
      </c>
      <c r="P128" s="587">
        <f>IF(B45=8000,'OPER.-MAJOR SP. REV. (B)(57-59)'!I20,0)</f>
        <v>0</v>
      </c>
      <c r="R128">
        <v>440000</v>
      </c>
      <c r="S128" s="573">
        <v>100</v>
      </c>
      <c r="T128" s="587">
        <f>IF(B46=2000,'OPER.-MAJOR SP. REV. (B)(57-59)'!M20,0)</f>
        <v>0</v>
      </c>
      <c r="U128" s="587">
        <f>IF(B46=3000,'OPER.-MAJOR SP. REV. (B)(57-59)'!M20,0)</f>
        <v>0</v>
      </c>
      <c r="V128" s="587">
        <f>IF(B46=4000,'OPER.-MAJOR SP. REV. (B)(57-59)'!M20,0)</f>
        <v>0</v>
      </c>
      <c r="W128" s="587">
        <f>IF(B46=8000,'OPER.-MAJOR SP. REV. (B)(57-59)'!M20,0)</f>
        <v>0</v>
      </c>
      <c r="Y128">
        <v>440000</v>
      </c>
      <c r="Z128" s="573">
        <v>100</v>
      </c>
      <c r="AA128" s="587">
        <f>IF(B47=2000,'OPER.-MAJOR SP. REV. (B)(57-59)'!Q20,0)</f>
        <v>0</v>
      </c>
      <c r="AB128" s="587">
        <f>IF(B47=3000,'OPER.-MAJOR SP. REV. (B)(57-59)'!Q20,0)</f>
        <v>0</v>
      </c>
      <c r="AC128" s="587">
        <f>IF(B47=4000,'OPER.-MAJOR SP. REV. (B)(57-59)'!Q20,0)</f>
        <v>0</v>
      </c>
      <c r="AD128" s="587">
        <f>IF(B47=8000,'OPER.-MAJOR SP. REV. (B)(57-59)'!Q20,0)</f>
        <v>0</v>
      </c>
      <c r="AF128">
        <v>440000</v>
      </c>
      <c r="AG128" s="573">
        <v>100</v>
      </c>
      <c r="AH128" s="587">
        <f>IF(B48=2000,'OPER.-MAJOR SP. REV. (B)(57-59)'!U20,0)</f>
        <v>0</v>
      </c>
      <c r="AI128" s="587">
        <f>IF(B48=3000,'OPER.-MAJOR SP. REV. (B)(57-59)'!U20,0)</f>
        <v>0</v>
      </c>
      <c r="AJ128" s="587">
        <f>IF(B48=4000,'OPER.-MAJOR SP. REV. (B)(57-59)'!U20,0)</f>
        <v>0</v>
      </c>
      <c r="AK128" s="587">
        <f>IF(B48=8000,'OPER.-MAJOR SP. REV. (B)(57-59)'!U20,0)</f>
        <v>0</v>
      </c>
      <c r="AM128">
        <v>440000</v>
      </c>
      <c r="AN128" s="573">
        <v>100</v>
      </c>
      <c r="AO128" s="587">
        <f>IF(B49=2000,'OPER.-MAJOR SP. REV. (B)(57-59)'!Y20,0)</f>
        <v>0</v>
      </c>
      <c r="AP128" s="587">
        <f>IF(B49=3000,'OPER.-MAJOR SP. REV. (B)(57-59)'!Y20,0)</f>
        <v>0</v>
      </c>
      <c r="AQ128" s="587">
        <f>IF(B49=4000,'OPER.-MAJOR SP. REV. (B)(57-59)'!Y20,0)</f>
        <v>0</v>
      </c>
      <c r="AR128" s="587">
        <f>IF(B49=8000,'OPER.-MAJOR SP. REV. (B)(57-59)'!Y20,0)</f>
        <v>0</v>
      </c>
      <c r="AT128">
        <v>440000</v>
      </c>
      <c r="AU128" s="573">
        <v>100</v>
      </c>
      <c r="AV128" s="587">
        <f>IF(B50=2000,'OPER.-MAJOR SP. REV. (B)(57-59)'!AC20,0)</f>
        <v>0</v>
      </c>
      <c r="AW128" s="587">
        <f>IF(B50=3000,'OPER.-MAJOR SP. REV. (B)(57-59)'!AC20,0)</f>
        <v>0</v>
      </c>
      <c r="AX128" s="587">
        <f>IF(B50=4000,'OPER.-MAJOR SP. REV. (B)(57-59)'!AC20,0)</f>
        <v>0</v>
      </c>
      <c r="AY128" s="587">
        <f>IF(B50=8000,'OPER.-MAJOR SP. REV. (B)(57-59)'!AC20,0)</f>
        <v>0</v>
      </c>
      <c r="BA128" s="17">
        <v>440000</v>
      </c>
      <c r="BB128" s="586">
        <v>100</v>
      </c>
      <c r="BC128" s="587">
        <f t="shared" ref="BC128:BF129" si="8">F128+M128+T128+AA128+AH128+AO128+AV128</f>
        <v>0</v>
      </c>
      <c r="BD128" s="587">
        <f t="shared" si="8"/>
        <v>0</v>
      </c>
      <c r="BE128" s="587">
        <f t="shared" si="8"/>
        <v>0</v>
      </c>
      <c r="BF128" s="587">
        <f t="shared" si="8"/>
        <v>0</v>
      </c>
    </row>
    <row r="129" spans="4:58">
      <c r="D129">
        <v>440000</v>
      </c>
      <c r="E129" s="573">
        <v>200</v>
      </c>
      <c r="F129" s="587">
        <f>IF(B44=2000,'OPER.-MAJOR SP. REV. (B)(57-59)'!E21,0)</f>
        <v>0</v>
      </c>
      <c r="G129" s="587">
        <f>IF(B44=3000,'OPER.-MAJOR SP. REV. (B)(57-59)'!E21,0)</f>
        <v>0</v>
      </c>
      <c r="H129" s="587">
        <f>IF(B44=4000,'OPER.-MAJOR SP. REV. (B)(57-59)'!E21,0)</f>
        <v>0</v>
      </c>
      <c r="I129" s="587">
        <f>IF(B44=8000,'OPER.-MAJOR SP. REV. (B)(57-59)'!E21,0)</f>
        <v>0</v>
      </c>
      <c r="K129">
        <v>440000</v>
      </c>
      <c r="L129" s="573">
        <v>200</v>
      </c>
      <c r="M129" s="587">
        <f>IF(B45=2000,'OPER.-MAJOR SP. REV. (B)(57-59)'!I21,0)</f>
        <v>0</v>
      </c>
      <c r="N129" s="587">
        <f>IF(B45=3000,'OPER.-MAJOR SP. REV. (B)(57-59)'!I21,0)</f>
        <v>0</v>
      </c>
      <c r="O129" s="587">
        <f>IF(B45=4000,'OPER.-MAJOR SP. REV. (B)(57-59)'!I21,0)</f>
        <v>0</v>
      </c>
      <c r="P129" s="587">
        <f>IF(B45=8000,'OPER.-MAJOR SP. REV. (B)(57-59)'!I21,0)</f>
        <v>0</v>
      </c>
      <c r="R129">
        <v>440000</v>
      </c>
      <c r="S129" s="573">
        <v>200</v>
      </c>
      <c r="T129" s="587">
        <f>IF(B46=2000,'OPER.-MAJOR SP. REV. (B)(57-59)'!M21,0)</f>
        <v>0</v>
      </c>
      <c r="U129" s="587">
        <f>IF(B46=3000,'OPER.-MAJOR SP. REV. (B)(57-59)'!M21,0)</f>
        <v>0</v>
      </c>
      <c r="V129" s="587">
        <f>IF(B46=4000,'OPER.-MAJOR SP. REV. (B)(57-59)'!M21,0)</f>
        <v>0</v>
      </c>
      <c r="W129" s="587">
        <f>IF(B46=8000,'OPER.-MAJOR SP. REV. (B)(57-59)'!M21,0)</f>
        <v>0</v>
      </c>
      <c r="Y129">
        <v>440000</v>
      </c>
      <c r="Z129" s="573">
        <v>200</v>
      </c>
      <c r="AA129" s="587">
        <f>IF(B47=2000,'OPER.-MAJOR SP. REV. (B)(57-59)'!Q21,0)</f>
        <v>0</v>
      </c>
      <c r="AB129" s="587">
        <f>IF(B47=3000,'OPER.-MAJOR SP. REV. (B)(57-59)'!Q21,0)</f>
        <v>0</v>
      </c>
      <c r="AC129" s="587">
        <f>IF(B47=4000,'OPER.-MAJOR SP. REV. (B)(57-59)'!Q21,0)</f>
        <v>0</v>
      </c>
      <c r="AD129" s="587">
        <f>IF(B47=8000,'OPER.-MAJOR SP. REV. (B)(57-59)'!Q21,0)</f>
        <v>0</v>
      </c>
      <c r="AF129">
        <v>440000</v>
      </c>
      <c r="AG129" s="573">
        <v>200</v>
      </c>
      <c r="AH129" s="587">
        <f>IF(B48=2000,'OPER.-MAJOR SP. REV. (B)(57-59)'!U21,0)</f>
        <v>0</v>
      </c>
      <c r="AI129" s="587">
        <f>IF(B48=3000,'OPER.-MAJOR SP. REV. (B)(57-59)'!U21,0)</f>
        <v>0</v>
      </c>
      <c r="AJ129" s="587">
        <f>IF(B48=4000,'OPER.-MAJOR SP. REV. (B)(57-59)'!U21,0)</f>
        <v>0</v>
      </c>
      <c r="AK129" s="587">
        <f>IF(B48=8000,'OPER.-MAJOR SP. REV. (B)(57-59)'!U21,0)</f>
        <v>0</v>
      </c>
      <c r="AM129">
        <v>440000</v>
      </c>
      <c r="AN129" s="573">
        <v>200</v>
      </c>
      <c r="AO129" s="587">
        <f>IF(B49=2000,'OPER.-MAJOR SP. REV. (B)(57-59)'!Y21,0)</f>
        <v>0</v>
      </c>
      <c r="AP129" s="587">
        <f>IF(B49=3000,'OPER.-MAJOR SP. REV. (B)(57-59)'!Y21,0)</f>
        <v>0</v>
      </c>
      <c r="AQ129" s="587">
        <f>IF(B49=4000,'OPER.-MAJOR SP. REV. (B)(57-59)'!Y21,0)</f>
        <v>0</v>
      </c>
      <c r="AR129" s="587">
        <f>IF(B49=8000,'OPER.-MAJOR SP. REV. (B)(57-59)'!Y21,0)</f>
        <v>0</v>
      </c>
      <c r="AT129">
        <v>440000</v>
      </c>
      <c r="AU129" s="573">
        <v>200</v>
      </c>
      <c r="AV129" s="587">
        <f>IF(B50=2000,'OPER.-MAJOR SP. REV. (B)(57-59)'!AC21,0)</f>
        <v>0</v>
      </c>
      <c r="AW129" s="587">
        <f>IF(B50=3000,'OPER.-MAJOR SP. REV. (B)(57-59)'!AC21,0)</f>
        <v>0</v>
      </c>
      <c r="AX129" s="587">
        <f>IF(B50=4000,'OPER.-MAJOR SP. REV. (B)(57-59)'!AC21,0)</f>
        <v>0</v>
      </c>
      <c r="AY129" s="587">
        <f>IF(B50=8000,'OPER.-MAJOR SP. REV. (B)(57-59)'!AC21,0)</f>
        <v>0</v>
      </c>
      <c r="BA129" s="17">
        <v>440000</v>
      </c>
      <c r="BB129" s="586">
        <v>200</v>
      </c>
      <c r="BC129" s="587">
        <f t="shared" si="8"/>
        <v>0</v>
      </c>
      <c r="BD129" s="587">
        <f t="shared" si="8"/>
        <v>0</v>
      </c>
      <c r="BE129" s="587">
        <f t="shared" si="8"/>
        <v>0</v>
      </c>
      <c r="BF129" s="587">
        <f t="shared" si="8"/>
        <v>0</v>
      </c>
    </row>
    <row r="130" spans="4:58">
      <c r="D130">
        <v>440000</v>
      </c>
      <c r="E130" s="573">
        <v>610</v>
      </c>
      <c r="F130" s="587"/>
      <c r="G130" s="587"/>
      <c r="H130" s="587"/>
      <c r="I130" s="587"/>
      <c r="K130">
        <v>440000</v>
      </c>
      <c r="L130" s="573">
        <v>610</v>
      </c>
      <c r="M130" s="587"/>
      <c r="N130" s="587"/>
      <c r="O130" s="587"/>
      <c r="P130" s="587"/>
      <c r="R130">
        <v>440000</v>
      </c>
      <c r="S130" s="573">
        <v>610</v>
      </c>
      <c r="T130" s="587"/>
      <c r="U130" s="587"/>
      <c r="V130" s="587"/>
      <c r="W130" s="587"/>
      <c r="Y130">
        <v>440000</v>
      </c>
      <c r="Z130" s="573">
        <v>610</v>
      </c>
      <c r="AA130" s="587"/>
      <c r="AB130" s="587"/>
      <c r="AC130" s="587"/>
      <c r="AD130" s="587"/>
      <c r="AF130">
        <v>440000</v>
      </c>
      <c r="AG130" s="573">
        <v>610</v>
      </c>
      <c r="AH130" s="587"/>
      <c r="AI130" s="587"/>
      <c r="AJ130" s="587"/>
      <c r="AK130" s="587"/>
      <c r="AM130">
        <v>440000</v>
      </c>
      <c r="AN130" s="573">
        <v>610</v>
      </c>
      <c r="AO130" s="587"/>
      <c r="AP130" s="587"/>
      <c r="AQ130" s="587"/>
      <c r="AR130" s="587"/>
      <c r="AT130">
        <v>440000</v>
      </c>
      <c r="AU130" s="573">
        <v>610</v>
      </c>
      <c r="AV130" s="587"/>
      <c r="AW130" s="587"/>
      <c r="AX130" s="587"/>
      <c r="AY130" s="587"/>
      <c r="BA130" s="17">
        <v>440000</v>
      </c>
      <c r="BB130" s="586">
        <v>610</v>
      </c>
      <c r="BC130" s="587"/>
      <c r="BD130" s="587"/>
      <c r="BE130" s="587"/>
      <c r="BF130" s="587"/>
    </row>
    <row r="131" spans="4:58">
      <c r="D131">
        <v>440000</v>
      </c>
      <c r="E131" s="573">
        <v>620</v>
      </c>
      <c r="F131" s="587"/>
      <c r="G131" s="587"/>
      <c r="H131" s="587"/>
      <c r="I131" s="587"/>
      <c r="K131">
        <v>440000</v>
      </c>
      <c r="L131" s="573">
        <v>620</v>
      </c>
      <c r="M131" s="587"/>
      <c r="N131" s="587"/>
      <c r="O131" s="587"/>
      <c r="P131" s="587"/>
      <c r="R131">
        <v>440000</v>
      </c>
      <c r="S131" s="573">
        <v>620</v>
      </c>
      <c r="T131" s="587"/>
      <c r="U131" s="587"/>
      <c r="V131" s="587"/>
      <c r="W131" s="587"/>
      <c r="Y131">
        <v>440000</v>
      </c>
      <c r="Z131" s="573">
        <v>620</v>
      </c>
      <c r="AA131" s="587"/>
      <c r="AB131" s="587"/>
      <c r="AC131" s="587"/>
      <c r="AD131" s="587"/>
      <c r="AF131">
        <v>440000</v>
      </c>
      <c r="AG131" s="573">
        <v>620</v>
      </c>
      <c r="AH131" s="587"/>
      <c r="AI131" s="587"/>
      <c r="AJ131" s="587"/>
      <c r="AK131" s="587"/>
      <c r="AM131">
        <v>440000</v>
      </c>
      <c r="AN131" s="573">
        <v>620</v>
      </c>
      <c r="AO131" s="587"/>
      <c r="AP131" s="587"/>
      <c r="AQ131" s="587"/>
      <c r="AR131" s="587"/>
      <c r="AT131">
        <v>440000</v>
      </c>
      <c r="AU131" s="573">
        <v>620</v>
      </c>
      <c r="AV131" s="587"/>
      <c r="AW131" s="587"/>
      <c r="AX131" s="587"/>
      <c r="AY131" s="587"/>
      <c r="BA131" s="17">
        <v>440000</v>
      </c>
      <c r="BB131" s="586">
        <v>620</v>
      </c>
      <c r="BC131" s="587"/>
      <c r="BD131" s="587"/>
      <c r="BE131" s="587"/>
      <c r="BF131" s="587"/>
    </row>
    <row r="132" spans="4:58">
      <c r="D132">
        <v>440000</v>
      </c>
      <c r="E132" s="573">
        <v>900</v>
      </c>
      <c r="F132" s="587"/>
      <c r="G132" s="587"/>
      <c r="H132" s="587"/>
      <c r="I132" s="587"/>
      <c r="K132">
        <v>440000</v>
      </c>
      <c r="L132" s="573">
        <v>900</v>
      </c>
      <c r="M132" s="587"/>
      <c r="N132" s="587"/>
      <c r="O132" s="587"/>
      <c r="P132" s="587"/>
      <c r="R132">
        <v>440000</v>
      </c>
      <c r="S132" s="573">
        <v>900</v>
      </c>
      <c r="T132" s="587"/>
      <c r="U132" s="587"/>
      <c r="V132" s="587"/>
      <c r="W132" s="587"/>
      <c r="Y132">
        <v>440000</v>
      </c>
      <c r="Z132" s="573">
        <v>900</v>
      </c>
      <c r="AA132" s="587"/>
      <c r="AB132" s="587"/>
      <c r="AC132" s="587"/>
      <c r="AD132" s="587"/>
      <c r="AF132">
        <v>440000</v>
      </c>
      <c r="AG132" s="573">
        <v>900</v>
      </c>
      <c r="AH132" s="587"/>
      <c r="AI132" s="587"/>
      <c r="AJ132" s="587"/>
      <c r="AK132" s="587"/>
      <c r="AM132">
        <v>440000</v>
      </c>
      <c r="AN132" s="573">
        <v>900</v>
      </c>
      <c r="AO132" s="587"/>
      <c r="AP132" s="587"/>
      <c r="AQ132" s="587"/>
      <c r="AR132" s="587"/>
      <c r="AT132">
        <v>440000</v>
      </c>
      <c r="AU132" s="573">
        <v>900</v>
      </c>
      <c r="AV132" s="587"/>
      <c r="AW132" s="587"/>
      <c r="AX132" s="587"/>
      <c r="AY132" s="587"/>
      <c r="BA132" s="17">
        <v>440000</v>
      </c>
      <c r="BB132" s="586">
        <v>900</v>
      </c>
      <c r="BC132" s="587"/>
      <c r="BD132" s="587"/>
      <c r="BE132" s="587"/>
      <c r="BF132" s="587"/>
    </row>
    <row r="133" spans="4:58">
      <c r="D133">
        <v>450000</v>
      </c>
      <c r="E133" s="573">
        <v>100</v>
      </c>
      <c r="F133" s="587">
        <f>IF(B44=2000,'OPER.-MAJOR SP. REV. (B)(57-59)'!E23,0)</f>
        <v>0</v>
      </c>
      <c r="G133" s="587">
        <f>IF(B44=3000,'OPER.-MAJOR SP. REV. (B)(57-59)'!E23,0)</f>
        <v>0</v>
      </c>
      <c r="H133" s="587">
        <f>IF(B44=4000,'OPER.-MAJOR SP. REV. (B)(57-59)'!E23,0)</f>
        <v>0</v>
      </c>
      <c r="I133" s="587">
        <f>IF(B44=8000,'OPER.-MAJOR SP. REV. (B)(57-59)'!E23,0)</f>
        <v>0</v>
      </c>
      <c r="K133">
        <v>450000</v>
      </c>
      <c r="L133" s="573">
        <v>100</v>
      </c>
      <c r="M133" s="587">
        <f>IF(B45=2000,'OPER.-MAJOR SP. REV. (B)(57-59)'!I23,0)</f>
        <v>0</v>
      </c>
      <c r="N133" s="587">
        <f>IF(B45=3000,'OPER.-MAJOR SP. REV. (B)(57-59)'!I23,0)</f>
        <v>0</v>
      </c>
      <c r="O133" s="587">
        <f>IF(B45=4000,'OPER.-MAJOR SP. REV. (B)(57-59)'!I23,0)</f>
        <v>0</v>
      </c>
      <c r="P133" s="587">
        <f>IF(B45=8000,'OPER.-MAJOR SP. REV. (B)(57-59)'!I23,0)</f>
        <v>0</v>
      </c>
      <c r="R133">
        <v>450000</v>
      </c>
      <c r="S133" s="573">
        <v>100</v>
      </c>
      <c r="T133" s="587">
        <f>IF(B46=2000,'OPER.-MAJOR SP. REV. (B)(57-59)'!M23,0)</f>
        <v>0</v>
      </c>
      <c r="U133" s="587">
        <f>IF(B46=3000,'OPER.-MAJOR SP. REV. (B)(57-59)'!M23,0)</f>
        <v>0</v>
      </c>
      <c r="V133" s="587">
        <f>IF(B46=4000,'OPER.-MAJOR SP. REV. (B)(57-59)'!M23,0)</f>
        <v>0</v>
      </c>
      <c r="W133" s="587">
        <f>IF(B46=8000,'OPER.-MAJOR SP. REV. (B)(57-59)'!M23,0)</f>
        <v>0</v>
      </c>
      <c r="Y133">
        <v>450000</v>
      </c>
      <c r="Z133" s="573">
        <v>100</v>
      </c>
      <c r="AA133" s="587">
        <f>IF(B47=2000,'OPER.-MAJOR SP. REV. (B)(57-59)'!Q23,0)</f>
        <v>0</v>
      </c>
      <c r="AB133" s="587">
        <f>IF(B47=3000,'OPER.-MAJOR SP. REV. (B)(57-59)'!Q23,0)</f>
        <v>0</v>
      </c>
      <c r="AC133" s="587">
        <f>IF(B47=4000,'OPER.-MAJOR SP. REV. (B)(57-59)'!Q23,0)</f>
        <v>0</v>
      </c>
      <c r="AD133" s="587">
        <f>IF(B47=8000,'OPER.-MAJOR SP. REV. (B)(57-59)'!Q23,0)</f>
        <v>0</v>
      </c>
      <c r="AF133">
        <v>450000</v>
      </c>
      <c r="AG133" s="573">
        <v>100</v>
      </c>
      <c r="AH133" s="587">
        <f>IF(B48=2000,'OPER.-MAJOR SP. REV. (B)(57-59)'!U23,0)</f>
        <v>0</v>
      </c>
      <c r="AI133" s="587">
        <f>IF(B48=3000,'OPER.-MAJOR SP. REV. (B)(57-59)'!U23,0)</f>
        <v>0</v>
      </c>
      <c r="AJ133" s="587">
        <f>IF(B48=4000,'OPER.-MAJOR SP. REV. (B)(57-59)'!U23,0)</f>
        <v>0</v>
      </c>
      <c r="AK133" s="587">
        <f>IF(B48=8000,'OPER.-MAJOR SP. REV. (B)(57-59)'!U23,0)</f>
        <v>0</v>
      </c>
      <c r="AM133">
        <v>450000</v>
      </c>
      <c r="AN133" s="573">
        <v>100</v>
      </c>
      <c r="AO133" s="587">
        <f>IF(B49=2000,'OPER.-MAJOR SP. REV. (B)(57-59)'!Y23,0)</f>
        <v>0</v>
      </c>
      <c r="AP133" s="587">
        <f>IF(B49=3000,'OPER.-MAJOR SP. REV. (B)(57-59)'!Y23,0)</f>
        <v>0</v>
      </c>
      <c r="AQ133" s="587">
        <f>IF(B49=4000,'OPER.-MAJOR SP. REV. (B)(57-59)'!Y23,0)</f>
        <v>0</v>
      </c>
      <c r="AR133" s="587">
        <f>IF(B49=8000,'OPER.-MAJOR SP. REV. (B)(57-59)'!Y23,0)</f>
        <v>0</v>
      </c>
      <c r="AT133">
        <v>450000</v>
      </c>
      <c r="AU133" s="573">
        <v>100</v>
      </c>
      <c r="AV133" s="587">
        <f>IF(B50=2000,'OPER.-MAJOR SP. REV. (B)(57-59)'!AC23,0)</f>
        <v>0</v>
      </c>
      <c r="AW133" s="587">
        <f>IF(B50=3000,'OPER.-MAJOR SP. REV. (B)(57-59)'!AC23,0)</f>
        <v>0</v>
      </c>
      <c r="AX133" s="587">
        <f>IF(B50=4000,'OPER.-MAJOR SP. REV. (B)(57-59)'!AC23,0)</f>
        <v>0</v>
      </c>
      <c r="AY133" s="587">
        <f>IF(B50=8000,'OPER.-MAJOR SP. REV. (B)(57-59)'!AC23,0)</f>
        <v>0</v>
      </c>
      <c r="BA133" s="17">
        <v>450000</v>
      </c>
      <c r="BB133" s="586">
        <v>100</v>
      </c>
      <c r="BC133" s="587">
        <f t="shared" ref="BC133:BF134" si="9">F133+M133+T133+AA133+AH133+AO133+AV133</f>
        <v>0</v>
      </c>
      <c r="BD133" s="587">
        <f t="shared" si="9"/>
        <v>0</v>
      </c>
      <c r="BE133" s="587">
        <f t="shared" si="9"/>
        <v>0</v>
      </c>
      <c r="BF133" s="587">
        <f t="shared" si="9"/>
        <v>0</v>
      </c>
    </row>
    <row r="134" spans="4:58">
      <c r="D134">
        <v>450000</v>
      </c>
      <c r="E134" s="573">
        <v>200</v>
      </c>
      <c r="F134" s="587">
        <f>IF(B44=2000,'OPER.-MAJOR SP. REV. (B)(57-59)'!E24,0)</f>
        <v>0</v>
      </c>
      <c r="G134" s="587">
        <f>IF(B44=3000,'OPER.-MAJOR SP. REV. (B)(57-59)'!E24,0)</f>
        <v>0</v>
      </c>
      <c r="H134" s="587">
        <f>IF(B44=4000,'OPER.-MAJOR SP. REV. (B)(57-59)'!E24,0)</f>
        <v>0</v>
      </c>
      <c r="I134" s="587">
        <f>IF(B44=8000,'OPER.-MAJOR SP. REV. (B)(57-59)'!E24,0)</f>
        <v>0</v>
      </c>
      <c r="K134">
        <v>450000</v>
      </c>
      <c r="L134" s="573">
        <v>200</v>
      </c>
      <c r="M134" s="587">
        <f>IF(B45=2000,'OPER.-MAJOR SP. REV. (B)(57-59)'!I24,0)</f>
        <v>0</v>
      </c>
      <c r="N134" s="587">
        <f>IF(B45=3000,'OPER.-MAJOR SP. REV. (B)(57-59)'!I24,0)</f>
        <v>0</v>
      </c>
      <c r="O134" s="587">
        <f>IF(B45=4000,'OPER.-MAJOR SP. REV. (B)(57-59)'!I24,0)</f>
        <v>0</v>
      </c>
      <c r="P134" s="587">
        <f>IF(B45=8000,'OPER.-MAJOR SP. REV. (B)(57-59)'!I24,0)</f>
        <v>0</v>
      </c>
      <c r="R134">
        <v>450000</v>
      </c>
      <c r="S134" s="573">
        <v>200</v>
      </c>
      <c r="T134" s="587">
        <f>IF(B46=2000,'OPER.-MAJOR SP. REV. (B)(57-59)'!M24,0)</f>
        <v>0</v>
      </c>
      <c r="U134" s="587">
        <f>IF(B46=3000,'OPER.-MAJOR SP. REV. (B)(57-59)'!M24,0)</f>
        <v>0</v>
      </c>
      <c r="V134" s="587">
        <f>IF(B46=4000,'OPER.-MAJOR SP. REV. (B)(57-59)'!M24,0)</f>
        <v>0</v>
      </c>
      <c r="W134" s="587">
        <f>IF(B46=8000,'OPER.-MAJOR SP. REV. (B)(57-59)'!M24,0)</f>
        <v>0</v>
      </c>
      <c r="Y134">
        <v>450000</v>
      </c>
      <c r="Z134" s="573">
        <v>200</v>
      </c>
      <c r="AA134" s="587">
        <f>IF(B47=2000,'OPER.-MAJOR SP. REV. (B)(57-59)'!Q24,0)</f>
        <v>0</v>
      </c>
      <c r="AB134" s="587">
        <f>IF(B47=3000,'OPER.-MAJOR SP. REV. (B)(57-59)'!Q24,0)</f>
        <v>0</v>
      </c>
      <c r="AC134" s="587">
        <f>IF(B47=4000,'OPER.-MAJOR SP. REV. (B)(57-59)'!Q24,0)</f>
        <v>0</v>
      </c>
      <c r="AD134" s="587">
        <f>IF(B47=8000,'OPER.-MAJOR SP. REV. (B)(57-59)'!Q24,0)</f>
        <v>0</v>
      </c>
      <c r="AF134">
        <v>450000</v>
      </c>
      <c r="AG134" s="573">
        <v>200</v>
      </c>
      <c r="AH134" s="587">
        <f>IF(B48=2000,'OPER.-MAJOR SP. REV. (B)(57-59)'!U24,0)</f>
        <v>0</v>
      </c>
      <c r="AI134" s="587">
        <f>IF(B48=3000,'OPER.-MAJOR SP. REV. (B)(57-59)'!U24,0)</f>
        <v>0</v>
      </c>
      <c r="AJ134" s="587">
        <f>IF(B48=4000,'OPER.-MAJOR SP. REV. (B)(57-59)'!U24,0)</f>
        <v>0</v>
      </c>
      <c r="AK134" s="587">
        <f>IF(B48=8000,'OPER.-MAJOR SP. REV. (B)(57-59)'!U24,0)</f>
        <v>0</v>
      </c>
      <c r="AM134">
        <v>450000</v>
      </c>
      <c r="AN134" s="573">
        <v>200</v>
      </c>
      <c r="AO134" s="587">
        <f>IF(B49=2000,'OPER.-MAJOR SP. REV. (B)(57-59)'!Y24,0)</f>
        <v>0</v>
      </c>
      <c r="AP134" s="587">
        <f>IF(B49=3000,'OPER.-MAJOR SP. REV. (B)(57-59)'!Y24,0)</f>
        <v>0</v>
      </c>
      <c r="AQ134" s="587">
        <f>IF(B49=4000,'OPER.-MAJOR SP. REV. (B)(57-59)'!Y24,0)</f>
        <v>0</v>
      </c>
      <c r="AR134" s="587">
        <f>IF(B49=8000,'OPER.-MAJOR SP. REV. (B)(57-59)'!Y24,0)</f>
        <v>0</v>
      </c>
      <c r="AT134">
        <v>450000</v>
      </c>
      <c r="AU134" s="573">
        <v>200</v>
      </c>
      <c r="AV134" s="587">
        <f>IF(B50=2000,'OPER.-MAJOR SP. REV. (B)(57-59)'!AC24,0)</f>
        <v>0</v>
      </c>
      <c r="AW134" s="587">
        <f>IF(B50=3000,'OPER.-MAJOR SP. REV. (B)(57-59)'!AC24,0)</f>
        <v>0</v>
      </c>
      <c r="AX134" s="587">
        <f>IF(B50=4000,'OPER.-MAJOR SP. REV. (B)(57-59)'!AC24,0)</f>
        <v>0</v>
      </c>
      <c r="AY134" s="587">
        <f>IF(B50=8000,'OPER.-MAJOR SP. REV. (B)(57-59)'!AC24,0)</f>
        <v>0</v>
      </c>
      <c r="BA134" s="17">
        <v>450000</v>
      </c>
      <c r="BB134" s="586">
        <v>200</v>
      </c>
      <c r="BC134" s="587">
        <f t="shared" si="9"/>
        <v>0</v>
      </c>
      <c r="BD134" s="587">
        <f t="shared" si="9"/>
        <v>0</v>
      </c>
      <c r="BE134" s="587">
        <f t="shared" si="9"/>
        <v>0</v>
      </c>
      <c r="BF134" s="587">
        <f t="shared" si="9"/>
        <v>0</v>
      </c>
    </row>
    <row r="135" spans="4:58">
      <c r="D135">
        <v>450000</v>
      </c>
      <c r="E135" s="573">
        <v>610</v>
      </c>
      <c r="F135" s="587"/>
      <c r="G135" s="587"/>
      <c r="H135" s="587"/>
      <c r="I135" s="587"/>
      <c r="K135">
        <v>450000</v>
      </c>
      <c r="L135" s="573">
        <v>610</v>
      </c>
      <c r="M135" s="587"/>
      <c r="N135" s="587"/>
      <c r="O135" s="587"/>
      <c r="P135" s="587"/>
      <c r="R135">
        <v>450000</v>
      </c>
      <c r="S135" s="573">
        <v>610</v>
      </c>
      <c r="T135" s="587"/>
      <c r="U135" s="587"/>
      <c r="V135" s="587"/>
      <c r="W135" s="587"/>
      <c r="Y135">
        <v>450000</v>
      </c>
      <c r="Z135" s="573">
        <v>610</v>
      </c>
      <c r="AA135" s="587"/>
      <c r="AB135" s="587"/>
      <c r="AC135" s="587"/>
      <c r="AD135" s="587"/>
      <c r="AF135">
        <v>450000</v>
      </c>
      <c r="AG135" s="573">
        <v>610</v>
      </c>
      <c r="AH135" s="587"/>
      <c r="AI135" s="587"/>
      <c r="AJ135" s="587"/>
      <c r="AK135" s="587"/>
      <c r="AM135">
        <v>450000</v>
      </c>
      <c r="AN135" s="573">
        <v>610</v>
      </c>
      <c r="AO135" s="587"/>
      <c r="AP135" s="587"/>
      <c r="AQ135" s="587"/>
      <c r="AR135" s="587"/>
      <c r="AT135">
        <v>450000</v>
      </c>
      <c r="AU135" s="573">
        <v>610</v>
      </c>
      <c r="AV135" s="587"/>
      <c r="AW135" s="587"/>
      <c r="AX135" s="587"/>
      <c r="AY135" s="587"/>
      <c r="BA135" s="17">
        <v>450000</v>
      </c>
      <c r="BB135" s="586">
        <v>610</v>
      </c>
      <c r="BC135" s="587"/>
      <c r="BD135" s="587"/>
      <c r="BE135" s="587"/>
      <c r="BF135" s="587"/>
    </row>
    <row r="136" spans="4:58">
      <c r="D136">
        <v>450000</v>
      </c>
      <c r="E136" s="573">
        <v>620</v>
      </c>
      <c r="F136" s="587"/>
      <c r="G136" s="587"/>
      <c r="H136" s="587"/>
      <c r="I136" s="587"/>
      <c r="K136">
        <v>450000</v>
      </c>
      <c r="L136" s="573">
        <v>620</v>
      </c>
      <c r="M136" s="587"/>
      <c r="N136" s="587"/>
      <c r="O136" s="587"/>
      <c r="P136" s="587"/>
      <c r="R136">
        <v>450000</v>
      </c>
      <c r="S136" s="573">
        <v>620</v>
      </c>
      <c r="T136" s="587"/>
      <c r="U136" s="587"/>
      <c r="V136" s="587"/>
      <c r="W136" s="587"/>
      <c r="Y136">
        <v>450000</v>
      </c>
      <c r="Z136" s="573">
        <v>620</v>
      </c>
      <c r="AA136" s="587"/>
      <c r="AB136" s="587"/>
      <c r="AC136" s="587"/>
      <c r="AD136" s="587"/>
      <c r="AF136">
        <v>450000</v>
      </c>
      <c r="AG136" s="573">
        <v>620</v>
      </c>
      <c r="AH136" s="587"/>
      <c r="AI136" s="587"/>
      <c r="AJ136" s="587"/>
      <c r="AK136" s="587"/>
      <c r="AM136">
        <v>450000</v>
      </c>
      <c r="AN136" s="573">
        <v>620</v>
      </c>
      <c r="AO136" s="587"/>
      <c r="AP136" s="587"/>
      <c r="AQ136" s="587"/>
      <c r="AR136" s="587"/>
      <c r="AT136">
        <v>450000</v>
      </c>
      <c r="AU136" s="573">
        <v>620</v>
      </c>
      <c r="AV136" s="587"/>
      <c r="AW136" s="587"/>
      <c r="AX136" s="587"/>
      <c r="AY136" s="587"/>
      <c r="BA136" s="17">
        <v>450000</v>
      </c>
      <c r="BB136" s="586">
        <v>620</v>
      </c>
      <c r="BC136" s="587"/>
      <c r="BD136" s="587"/>
      <c r="BE136" s="587"/>
      <c r="BF136" s="587"/>
    </row>
    <row r="137" spans="4:58">
      <c r="D137">
        <v>450000</v>
      </c>
      <c r="E137" s="573">
        <v>900</v>
      </c>
      <c r="F137" s="587"/>
      <c r="G137" s="587"/>
      <c r="H137" s="587"/>
      <c r="I137" s="587"/>
      <c r="K137">
        <v>450000</v>
      </c>
      <c r="L137" s="573">
        <v>900</v>
      </c>
      <c r="M137" s="587"/>
      <c r="N137" s="587"/>
      <c r="O137" s="587"/>
      <c r="P137" s="587"/>
      <c r="R137">
        <v>450000</v>
      </c>
      <c r="S137" s="573">
        <v>900</v>
      </c>
      <c r="T137" s="587"/>
      <c r="U137" s="587"/>
      <c r="V137" s="587"/>
      <c r="W137" s="587"/>
      <c r="Y137">
        <v>450000</v>
      </c>
      <c r="Z137" s="573">
        <v>900</v>
      </c>
      <c r="AA137" s="587"/>
      <c r="AB137" s="587"/>
      <c r="AC137" s="587"/>
      <c r="AD137" s="587"/>
      <c r="AF137">
        <v>450000</v>
      </c>
      <c r="AG137" s="573">
        <v>900</v>
      </c>
      <c r="AH137" s="587"/>
      <c r="AI137" s="587"/>
      <c r="AJ137" s="587"/>
      <c r="AK137" s="587"/>
      <c r="AM137">
        <v>450000</v>
      </c>
      <c r="AN137" s="573">
        <v>900</v>
      </c>
      <c r="AO137" s="587"/>
      <c r="AP137" s="587"/>
      <c r="AQ137" s="587"/>
      <c r="AR137" s="587"/>
      <c r="AT137">
        <v>450000</v>
      </c>
      <c r="AU137" s="573">
        <v>900</v>
      </c>
      <c r="AV137" s="587"/>
      <c r="AW137" s="587"/>
      <c r="AX137" s="587"/>
      <c r="AY137" s="587"/>
      <c r="BA137" s="17">
        <v>450000</v>
      </c>
      <c r="BB137" s="586">
        <v>900</v>
      </c>
      <c r="BC137" s="587"/>
      <c r="BD137" s="587"/>
      <c r="BE137" s="587"/>
      <c r="BF137" s="587"/>
    </row>
    <row r="138" spans="4:58">
      <c r="D138">
        <v>460000</v>
      </c>
      <c r="E138" s="573">
        <v>100</v>
      </c>
      <c r="F138" s="587">
        <f>IF(B44=2000,'OPER.-MAJOR SP. REV. (B)(57-59)'!E26,0)</f>
        <v>0</v>
      </c>
      <c r="G138" s="587">
        <f>IF(B44=3000,'OPER.-MAJOR SP. REV. (B)(57-59)'!E26,0)</f>
        <v>0</v>
      </c>
      <c r="H138" s="587">
        <f>IF(B44=4000,'OPER.-MAJOR SP. REV. (B)(57-59)'!E26,0)</f>
        <v>0</v>
      </c>
      <c r="I138" s="587">
        <f>IF(B44=8000,'OPER.-MAJOR SP. REV. (B)(57-59)'!E26,0)</f>
        <v>0</v>
      </c>
      <c r="K138">
        <v>460000</v>
      </c>
      <c r="L138" s="573">
        <v>100</v>
      </c>
      <c r="M138" s="587">
        <f>IF(B45=2000,'OPER.-MAJOR SP. REV. (B)(57-59)'!I26,0)</f>
        <v>0</v>
      </c>
      <c r="N138" s="587">
        <f>IF(B45=3000,'OPER.-MAJOR SP. REV. (B)(57-59)'!I26,0)</f>
        <v>0</v>
      </c>
      <c r="O138" s="587">
        <f>IF(B45=4000,'OPER.-MAJOR SP. REV. (B)(57-59)'!I26,0)</f>
        <v>0</v>
      </c>
      <c r="P138" s="587">
        <f>IF(B45=8000,'OPER.-MAJOR SP. REV. (B)(57-59)'!I26,0)</f>
        <v>0</v>
      </c>
      <c r="R138">
        <v>460000</v>
      </c>
      <c r="S138" s="573">
        <v>100</v>
      </c>
      <c r="T138" s="587">
        <f>IF(B46=2000,'OPER.-MAJOR SP. REV. (B)(57-59)'!M26,0)</f>
        <v>0</v>
      </c>
      <c r="U138" s="587">
        <f>IF(B46=3000,'OPER.-MAJOR SP. REV. (B)(57-59)'!M26,0)</f>
        <v>0</v>
      </c>
      <c r="V138" s="587">
        <f>IF(B46=4000,'OPER.-MAJOR SP. REV. (B)(57-59)'!M26,0)</f>
        <v>0</v>
      </c>
      <c r="W138" s="587">
        <f>IF(B46=8000,'OPER.-MAJOR SP. REV. (B)(57-59)'!M26,0)</f>
        <v>0</v>
      </c>
      <c r="Y138">
        <v>460000</v>
      </c>
      <c r="Z138" s="573">
        <v>100</v>
      </c>
      <c r="AA138" s="587">
        <f>IF(B47=2000,'OPER.-MAJOR SP. REV. (B)(57-59)'!Q26,0)</f>
        <v>0</v>
      </c>
      <c r="AB138" s="587">
        <f>IF(B47=3000,'OPER.-MAJOR SP. REV. (B)(57-59)'!Q26,0)</f>
        <v>0</v>
      </c>
      <c r="AC138" s="587">
        <f>IF(B47=4000,'OPER.-MAJOR SP. REV. (B)(57-59)'!Q26,0)</f>
        <v>0</v>
      </c>
      <c r="AD138" s="587">
        <f>IF(B47=8000,'OPER.-MAJOR SP. REV. (B)(57-59)'!Q26,0)</f>
        <v>0</v>
      </c>
      <c r="AF138">
        <v>460000</v>
      </c>
      <c r="AG138" s="573">
        <v>100</v>
      </c>
      <c r="AH138" s="587">
        <f>IF(B48=2000,'OPER.-MAJOR SP. REV. (B)(57-59)'!U26,0)</f>
        <v>0</v>
      </c>
      <c r="AI138" s="587">
        <f>IF(B48=3000,'OPER.-MAJOR SP. REV. (B)(57-59)'!U26,0)</f>
        <v>0</v>
      </c>
      <c r="AJ138" s="587">
        <f>IF(B48=4000,'OPER.-MAJOR SP. REV. (B)(57-59)'!U26,0)</f>
        <v>0</v>
      </c>
      <c r="AK138" s="587">
        <f>IF(B48=8000,'OPER.-MAJOR SP. REV. (B)(57-59)'!U26,0)</f>
        <v>0</v>
      </c>
      <c r="AM138">
        <v>460000</v>
      </c>
      <c r="AN138" s="573">
        <v>100</v>
      </c>
      <c r="AO138" s="587">
        <f>IF(B49=2000,'OPER.-MAJOR SP. REV. (B)(57-59)'!Y26,0)</f>
        <v>0</v>
      </c>
      <c r="AP138" s="587">
        <f>IF(B49=3000,'OPER.-MAJOR SP. REV. (B)(57-59)'!Y26,0)</f>
        <v>0</v>
      </c>
      <c r="AQ138" s="587">
        <f>IF(B49=4000,'OPER.-MAJOR SP. REV. (B)(57-59)'!Y26,0)</f>
        <v>0</v>
      </c>
      <c r="AR138" s="587">
        <f>IF(B49=8000,'OPER.-MAJOR SP. REV. (B)(57-59)'!Y26,0)</f>
        <v>0</v>
      </c>
      <c r="AT138">
        <v>460000</v>
      </c>
      <c r="AU138" s="573">
        <v>100</v>
      </c>
      <c r="AV138" s="587">
        <f>IF(B50=2000,'OPER.-MAJOR SP. REV. (B)(57-59)'!AC26,0)</f>
        <v>0</v>
      </c>
      <c r="AW138" s="587">
        <f>IF(B50=3000,'OPER.-MAJOR SP. REV. (B)(57-59)'!AC26,0)</f>
        <v>0</v>
      </c>
      <c r="AX138" s="587">
        <f>IF(B50=4000,'OPER.-MAJOR SP. REV. (B)(57-59)'!AC26,0)</f>
        <v>0</v>
      </c>
      <c r="AY138" s="587">
        <f>IF(B50=8000,'OPER.-MAJOR SP. REV. (B)(57-59)'!AC26,0)</f>
        <v>0</v>
      </c>
      <c r="BA138" s="17">
        <v>460000</v>
      </c>
      <c r="BB138" s="586">
        <v>100</v>
      </c>
      <c r="BC138" s="587">
        <f t="shared" ref="BC138:BF139" si="10">F138+M138+T138+AA138+AH138+AO138+AV138</f>
        <v>0</v>
      </c>
      <c r="BD138" s="587">
        <f t="shared" si="10"/>
        <v>0</v>
      </c>
      <c r="BE138" s="587">
        <f t="shared" si="10"/>
        <v>0</v>
      </c>
      <c r="BF138" s="587">
        <f t="shared" si="10"/>
        <v>0</v>
      </c>
    </row>
    <row r="139" spans="4:58">
      <c r="D139">
        <v>460000</v>
      </c>
      <c r="E139" s="573">
        <v>200</v>
      </c>
      <c r="F139" s="587">
        <f>IF(B44=2000,'OPER.-MAJOR SP. REV. (B)(57-59)'!E27,0)</f>
        <v>0</v>
      </c>
      <c r="G139" s="587">
        <f>IF(B44=3000,'OPER.-MAJOR SP. REV. (B)(57-59)'!E27,0)</f>
        <v>0</v>
      </c>
      <c r="H139" s="587">
        <f>IF(B44=4000,'OPER.-MAJOR SP. REV. (B)(57-59)'!E27,0)</f>
        <v>0</v>
      </c>
      <c r="I139" s="587">
        <f>IF(B44=8000,'OPER.-MAJOR SP. REV. (B)(57-59)'!E27,0)</f>
        <v>0</v>
      </c>
      <c r="K139">
        <v>460000</v>
      </c>
      <c r="L139" s="573">
        <v>200</v>
      </c>
      <c r="M139" s="587">
        <f>IF(B45=2000,'OPER.-MAJOR SP. REV. (B)(57-59)'!I27,0)</f>
        <v>0</v>
      </c>
      <c r="N139" s="587">
        <f>IF(B45=3000,'OPER.-MAJOR SP. REV. (B)(57-59)'!I27,0)</f>
        <v>0</v>
      </c>
      <c r="O139" s="587">
        <f>IF(B45=4000,'OPER.-MAJOR SP. REV. (B)(57-59)'!I27,0)</f>
        <v>0</v>
      </c>
      <c r="P139" s="587">
        <f>IF(B45=8000,'OPER.-MAJOR SP. REV. (B)(57-59)'!I27,0)</f>
        <v>0</v>
      </c>
      <c r="R139">
        <v>460000</v>
      </c>
      <c r="S139" s="573">
        <v>200</v>
      </c>
      <c r="T139" s="587">
        <f>IF(B46=2000,'OPER.-MAJOR SP. REV. (B)(57-59)'!M27,0)</f>
        <v>0</v>
      </c>
      <c r="U139" s="587">
        <f>IF(B46=3000,'OPER.-MAJOR SP. REV. (B)(57-59)'!M27,0)</f>
        <v>0</v>
      </c>
      <c r="V139" s="587">
        <f>IF(B46=4000,'OPER.-MAJOR SP. REV. (B)(57-59)'!M27,0)</f>
        <v>0</v>
      </c>
      <c r="W139" s="587">
        <f>IF(B46=8000,'OPER.-MAJOR SP. REV. (B)(57-59)'!M27,0)</f>
        <v>0</v>
      </c>
      <c r="Y139">
        <v>460000</v>
      </c>
      <c r="Z139" s="573">
        <v>200</v>
      </c>
      <c r="AA139" s="587">
        <f>IF(B47=2000,'OPER.-MAJOR SP. REV. (B)(57-59)'!Q27,0)</f>
        <v>0</v>
      </c>
      <c r="AB139" s="587">
        <f>IF(B47=3000,'OPER.-MAJOR SP. REV. (B)(57-59)'!Q27,0)</f>
        <v>0</v>
      </c>
      <c r="AC139" s="587">
        <f>IF(B47=4000,'OPER.-MAJOR SP. REV. (B)(57-59)'!Q27,0)</f>
        <v>0</v>
      </c>
      <c r="AD139" s="587">
        <f>IF(B47=8000,'OPER.-MAJOR SP. REV. (B)(57-59)'!Q27,0)</f>
        <v>0</v>
      </c>
      <c r="AF139">
        <v>460000</v>
      </c>
      <c r="AG139" s="573">
        <v>200</v>
      </c>
      <c r="AH139" s="587">
        <f>IF(B48=2000,'OPER.-MAJOR SP. REV. (B)(57-59)'!U27,0)</f>
        <v>0</v>
      </c>
      <c r="AI139" s="587">
        <f>IF(B48=3000,'OPER.-MAJOR SP. REV. (B)(57-59)'!U27,0)</f>
        <v>0</v>
      </c>
      <c r="AJ139" s="587">
        <f>IF(B48=4000,'OPER.-MAJOR SP. REV. (B)(57-59)'!U27,0)</f>
        <v>0</v>
      </c>
      <c r="AK139" s="587">
        <f>IF(B48=8000,'OPER.-MAJOR SP. REV. (B)(57-59)'!U27,0)</f>
        <v>0</v>
      </c>
      <c r="AM139">
        <v>460000</v>
      </c>
      <c r="AN139" s="573">
        <v>200</v>
      </c>
      <c r="AO139" s="587">
        <f>IF(B49=2000,'OPER.-MAJOR SP. REV. (B)(57-59)'!Y27,0)</f>
        <v>0</v>
      </c>
      <c r="AP139" s="587">
        <f>IF(B49=3000,'OPER.-MAJOR SP. REV. (B)(57-59)'!Y27,0)</f>
        <v>0</v>
      </c>
      <c r="AQ139" s="587">
        <f>IF(B49=4000,'OPER.-MAJOR SP. REV. (B)(57-59)'!Y27,0)</f>
        <v>0</v>
      </c>
      <c r="AR139" s="587">
        <f>IF(B49=8000,'OPER.-MAJOR SP. REV. (B)(57-59)'!Y27,0)</f>
        <v>0</v>
      </c>
      <c r="AT139">
        <v>460000</v>
      </c>
      <c r="AU139" s="573">
        <v>200</v>
      </c>
      <c r="AV139" s="587">
        <f>IF(B50=2000,'OPER.-MAJOR SP. REV. (B)(57-59)'!AC27,0)</f>
        <v>0</v>
      </c>
      <c r="AW139" s="587">
        <f>IF(B50=3000,'OPER.-MAJOR SP. REV. (B)(57-59)'!AC27,0)</f>
        <v>0</v>
      </c>
      <c r="AX139" s="587">
        <f>IF(B50=4000,'OPER.-MAJOR SP. REV. (B)(57-59)'!AC27,0)</f>
        <v>0</v>
      </c>
      <c r="AY139" s="587">
        <f>IF(B50=8000,'OPER.-MAJOR SP. REV. (B)(57-59)'!AC27,0)</f>
        <v>0</v>
      </c>
      <c r="BA139" s="17">
        <v>460000</v>
      </c>
      <c r="BB139" s="586">
        <v>200</v>
      </c>
      <c r="BC139" s="587">
        <f t="shared" si="10"/>
        <v>0</v>
      </c>
      <c r="BD139" s="587">
        <f t="shared" si="10"/>
        <v>0</v>
      </c>
      <c r="BE139" s="587">
        <f t="shared" si="10"/>
        <v>0</v>
      </c>
      <c r="BF139" s="587">
        <f t="shared" si="10"/>
        <v>0</v>
      </c>
    </row>
    <row r="140" spans="4:58">
      <c r="D140">
        <v>460000</v>
      </c>
      <c r="E140" s="573">
        <v>610</v>
      </c>
      <c r="F140" s="587"/>
      <c r="G140" s="587"/>
      <c r="H140" s="587"/>
      <c r="I140" s="587"/>
      <c r="K140">
        <v>460000</v>
      </c>
      <c r="L140" s="573">
        <v>610</v>
      </c>
      <c r="M140" s="587"/>
      <c r="N140" s="587"/>
      <c r="O140" s="587"/>
      <c r="P140" s="587"/>
      <c r="R140">
        <v>460000</v>
      </c>
      <c r="S140" s="573">
        <v>610</v>
      </c>
      <c r="T140" s="587"/>
      <c r="U140" s="587"/>
      <c r="V140" s="587"/>
      <c r="W140" s="587"/>
      <c r="Y140">
        <v>460000</v>
      </c>
      <c r="Z140" s="573">
        <v>610</v>
      </c>
      <c r="AA140" s="587"/>
      <c r="AB140" s="587"/>
      <c r="AC140" s="587"/>
      <c r="AD140" s="587"/>
      <c r="AF140">
        <v>460000</v>
      </c>
      <c r="AG140" s="573">
        <v>610</v>
      </c>
      <c r="AH140" s="587"/>
      <c r="AI140" s="587"/>
      <c r="AJ140" s="587"/>
      <c r="AK140" s="587"/>
      <c r="AM140">
        <v>460000</v>
      </c>
      <c r="AN140" s="573">
        <v>610</v>
      </c>
      <c r="AO140" s="587"/>
      <c r="AP140" s="587"/>
      <c r="AQ140" s="587"/>
      <c r="AR140" s="587"/>
      <c r="AT140">
        <v>460000</v>
      </c>
      <c r="AU140" s="573">
        <v>610</v>
      </c>
      <c r="AV140" s="587"/>
      <c r="AW140" s="587"/>
      <c r="AX140" s="587"/>
      <c r="AY140" s="587"/>
      <c r="BA140" s="17">
        <v>460000</v>
      </c>
      <c r="BB140" s="586">
        <v>610</v>
      </c>
      <c r="BC140" s="587"/>
      <c r="BD140" s="587"/>
      <c r="BE140" s="587"/>
      <c r="BF140" s="587"/>
    </row>
    <row r="141" spans="4:58">
      <c r="D141">
        <v>460000</v>
      </c>
      <c r="E141" s="573">
        <v>620</v>
      </c>
      <c r="F141" s="587"/>
      <c r="G141" s="587"/>
      <c r="H141" s="587"/>
      <c r="I141" s="587"/>
      <c r="K141">
        <v>460000</v>
      </c>
      <c r="L141" s="573">
        <v>620</v>
      </c>
      <c r="M141" s="587"/>
      <c r="N141" s="587"/>
      <c r="O141" s="587"/>
      <c r="P141" s="587"/>
      <c r="R141">
        <v>460000</v>
      </c>
      <c r="S141" s="573">
        <v>620</v>
      </c>
      <c r="T141" s="587"/>
      <c r="U141" s="587"/>
      <c r="V141" s="587"/>
      <c r="W141" s="587"/>
      <c r="Y141">
        <v>460000</v>
      </c>
      <c r="Z141" s="573">
        <v>620</v>
      </c>
      <c r="AA141" s="587"/>
      <c r="AB141" s="587"/>
      <c r="AC141" s="587"/>
      <c r="AD141" s="587"/>
      <c r="AF141">
        <v>460000</v>
      </c>
      <c r="AG141" s="573">
        <v>620</v>
      </c>
      <c r="AH141" s="587"/>
      <c r="AI141" s="587"/>
      <c r="AJ141" s="587"/>
      <c r="AK141" s="587"/>
      <c r="AM141">
        <v>460000</v>
      </c>
      <c r="AN141" s="573">
        <v>620</v>
      </c>
      <c r="AO141" s="587"/>
      <c r="AP141" s="587"/>
      <c r="AQ141" s="587"/>
      <c r="AR141" s="587"/>
      <c r="AT141">
        <v>460000</v>
      </c>
      <c r="AU141" s="573">
        <v>620</v>
      </c>
      <c r="AV141" s="587"/>
      <c r="AW141" s="587"/>
      <c r="AX141" s="587"/>
      <c r="AY141" s="587"/>
      <c r="BA141" s="17">
        <v>460000</v>
      </c>
      <c r="BB141" s="586">
        <v>620</v>
      </c>
      <c r="BC141" s="587"/>
      <c r="BD141" s="587"/>
      <c r="BE141" s="587"/>
      <c r="BF141" s="587"/>
    </row>
    <row r="142" spans="4:58">
      <c r="D142">
        <v>460000</v>
      </c>
      <c r="E142" s="573">
        <v>900</v>
      </c>
      <c r="F142" s="587"/>
      <c r="G142" s="587"/>
      <c r="H142" s="587"/>
      <c r="I142" s="587"/>
      <c r="K142">
        <v>460000</v>
      </c>
      <c r="L142" s="573">
        <v>900</v>
      </c>
      <c r="M142" s="587"/>
      <c r="N142" s="587"/>
      <c r="O142" s="587"/>
      <c r="P142" s="587"/>
      <c r="R142">
        <v>460000</v>
      </c>
      <c r="S142" s="573">
        <v>900</v>
      </c>
      <c r="T142" s="587"/>
      <c r="U142" s="587"/>
      <c r="V142" s="587"/>
      <c r="W142" s="587"/>
      <c r="Y142">
        <v>460000</v>
      </c>
      <c r="Z142" s="573">
        <v>900</v>
      </c>
      <c r="AA142" s="587"/>
      <c r="AB142" s="587"/>
      <c r="AC142" s="587"/>
      <c r="AD142" s="587"/>
      <c r="AF142">
        <v>460000</v>
      </c>
      <c r="AG142" s="573">
        <v>900</v>
      </c>
      <c r="AH142" s="587"/>
      <c r="AI142" s="587"/>
      <c r="AJ142" s="587"/>
      <c r="AK142" s="587"/>
      <c r="AM142">
        <v>460000</v>
      </c>
      <c r="AN142" s="573">
        <v>900</v>
      </c>
      <c r="AO142" s="587"/>
      <c r="AP142" s="587"/>
      <c r="AQ142" s="587"/>
      <c r="AR142" s="587"/>
      <c r="AT142">
        <v>460000</v>
      </c>
      <c r="AU142" s="573">
        <v>900</v>
      </c>
      <c r="AV142" s="587"/>
      <c r="AW142" s="587"/>
      <c r="AX142" s="587"/>
      <c r="AY142" s="587"/>
      <c r="BA142" s="17">
        <v>460000</v>
      </c>
      <c r="BB142" s="586">
        <v>900</v>
      </c>
      <c r="BC142" s="587"/>
      <c r="BD142" s="587"/>
      <c r="BE142" s="587"/>
      <c r="BF142" s="587"/>
    </row>
    <row r="143" spans="4:58">
      <c r="D143">
        <v>470000</v>
      </c>
      <c r="E143" s="573">
        <v>100</v>
      </c>
      <c r="F143" s="587">
        <f>IF(B44=2000,'OPER.-MAJOR SP. REV. (B)(57-59)'!E29,0)</f>
        <v>0</v>
      </c>
      <c r="G143" s="587">
        <f>IF(B44=3000,'OPER.-MAJOR SP. REV. (B)(57-59)'!E29,0)</f>
        <v>0</v>
      </c>
      <c r="H143" s="587">
        <f>IF(B44=4000,'OPER.-MAJOR SP. REV. (B)(57-59)'!E29,0)</f>
        <v>0</v>
      </c>
      <c r="I143" s="587">
        <f>IF(B44=8000,'OPER.-MAJOR SP. REV. (B)(57-59)'!E29,0)</f>
        <v>0</v>
      </c>
      <c r="K143">
        <v>470000</v>
      </c>
      <c r="L143" s="573">
        <v>100</v>
      </c>
      <c r="M143" s="587">
        <f>IF(B45=2000,'OPER.-MAJOR SP. REV. (B)(57-59)'!I29,0)</f>
        <v>0</v>
      </c>
      <c r="N143" s="587">
        <f>IF(B45=3000,'OPER.-MAJOR SP. REV. (B)(57-59)'!I29,0)</f>
        <v>0</v>
      </c>
      <c r="O143" s="587">
        <f>IF(B45=4000,'OPER.-MAJOR SP. REV. (B)(57-59)'!I29,0)</f>
        <v>0</v>
      </c>
      <c r="P143" s="587">
        <f>IF(B45=8000,'OPER.-MAJOR SP. REV. (B)(57-59)'!I29,0)</f>
        <v>0</v>
      </c>
      <c r="R143">
        <v>470000</v>
      </c>
      <c r="S143" s="573">
        <v>100</v>
      </c>
      <c r="T143" s="587">
        <f>IF(B46=2000,'OPER.-MAJOR SP. REV. (B)(57-59)'!M29,0)</f>
        <v>0</v>
      </c>
      <c r="U143" s="587">
        <f>IF(B46=3000,'OPER.-MAJOR SP. REV. (B)(57-59)'!M29,0)</f>
        <v>0</v>
      </c>
      <c r="V143" s="587">
        <f>IF(B46=4000,'OPER.-MAJOR SP. REV. (B)(57-59)'!M29,0)</f>
        <v>0</v>
      </c>
      <c r="W143" s="587">
        <f>IF(B46=8000,'OPER.-MAJOR SP. REV. (B)(57-59)'!M29,0)</f>
        <v>0</v>
      </c>
      <c r="Y143">
        <v>470000</v>
      </c>
      <c r="Z143" s="573">
        <v>100</v>
      </c>
      <c r="AA143" s="587">
        <f>IF(B47=2000,'OPER.-MAJOR SP. REV. (B)(57-59)'!Q29,0)</f>
        <v>0</v>
      </c>
      <c r="AB143" s="587">
        <f>IF(B47=3000,'OPER.-MAJOR SP. REV. (B)(57-59)'!Q29,0)</f>
        <v>0</v>
      </c>
      <c r="AC143" s="587">
        <f>IF(B47=4000,'OPER.-MAJOR SP. REV. (B)(57-59)'!Q29,0)</f>
        <v>0</v>
      </c>
      <c r="AD143" s="587">
        <f>IF(B47=8000,'OPER.-MAJOR SP. REV. (B)(57-59)'!Q29,0)</f>
        <v>0</v>
      </c>
      <c r="AF143">
        <v>470000</v>
      </c>
      <c r="AG143" s="573">
        <v>100</v>
      </c>
      <c r="AH143" s="587">
        <f>IF(B48=2000,'OPER.-MAJOR SP. REV. (B)(57-59)'!U29,0)</f>
        <v>0</v>
      </c>
      <c r="AI143" s="587">
        <f>IF(B48=3000,'OPER.-MAJOR SP. REV. (B)(57-59)'!U29,0)</f>
        <v>0</v>
      </c>
      <c r="AJ143" s="587">
        <f>IF(B48=4000,'OPER.-MAJOR SP. REV. (B)(57-59)'!U29,0)</f>
        <v>0</v>
      </c>
      <c r="AK143" s="587">
        <f>IF(B48=8000,'OPER.-MAJOR SP. REV. (B)(57-59)'!U29,0)</f>
        <v>0</v>
      </c>
      <c r="AM143">
        <v>470000</v>
      </c>
      <c r="AN143" s="573">
        <v>100</v>
      </c>
      <c r="AO143" s="587">
        <f>IF(B49=2000,'OPER.-MAJOR SP. REV. (B)(57-59)'!Y29,0)</f>
        <v>0</v>
      </c>
      <c r="AP143" s="587">
        <f>IF(B49=3000,'OPER.-MAJOR SP. REV. (B)(57-59)'!Y29,0)</f>
        <v>0</v>
      </c>
      <c r="AQ143" s="587">
        <f>IF(B49=4000,'OPER.-MAJOR SP. REV. (B)(57-59)'!Y29,0)</f>
        <v>0</v>
      </c>
      <c r="AR143" s="587">
        <f>IF(B49=8000,'OPER.-MAJOR SP. REV. (B)(57-59)'!Y29,0)</f>
        <v>0</v>
      </c>
      <c r="AT143">
        <v>470000</v>
      </c>
      <c r="AU143" s="573">
        <v>100</v>
      </c>
      <c r="AV143" s="587">
        <f>IF(B50=2000,'OPER.-MAJOR SP. REV. (B)(57-59)'!AC29,0)</f>
        <v>0</v>
      </c>
      <c r="AW143" s="587">
        <f>IF(B50=3000,'OPER.-MAJOR SP. REV. (B)(57-59)'!AC29,0)</f>
        <v>0</v>
      </c>
      <c r="AX143" s="587">
        <f>IF(B50=4000,'OPER.-MAJOR SP. REV. (B)(57-59)'!AC29,0)</f>
        <v>0</v>
      </c>
      <c r="AY143" s="587">
        <f>IF(B50=8000,'OPER.-MAJOR SP. REV. (B)(57-59)'!AC29,0)</f>
        <v>0</v>
      </c>
      <c r="BA143" s="17">
        <v>470000</v>
      </c>
      <c r="BB143" s="586">
        <v>100</v>
      </c>
      <c r="BC143" s="587">
        <f t="shared" ref="BC143:BF144" si="11">F143+M143+T143+AA143+AH143+AO143+AV143</f>
        <v>0</v>
      </c>
      <c r="BD143" s="587">
        <f t="shared" si="11"/>
        <v>0</v>
      </c>
      <c r="BE143" s="587">
        <f t="shared" si="11"/>
        <v>0</v>
      </c>
      <c r="BF143" s="587">
        <f t="shared" si="11"/>
        <v>0</v>
      </c>
    </row>
    <row r="144" spans="4:58">
      <c r="D144">
        <v>470000</v>
      </c>
      <c r="E144" s="573">
        <v>200</v>
      </c>
      <c r="F144" s="587">
        <f>IF(B44=2000,'OPER.-MAJOR SP. REV. (B)(57-59)'!E30,0)</f>
        <v>0</v>
      </c>
      <c r="G144" s="587">
        <f>IF(B44=3000,'OPER.-MAJOR SP. REV. (B)(57-59)'!E30,0)</f>
        <v>0</v>
      </c>
      <c r="H144" s="587">
        <f>IF(B44=4000,'OPER.-MAJOR SP. REV. (B)(57-59)'!E30,0)</f>
        <v>0</v>
      </c>
      <c r="I144" s="587">
        <f>IF(B44=8000,'OPER.-MAJOR SP. REV. (B)(57-59)'!E30,0)</f>
        <v>0</v>
      </c>
      <c r="K144">
        <v>470000</v>
      </c>
      <c r="L144" s="573">
        <v>200</v>
      </c>
      <c r="M144" s="587">
        <f>IF(B45=2000,'OPER.-MAJOR SP. REV. (B)(57-59)'!I30,0)</f>
        <v>0</v>
      </c>
      <c r="N144" s="587">
        <f>IF(B45=3000,'OPER.-MAJOR SP. REV. (B)(57-59)'!I30,0)</f>
        <v>0</v>
      </c>
      <c r="O144" s="587">
        <f>IF(B45=4000,'OPER.-MAJOR SP. REV. (B)(57-59)'!I30,0)</f>
        <v>0</v>
      </c>
      <c r="P144" s="587">
        <f>IF(B45=8000,'OPER.-MAJOR SP. REV. (B)(57-59)'!I30,0)</f>
        <v>0</v>
      </c>
      <c r="R144">
        <v>470000</v>
      </c>
      <c r="S144" s="573">
        <v>200</v>
      </c>
      <c r="T144" s="587">
        <f>IF(B46=2000,'OPER.-MAJOR SP. REV. (B)(57-59)'!M30,0)</f>
        <v>0</v>
      </c>
      <c r="U144" s="587">
        <f>IF(B46=3000,'OPER.-MAJOR SP. REV. (B)(57-59)'!M30,0)</f>
        <v>0</v>
      </c>
      <c r="V144" s="587">
        <f>IF(B46=4000,'OPER.-MAJOR SP. REV. (B)(57-59)'!M30,0)</f>
        <v>0</v>
      </c>
      <c r="W144" s="587">
        <f>IF(B46=8000,'OPER.-MAJOR SP. REV. (B)(57-59)'!M30,0)</f>
        <v>0</v>
      </c>
      <c r="Y144">
        <v>470000</v>
      </c>
      <c r="Z144" s="573">
        <v>200</v>
      </c>
      <c r="AA144" s="587">
        <f>IF(B47=2000,'OPER.-MAJOR SP. REV. (B)(57-59)'!Q30,0)</f>
        <v>0</v>
      </c>
      <c r="AB144" s="587">
        <f>IF(B47=3000,'OPER.-MAJOR SP. REV. (B)(57-59)'!Q30,0)</f>
        <v>0</v>
      </c>
      <c r="AC144" s="587">
        <f>IF(B47=4000,'OPER.-MAJOR SP. REV. (B)(57-59)'!Q30,0)</f>
        <v>0</v>
      </c>
      <c r="AD144" s="587">
        <f>IF(B47=8000,'OPER.-MAJOR SP. REV. (B)(57-59)'!Q30,0)</f>
        <v>0</v>
      </c>
      <c r="AF144">
        <v>470000</v>
      </c>
      <c r="AG144" s="573">
        <v>200</v>
      </c>
      <c r="AH144" s="587">
        <f>IF(B48=2000,'OPER.-MAJOR SP. REV. (B)(57-59)'!U30,0)</f>
        <v>0</v>
      </c>
      <c r="AI144" s="587">
        <f>IF(B48=3000,'OPER.-MAJOR SP. REV. (B)(57-59)'!U30,0)</f>
        <v>0</v>
      </c>
      <c r="AJ144" s="587">
        <f>IF(B48=4000,'OPER.-MAJOR SP. REV. (B)(57-59)'!U30,0)</f>
        <v>0</v>
      </c>
      <c r="AK144" s="587">
        <f>IF(B48=8000,'OPER.-MAJOR SP. REV. (B)(57-59)'!U30,0)</f>
        <v>0</v>
      </c>
      <c r="AM144">
        <v>470000</v>
      </c>
      <c r="AN144" s="573">
        <v>200</v>
      </c>
      <c r="AO144" s="587">
        <f>IF(B49=2000,'OPER.-MAJOR SP. REV. (B)(57-59)'!Y30,0)</f>
        <v>0</v>
      </c>
      <c r="AP144" s="587">
        <f>IF(B49=3000,'OPER.-MAJOR SP. REV. (B)(57-59)'!Y30,0)</f>
        <v>0</v>
      </c>
      <c r="AQ144" s="587">
        <f>IF(B49=4000,'OPER.-MAJOR SP. REV. (B)(57-59)'!Y30,0)</f>
        <v>0</v>
      </c>
      <c r="AR144" s="587">
        <f>IF(B49=8000,'OPER.-MAJOR SP. REV. (B)(57-59)'!Y30,0)</f>
        <v>0</v>
      </c>
      <c r="AT144">
        <v>470000</v>
      </c>
      <c r="AU144" s="573">
        <v>200</v>
      </c>
      <c r="AV144" s="587">
        <f>IF(B50=2000,'OPER.-MAJOR SP. REV. (B)(57-59)'!AC30,0)</f>
        <v>0</v>
      </c>
      <c r="AW144" s="587">
        <f>IF(B50=3000,'OPER.-MAJOR SP. REV. (B)(57-59)'!AC30,0)</f>
        <v>0</v>
      </c>
      <c r="AX144" s="587">
        <f>IF(B50=4000,'OPER.-MAJOR SP. REV. (B)(57-59)'!AC30,0)</f>
        <v>0</v>
      </c>
      <c r="AY144" s="587">
        <f>IF(B50=8000,'OPER.-MAJOR SP. REV. (B)(57-59)'!AC30,0)</f>
        <v>0</v>
      </c>
      <c r="BA144" s="17">
        <v>470000</v>
      </c>
      <c r="BB144" s="586">
        <v>200</v>
      </c>
      <c r="BC144" s="587">
        <f t="shared" si="11"/>
        <v>0</v>
      </c>
      <c r="BD144" s="587">
        <f t="shared" si="11"/>
        <v>0</v>
      </c>
      <c r="BE144" s="587">
        <f t="shared" si="11"/>
        <v>0</v>
      </c>
      <c r="BF144" s="587">
        <f t="shared" si="11"/>
        <v>0</v>
      </c>
    </row>
    <row r="145" spans="4:58">
      <c r="D145">
        <v>470000</v>
      </c>
      <c r="E145" s="573">
        <v>610</v>
      </c>
      <c r="F145" s="587"/>
      <c r="G145" s="587"/>
      <c r="H145" s="587"/>
      <c r="I145" s="587"/>
      <c r="K145">
        <v>470000</v>
      </c>
      <c r="L145" s="573">
        <v>610</v>
      </c>
      <c r="M145" s="587"/>
      <c r="N145" s="587"/>
      <c r="O145" s="587"/>
      <c r="P145" s="587"/>
      <c r="R145">
        <v>470000</v>
      </c>
      <c r="S145" s="573">
        <v>610</v>
      </c>
      <c r="T145" s="587"/>
      <c r="U145" s="587"/>
      <c r="V145" s="587"/>
      <c r="W145" s="587"/>
      <c r="Y145">
        <v>470000</v>
      </c>
      <c r="Z145" s="573">
        <v>610</v>
      </c>
      <c r="AA145" s="587"/>
      <c r="AB145" s="587"/>
      <c r="AC145" s="587"/>
      <c r="AD145" s="587"/>
      <c r="AF145">
        <v>470000</v>
      </c>
      <c r="AG145" s="573">
        <v>610</v>
      </c>
      <c r="AH145" s="587"/>
      <c r="AI145" s="587"/>
      <c r="AJ145" s="587"/>
      <c r="AK145" s="587"/>
      <c r="AM145">
        <v>470000</v>
      </c>
      <c r="AN145" s="573">
        <v>610</v>
      </c>
      <c r="AO145" s="587"/>
      <c r="AP145" s="587"/>
      <c r="AQ145" s="587"/>
      <c r="AR145" s="587"/>
      <c r="AT145">
        <v>470000</v>
      </c>
      <c r="AU145" s="573">
        <v>610</v>
      </c>
      <c r="AV145" s="587"/>
      <c r="AW145" s="587"/>
      <c r="AX145" s="587"/>
      <c r="AY145" s="587"/>
      <c r="BA145" s="17">
        <v>470000</v>
      </c>
      <c r="BB145" s="586">
        <v>610</v>
      </c>
      <c r="BC145" s="587"/>
      <c r="BD145" s="587"/>
      <c r="BE145" s="587"/>
      <c r="BF145" s="587"/>
    </row>
    <row r="146" spans="4:58">
      <c r="D146">
        <v>470000</v>
      </c>
      <c r="E146" s="573">
        <v>620</v>
      </c>
      <c r="F146" s="587"/>
      <c r="G146" s="587"/>
      <c r="H146" s="587"/>
      <c r="I146" s="587"/>
      <c r="K146">
        <v>470000</v>
      </c>
      <c r="L146" s="573">
        <v>620</v>
      </c>
      <c r="M146" s="587"/>
      <c r="N146" s="587"/>
      <c r="O146" s="587"/>
      <c r="P146" s="587"/>
      <c r="R146">
        <v>470000</v>
      </c>
      <c r="S146" s="573">
        <v>620</v>
      </c>
      <c r="T146" s="587"/>
      <c r="U146" s="587"/>
      <c r="V146" s="587"/>
      <c r="W146" s="587"/>
      <c r="Y146">
        <v>470000</v>
      </c>
      <c r="Z146" s="573">
        <v>620</v>
      </c>
      <c r="AA146" s="587"/>
      <c r="AB146" s="587"/>
      <c r="AC146" s="587"/>
      <c r="AD146" s="587"/>
      <c r="AF146">
        <v>470000</v>
      </c>
      <c r="AG146" s="573">
        <v>620</v>
      </c>
      <c r="AH146" s="587"/>
      <c r="AI146" s="587"/>
      <c r="AJ146" s="587"/>
      <c r="AK146" s="587"/>
      <c r="AM146">
        <v>470000</v>
      </c>
      <c r="AN146" s="573">
        <v>620</v>
      </c>
      <c r="AO146" s="587"/>
      <c r="AP146" s="587"/>
      <c r="AQ146" s="587"/>
      <c r="AR146" s="587"/>
      <c r="AT146">
        <v>470000</v>
      </c>
      <c r="AU146" s="573">
        <v>620</v>
      </c>
      <c r="AV146" s="587"/>
      <c r="AW146" s="587"/>
      <c r="AX146" s="587"/>
      <c r="AY146" s="587"/>
      <c r="BA146" s="17">
        <v>470000</v>
      </c>
      <c r="BB146" s="586">
        <v>620</v>
      </c>
      <c r="BC146" s="587"/>
      <c r="BD146" s="587"/>
      <c r="BE146" s="587"/>
      <c r="BF146" s="587"/>
    </row>
    <row r="147" spans="4:58">
      <c r="D147">
        <v>470000</v>
      </c>
      <c r="E147" s="573">
        <v>900</v>
      </c>
      <c r="F147" s="587"/>
      <c r="G147" s="587"/>
      <c r="H147" s="587"/>
      <c r="I147" s="587"/>
      <c r="K147">
        <v>470000</v>
      </c>
      <c r="L147" s="573">
        <v>900</v>
      </c>
      <c r="M147" s="587"/>
      <c r="N147" s="587"/>
      <c r="O147" s="587"/>
      <c r="P147" s="587"/>
      <c r="R147">
        <v>470000</v>
      </c>
      <c r="S147" s="573">
        <v>900</v>
      </c>
      <c r="T147" s="587"/>
      <c r="U147" s="587"/>
      <c r="V147" s="587"/>
      <c r="W147" s="587"/>
      <c r="Y147">
        <v>470000</v>
      </c>
      <c r="Z147" s="573">
        <v>900</v>
      </c>
      <c r="AA147" s="587"/>
      <c r="AB147" s="587"/>
      <c r="AC147" s="587"/>
      <c r="AD147" s="587"/>
      <c r="AF147">
        <v>470000</v>
      </c>
      <c r="AG147" s="573">
        <v>900</v>
      </c>
      <c r="AH147" s="587"/>
      <c r="AI147" s="587"/>
      <c r="AJ147" s="587"/>
      <c r="AK147" s="587"/>
      <c r="AM147">
        <v>470000</v>
      </c>
      <c r="AN147" s="573">
        <v>900</v>
      </c>
      <c r="AO147" s="587"/>
      <c r="AP147" s="587"/>
      <c r="AQ147" s="587"/>
      <c r="AR147" s="587"/>
      <c r="AT147">
        <v>470000</v>
      </c>
      <c r="AU147" s="573">
        <v>900</v>
      </c>
      <c r="AV147" s="587"/>
      <c r="AW147" s="587"/>
      <c r="AX147" s="587"/>
      <c r="AY147" s="587"/>
      <c r="BA147" s="17">
        <v>470000</v>
      </c>
      <c r="BB147" s="586">
        <v>900</v>
      </c>
      <c r="BC147" s="587"/>
      <c r="BD147" s="587"/>
      <c r="BE147" s="587"/>
      <c r="BF147" s="587"/>
    </row>
    <row r="148" spans="4:58">
      <c r="D148">
        <v>480000</v>
      </c>
      <c r="E148" s="573">
        <v>100</v>
      </c>
      <c r="F148" s="587">
        <f>IF(B44=2000,'OPER.-MAJOR SP. REV. (B)(57-59)'!E32,0)</f>
        <v>0</v>
      </c>
      <c r="G148" s="587">
        <f>IF(B44=3000,'OPER.-MAJOR SP. REV. (B)(57-59)'!E32,0)</f>
        <v>0</v>
      </c>
      <c r="H148" s="587">
        <f>IF(B44=4000,'OPER.-MAJOR SP. REV. (B)(57-59)'!E32,0)</f>
        <v>0</v>
      </c>
      <c r="I148" s="587">
        <f>IF(B44=8000,'OPER.-MAJOR SP. REV. (B)(57-59)'!E32,0)</f>
        <v>0</v>
      </c>
      <c r="K148">
        <v>480000</v>
      </c>
      <c r="L148" s="573">
        <v>100</v>
      </c>
      <c r="M148" s="587">
        <f>IF(B45=2000,'OPER.-MAJOR SP. REV. (B)(57-59)'!I32,0)</f>
        <v>0</v>
      </c>
      <c r="N148" s="587">
        <f>IF(B45=3000,'OPER.-MAJOR SP. REV. (B)(57-59)'!I32,0)</f>
        <v>0</v>
      </c>
      <c r="O148" s="587">
        <f>IF(B45=4000,'OPER.-MAJOR SP. REV. (B)(57-59)'!I32,0)</f>
        <v>0</v>
      </c>
      <c r="P148" s="587">
        <f>IF(B45=8000,'OPER.-MAJOR SP. REV. (B)(57-59)'!I32,0)</f>
        <v>0</v>
      </c>
      <c r="R148">
        <v>480000</v>
      </c>
      <c r="S148" s="573">
        <v>100</v>
      </c>
      <c r="T148" s="587">
        <f>IF(B46=2000,'OPER.-MAJOR SP. REV. (B)(57-59)'!M32,0)</f>
        <v>0</v>
      </c>
      <c r="U148" s="587">
        <f>IF(B46=3000,'OPER.-MAJOR SP. REV. (B)(57-59)'!M32,0)</f>
        <v>0</v>
      </c>
      <c r="V148" s="587">
        <f>IF(B46=4000,'OPER.-MAJOR SP. REV. (B)(57-59)'!M32,0)</f>
        <v>0</v>
      </c>
      <c r="W148" s="587">
        <f>IF(B46=8000,'OPER.-MAJOR SP. REV. (B)(57-59)'!M32,0)</f>
        <v>0</v>
      </c>
      <c r="Y148">
        <v>480000</v>
      </c>
      <c r="Z148" s="573">
        <v>100</v>
      </c>
      <c r="AA148" s="587">
        <f>IF(B47=2000,'OPER.-MAJOR SP. REV. (B)(57-59)'!Q32,0)</f>
        <v>0</v>
      </c>
      <c r="AB148" s="587">
        <f>IF(B47=3000,'OPER.-MAJOR SP. REV. (B)(57-59)'!Q32,0)</f>
        <v>0</v>
      </c>
      <c r="AC148" s="587">
        <f>IF(B47=4000,'OPER.-MAJOR SP. REV. (B)(57-59)'!Q32,0)</f>
        <v>0</v>
      </c>
      <c r="AD148" s="587">
        <f>IF(B47=8000,'OPER.-MAJOR SP. REV. (B)(57-59)'!Q32,0)</f>
        <v>0</v>
      </c>
      <c r="AF148">
        <v>480000</v>
      </c>
      <c r="AG148" s="573">
        <v>100</v>
      </c>
      <c r="AH148" s="587">
        <f>IF(B48=2000,'OPER.-MAJOR SP. REV. (B)(57-59)'!U32,0)</f>
        <v>0</v>
      </c>
      <c r="AI148" s="587">
        <f>IF(B48=3000,'OPER.-MAJOR SP. REV. (B)(57-59)'!U32,0)</f>
        <v>0</v>
      </c>
      <c r="AJ148" s="587">
        <f>IF(B48=4000,'OPER.-MAJOR SP. REV. (B)(57-59)'!U32,0)</f>
        <v>0</v>
      </c>
      <c r="AK148" s="587">
        <f>IF(B48=8000,'OPER.-MAJOR SP. REV. (B)(57-59)'!U32,0)</f>
        <v>0</v>
      </c>
      <c r="AM148">
        <v>480000</v>
      </c>
      <c r="AN148" s="573">
        <v>100</v>
      </c>
      <c r="AO148" s="587">
        <f>IF(B49=2000,'OPER.-MAJOR SP. REV. (B)(57-59)'!Y32,0)</f>
        <v>0</v>
      </c>
      <c r="AP148" s="587">
        <f>IF(B49=3000,'OPER.-MAJOR SP. REV. (B)(57-59)'!Y32,0)</f>
        <v>0</v>
      </c>
      <c r="AQ148" s="587">
        <f>IF(B49=4000,'OPER.-MAJOR SP. REV. (B)(57-59)'!Y32,0)</f>
        <v>0</v>
      </c>
      <c r="AR148" s="587">
        <f>IF(B49=8000,'OPER.-MAJOR SP. REV. (B)(57-59)'!Y32,0)</f>
        <v>0</v>
      </c>
      <c r="AT148">
        <v>480000</v>
      </c>
      <c r="AU148" s="573">
        <v>100</v>
      </c>
      <c r="AV148" s="587">
        <f>IF(B50=2000,'OPER.-MAJOR SP. REV. (B)(57-59)'!AC32,0)</f>
        <v>0</v>
      </c>
      <c r="AW148" s="587">
        <f>IF(B50=3000,'OPER.-MAJOR SP. REV. (B)(57-59)'!AC32,0)</f>
        <v>0</v>
      </c>
      <c r="AX148" s="587">
        <f>IF(B50=4000,'OPER.-MAJOR SP. REV. (B)(57-59)'!AC32,0)</f>
        <v>0</v>
      </c>
      <c r="AY148" s="587">
        <f>IF(B50=8000,'OPER.-MAJOR SP. REV. (B)(57-59)'!AC32,0)</f>
        <v>0</v>
      </c>
      <c r="BA148" s="17">
        <v>480000</v>
      </c>
      <c r="BB148" s="586">
        <v>100</v>
      </c>
      <c r="BC148" s="587">
        <f t="shared" ref="BC148:BF149" si="12">F148+M148+T148+AA148+AH148+AO148+AV148</f>
        <v>0</v>
      </c>
      <c r="BD148" s="587">
        <f t="shared" si="12"/>
        <v>0</v>
      </c>
      <c r="BE148" s="587">
        <f t="shared" si="12"/>
        <v>0</v>
      </c>
      <c r="BF148" s="587">
        <f t="shared" si="12"/>
        <v>0</v>
      </c>
    </row>
    <row r="149" spans="4:58">
      <c r="D149">
        <v>480000</v>
      </c>
      <c r="E149" s="573">
        <v>200</v>
      </c>
      <c r="F149" s="587">
        <f>IF(B44=2000,'OPER.-MAJOR SP. REV. (B)(57-59)'!E33,0)</f>
        <v>0</v>
      </c>
      <c r="G149" s="587">
        <f>IF(B44=3000,'OPER.-MAJOR SP. REV. (B)(57-59)'!E33,0)</f>
        <v>0</v>
      </c>
      <c r="H149" s="587">
        <f>IF(B44=4000,'OPER.-MAJOR SP. REV. (B)(57-59)'!E33,0)</f>
        <v>0</v>
      </c>
      <c r="I149" s="587">
        <f>IF(B44=8000,'OPER.-MAJOR SP. REV. (B)(57-59)'!E33,0)</f>
        <v>0</v>
      </c>
      <c r="K149">
        <v>480000</v>
      </c>
      <c r="L149" s="573">
        <v>200</v>
      </c>
      <c r="M149" s="587">
        <f>IF(B45=2000,'OPER.-MAJOR SP. REV. (B)(57-59)'!I33,0)</f>
        <v>0</v>
      </c>
      <c r="N149" s="587">
        <f>IF(B45=3000,'OPER.-MAJOR SP. REV. (B)(57-59)'!I33,0)</f>
        <v>0</v>
      </c>
      <c r="O149" s="587">
        <f>IF(B45=4000,'OPER.-MAJOR SP. REV. (B)(57-59)'!I33,0)</f>
        <v>0</v>
      </c>
      <c r="P149" s="587">
        <f>IF(B45=8000,'OPER.-MAJOR SP. REV. (B)(57-59)'!I33,0)</f>
        <v>0</v>
      </c>
      <c r="R149">
        <v>480000</v>
      </c>
      <c r="S149" s="573">
        <v>200</v>
      </c>
      <c r="T149" s="587">
        <f>IF(B46=2000,'OPER.-MAJOR SP. REV. (B)(57-59)'!M33,0)</f>
        <v>0</v>
      </c>
      <c r="U149" s="587">
        <f>IF(B46=3000,'OPER.-MAJOR SP. REV. (B)(57-59)'!M33,0)</f>
        <v>0</v>
      </c>
      <c r="V149" s="587">
        <f>IF(B46=4000,'OPER.-MAJOR SP. REV. (B)(57-59)'!M33,0)</f>
        <v>0</v>
      </c>
      <c r="W149" s="587">
        <f>IF(B46=8000,'OPER.-MAJOR SP. REV. (B)(57-59)'!M33,0)</f>
        <v>0</v>
      </c>
      <c r="Y149">
        <v>480000</v>
      </c>
      <c r="Z149" s="573">
        <v>200</v>
      </c>
      <c r="AA149" s="587">
        <f>IF(B47=2000,'OPER.-MAJOR SP. REV. (B)(57-59)'!Q33,0)</f>
        <v>0</v>
      </c>
      <c r="AB149" s="587">
        <f>IF(B47=3000,'OPER.-MAJOR SP. REV. (B)(57-59)'!Q33,0)</f>
        <v>0</v>
      </c>
      <c r="AC149" s="587">
        <f>IF(B47=4000,'OPER.-MAJOR SP. REV. (B)(57-59)'!Q33,0)</f>
        <v>0</v>
      </c>
      <c r="AD149" s="587">
        <f>IF(B47=8000,'OPER.-MAJOR SP. REV. (B)(57-59)'!Q33,0)</f>
        <v>0</v>
      </c>
      <c r="AF149">
        <v>480000</v>
      </c>
      <c r="AG149" s="573">
        <v>200</v>
      </c>
      <c r="AH149" s="587">
        <f>IF(B48=2000,'OPER.-MAJOR SP. REV. (B)(57-59)'!U33,0)</f>
        <v>0</v>
      </c>
      <c r="AI149" s="587">
        <f>IF(B48=3000,'OPER.-MAJOR SP. REV. (B)(57-59)'!U33,0)</f>
        <v>0</v>
      </c>
      <c r="AJ149" s="587">
        <f>IF(B48=4000,'OPER.-MAJOR SP. REV. (B)(57-59)'!U33,0)</f>
        <v>0</v>
      </c>
      <c r="AK149" s="587">
        <f>IF(B48=8000,'OPER.-MAJOR SP. REV. (B)(57-59)'!U33,0)</f>
        <v>0</v>
      </c>
      <c r="AM149">
        <v>480000</v>
      </c>
      <c r="AN149" s="573">
        <v>200</v>
      </c>
      <c r="AO149" s="587">
        <f>IF(B49=2000,'OPER.-MAJOR SP. REV. (B)(57-59)'!Y33,0)</f>
        <v>0</v>
      </c>
      <c r="AP149" s="587">
        <f>IF(B49=3000,'OPER.-MAJOR SP. REV. (B)(57-59)'!Y33,0)</f>
        <v>0</v>
      </c>
      <c r="AQ149" s="587">
        <f>IF(B49=4000,'OPER.-MAJOR SP. REV. (B)(57-59)'!Y33,0)</f>
        <v>0</v>
      </c>
      <c r="AR149" s="587">
        <f>IF(B49=8000,'OPER.-MAJOR SP. REV. (B)(57-59)'!Y33,0)</f>
        <v>0</v>
      </c>
      <c r="AT149">
        <v>480000</v>
      </c>
      <c r="AU149" s="573">
        <v>200</v>
      </c>
      <c r="AV149" s="587">
        <f>IF(B50=2000,'OPER.-MAJOR SP. REV. (B)(57-59)'!AC33,0)</f>
        <v>0</v>
      </c>
      <c r="AW149" s="587">
        <f>IF(B50=3000,'OPER.-MAJOR SP. REV. (B)(57-59)'!AC33,0)</f>
        <v>0</v>
      </c>
      <c r="AX149" s="587">
        <f>IF(B50=4000,'OPER.-MAJOR SP. REV. (B)(57-59)'!AC33,0)</f>
        <v>0</v>
      </c>
      <c r="AY149" s="587">
        <f>IF(B50=8000,'OPER.-MAJOR SP. REV. (B)(57-59)'!AC33,0)</f>
        <v>0</v>
      </c>
      <c r="BA149" s="17">
        <v>480000</v>
      </c>
      <c r="BB149" s="586">
        <v>200</v>
      </c>
      <c r="BC149" s="587">
        <f t="shared" si="12"/>
        <v>0</v>
      </c>
      <c r="BD149" s="587">
        <f t="shared" si="12"/>
        <v>0</v>
      </c>
      <c r="BE149" s="587">
        <f t="shared" si="12"/>
        <v>0</v>
      </c>
      <c r="BF149" s="587">
        <f t="shared" si="12"/>
        <v>0</v>
      </c>
    </row>
    <row r="150" spans="4:58">
      <c r="D150">
        <v>480000</v>
      </c>
      <c r="E150" s="573">
        <v>610</v>
      </c>
      <c r="F150" s="587"/>
      <c r="G150" s="587"/>
      <c r="H150" s="587"/>
      <c r="I150" s="587"/>
      <c r="K150">
        <v>480000</v>
      </c>
      <c r="L150" s="573">
        <v>610</v>
      </c>
      <c r="M150" s="587"/>
      <c r="N150" s="587"/>
      <c r="O150" s="587"/>
      <c r="P150" s="587"/>
      <c r="R150">
        <v>480000</v>
      </c>
      <c r="S150" s="573">
        <v>610</v>
      </c>
      <c r="T150" s="587"/>
      <c r="U150" s="587"/>
      <c r="V150" s="587"/>
      <c r="W150" s="587"/>
      <c r="Y150">
        <v>480000</v>
      </c>
      <c r="Z150" s="573">
        <v>610</v>
      </c>
      <c r="AA150" s="587"/>
      <c r="AB150" s="587"/>
      <c r="AC150" s="587"/>
      <c r="AD150" s="587"/>
      <c r="AF150">
        <v>480000</v>
      </c>
      <c r="AG150" s="573">
        <v>610</v>
      </c>
      <c r="AH150" s="587"/>
      <c r="AI150" s="587"/>
      <c r="AJ150" s="587"/>
      <c r="AK150" s="587"/>
      <c r="AM150">
        <v>480000</v>
      </c>
      <c r="AN150" s="573">
        <v>610</v>
      </c>
      <c r="AO150" s="587"/>
      <c r="AP150" s="587"/>
      <c r="AQ150" s="587"/>
      <c r="AR150" s="587"/>
      <c r="AT150">
        <v>480000</v>
      </c>
      <c r="AU150" s="573">
        <v>610</v>
      </c>
      <c r="AV150" s="587"/>
      <c r="AW150" s="587"/>
      <c r="AX150" s="587"/>
      <c r="AY150" s="587"/>
      <c r="BA150" s="17">
        <v>480000</v>
      </c>
      <c r="BB150" s="586">
        <v>610</v>
      </c>
      <c r="BC150" s="587"/>
      <c r="BD150" s="587"/>
      <c r="BE150" s="587"/>
      <c r="BF150" s="587"/>
    </row>
    <row r="151" spans="4:58">
      <c r="D151">
        <v>480000</v>
      </c>
      <c r="E151" s="573">
        <v>620</v>
      </c>
      <c r="F151" s="587"/>
      <c r="G151" s="587"/>
      <c r="H151" s="587"/>
      <c r="I151" s="587"/>
      <c r="K151">
        <v>480000</v>
      </c>
      <c r="L151" s="573">
        <v>620</v>
      </c>
      <c r="M151" s="587"/>
      <c r="N151" s="587"/>
      <c r="O151" s="587"/>
      <c r="P151" s="587"/>
      <c r="R151">
        <v>480000</v>
      </c>
      <c r="S151" s="573">
        <v>620</v>
      </c>
      <c r="T151" s="587"/>
      <c r="U151" s="587"/>
      <c r="V151" s="587"/>
      <c r="W151" s="587"/>
      <c r="Y151">
        <v>480000</v>
      </c>
      <c r="Z151" s="573">
        <v>620</v>
      </c>
      <c r="AA151" s="587"/>
      <c r="AB151" s="587"/>
      <c r="AC151" s="587"/>
      <c r="AD151" s="587"/>
      <c r="AF151">
        <v>480000</v>
      </c>
      <c r="AG151" s="573">
        <v>620</v>
      </c>
      <c r="AH151" s="587"/>
      <c r="AI151" s="587"/>
      <c r="AJ151" s="587"/>
      <c r="AK151" s="587"/>
      <c r="AM151">
        <v>480000</v>
      </c>
      <c r="AN151" s="573">
        <v>620</v>
      </c>
      <c r="AO151" s="587"/>
      <c r="AP151" s="587"/>
      <c r="AQ151" s="587"/>
      <c r="AR151" s="587"/>
      <c r="AT151">
        <v>480000</v>
      </c>
      <c r="AU151" s="573">
        <v>620</v>
      </c>
      <c r="AV151" s="587"/>
      <c r="AW151" s="587"/>
      <c r="AX151" s="587"/>
      <c r="AY151" s="587"/>
      <c r="BA151" s="17">
        <v>480000</v>
      </c>
      <c r="BB151" s="586">
        <v>620</v>
      </c>
      <c r="BC151" s="587"/>
      <c r="BD151" s="587"/>
      <c r="BE151" s="587"/>
      <c r="BF151" s="587"/>
    </row>
    <row r="152" spans="4:58">
      <c r="D152">
        <v>480000</v>
      </c>
      <c r="E152" s="573">
        <v>900</v>
      </c>
      <c r="F152" s="587"/>
      <c r="G152" s="587"/>
      <c r="H152" s="587"/>
      <c r="I152" s="587"/>
      <c r="K152">
        <v>480000</v>
      </c>
      <c r="L152" s="573">
        <v>900</v>
      </c>
      <c r="M152" s="587"/>
      <c r="N152" s="587"/>
      <c r="O152" s="587"/>
      <c r="P152" s="587"/>
      <c r="R152">
        <v>480000</v>
      </c>
      <c r="S152" s="573">
        <v>900</v>
      </c>
      <c r="T152" s="587"/>
      <c r="U152" s="587"/>
      <c r="V152" s="587"/>
      <c r="W152" s="587"/>
      <c r="Y152">
        <v>480000</v>
      </c>
      <c r="Z152" s="573">
        <v>900</v>
      </c>
      <c r="AA152" s="587"/>
      <c r="AB152" s="587"/>
      <c r="AC152" s="587"/>
      <c r="AD152" s="587"/>
      <c r="AF152">
        <v>480000</v>
      </c>
      <c r="AG152" s="573">
        <v>900</v>
      </c>
      <c r="AH152" s="587"/>
      <c r="AI152" s="587"/>
      <c r="AJ152" s="587"/>
      <c r="AK152" s="587"/>
      <c r="AM152">
        <v>480000</v>
      </c>
      <c r="AN152" s="573">
        <v>900</v>
      </c>
      <c r="AO152" s="587"/>
      <c r="AP152" s="587"/>
      <c r="AQ152" s="587"/>
      <c r="AR152" s="587"/>
      <c r="AT152">
        <v>480000</v>
      </c>
      <c r="AU152" s="573">
        <v>900</v>
      </c>
      <c r="AV152" s="587"/>
      <c r="AW152" s="587"/>
      <c r="AX152" s="587"/>
      <c r="AY152" s="587"/>
      <c r="BA152" s="17">
        <v>480000</v>
      </c>
      <c r="BB152" s="586">
        <v>900</v>
      </c>
      <c r="BC152" s="587"/>
      <c r="BD152" s="587"/>
      <c r="BE152" s="587"/>
      <c r="BF152" s="587"/>
    </row>
    <row r="153" spans="4:58">
      <c r="D153">
        <v>490000</v>
      </c>
      <c r="E153" s="573">
        <v>100</v>
      </c>
      <c r="F153" s="587"/>
      <c r="G153" s="587"/>
      <c r="H153" s="587"/>
      <c r="I153" s="587"/>
      <c r="K153">
        <v>490000</v>
      </c>
      <c r="L153" s="573">
        <v>100</v>
      </c>
      <c r="M153" s="587"/>
      <c r="N153" s="587"/>
      <c r="O153" s="587"/>
      <c r="P153" s="587"/>
      <c r="R153">
        <v>490000</v>
      </c>
      <c r="S153" s="573">
        <v>100</v>
      </c>
      <c r="T153" s="587"/>
      <c r="U153" s="587"/>
      <c r="V153" s="587"/>
      <c r="W153" s="587"/>
      <c r="Y153">
        <v>490000</v>
      </c>
      <c r="Z153" s="573">
        <v>100</v>
      </c>
      <c r="AA153" s="587"/>
      <c r="AB153" s="587"/>
      <c r="AC153" s="587"/>
      <c r="AD153" s="587"/>
      <c r="AF153">
        <v>490000</v>
      </c>
      <c r="AG153" s="573">
        <v>100</v>
      </c>
      <c r="AH153" s="587"/>
      <c r="AI153" s="587"/>
      <c r="AJ153" s="587"/>
      <c r="AK153" s="587"/>
      <c r="AM153">
        <v>490000</v>
      </c>
      <c r="AN153" s="573">
        <v>100</v>
      </c>
      <c r="AO153" s="587"/>
      <c r="AP153" s="587"/>
      <c r="AQ153" s="587"/>
      <c r="AR153" s="587"/>
      <c r="AT153">
        <v>490000</v>
      </c>
      <c r="AU153" s="573">
        <v>100</v>
      </c>
      <c r="AV153" s="587"/>
      <c r="AW153" s="587"/>
      <c r="AX153" s="587"/>
      <c r="AY153" s="587"/>
      <c r="BA153" s="17">
        <v>490000</v>
      </c>
      <c r="BB153" s="586">
        <v>100</v>
      </c>
      <c r="BC153" s="587"/>
      <c r="BD153" s="587"/>
      <c r="BE153" s="587"/>
      <c r="BF153" s="587"/>
    </row>
    <row r="154" spans="4:58">
      <c r="D154">
        <v>490000</v>
      </c>
      <c r="E154" s="573">
        <v>200</v>
      </c>
      <c r="F154" s="587"/>
      <c r="G154" s="587"/>
      <c r="H154" s="587"/>
      <c r="I154" s="587"/>
      <c r="K154">
        <v>490000</v>
      </c>
      <c r="L154" s="573">
        <v>200</v>
      </c>
      <c r="M154" s="587"/>
      <c r="N154" s="587"/>
      <c r="O154" s="587"/>
      <c r="P154" s="587"/>
      <c r="R154">
        <v>490000</v>
      </c>
      <c r="S154" s="573">
        <v>200</v>
      </c>
      <c r="T154" s="587"/>
      <c r="U154" s="587"/>
      <c r="V154" s="587"/>
      <c r="W154" s="587"/>
      <c r="Y154">
        <v>490000</v>
      </c>
      <c r="Z154" s="573">
        <v>200</v>
      </c>
      <c r="AA154" s="587"/>
      <c r="AB154" s="587"/>
      <c r="AC154" s="587"/>
      <c r="AD154" s="587"/>
      <c r="AF154">
        <v>490000</v>
      </c>
      <c r="AG154" s="573">
        <v>200</v>
      </c>
      <c r="AH154" s="587"/>
      <c r="AI154" s="587"/>
      <c r="AJ154" s="587"/>
      <c r="AK154" s="587"/>
      <c r="AM154">
        <v>490000</v>
      </c>
      <c r="AN154" s="573">
        <v>200</v>
      </c>
      <c r="AO154" s="587"/>
      <c r="AP154" s="587"/>
      <c r="AQ154" s="587"/>
      <c r="AR154" s="587"/>
      <c r="AT154">
        <v>490000</v>
      </c>
      <c r="AU154" s="573">
        <v>200</v>
      </c>
      <c r="AV154" s="587"/>
      <c r="AW154" s="587"/>
      <c r="AX154" s="587"/>
      <c r="AY154" s="587"/>
      <c r="BA154" s="17">
        <v>490000</v>
      </c>
      <c r="BB154" s="586">
        <v>200</v>
      </c>
      <c r="BC154" s="587"/>
      <c r="BD154" s="587"/>
      <c r="BE154" s="587"/>
      <c r="BF154" s="587"/>
    </row>
    <row r="155" spans="4:58">
      <c r="D155">
        <v>490000</v>
      </c>
      <c r="E155" s="573">
        <v>610</v>
      </c>
      <c r="F155" s="587">
        <f>IF(B44=2000,'OPER.-MAJOR SP. REV. (B)(57-59)'!E36,0)</f>
        <v>0</v>
      </c>
      <c r="G155" s="587">
        <f>IF(B44=3000,'OPER.-MAJOR SP. REV. (B)(57-59)'!E36,0)</f>
        <v>0</v>
      </c>
      <c r="H155" s="587">
        <f>IF(B44=4000,'OPER.-MAJOR SP. REV. (B)(57-59)'!E36,0)</f>
        <v>0</v>
      </c>
      <c r="I155" s="587">
        <f>IF(B44=8000,'OPER.-MAJOR SP. REV. (B)(57-59)'!E36,0)</f>
        <v>0</v>
      </c>
      <c r="K155">
        <v>490000</v>
      </c>
      <c r="L155" s="573">
        <v>610</v>
      </c>
      <c r="M155" s="587">
        <f>IF(B45=2000,'OPER.-MAJOR SP. REV. (B)(57-59)'!I36,0)</f>
        <v>0</v>
      </c>
      <c r="N155" s="587">
        <f>IF(B45=3000,'OPER.-MAJOR SP. REV. (B)(57-59)'!I36,0)</f>
        <v>0</v>
      </c>
      <c r="O155" s="587">
        <f>IF(B45=4000,'OPER.-MAJOR SP. REV. (B)(57-59)'!I36,0)</f>
        <v>0</v>
      </c>
      <c r="P155" s="587">
        <f>IF(B45=8000,'OPER.-MAJOR SP. REV. (B)(57-59)'!I36,0)</f>
        <v>0</v>
      </c>
      <c r="R155">
        <v>490000</v>
      </c>
      <c r="S155" s="573">
        <v>610</v>
      </c>
      <c r="T155" s="587">
        <f>IF(B46=2000,'OPER.-MAJOR SP. REV. (B)(57-59)'!M36,0)</f>
        <v>0</v>
      </c>
      <c r="U155" s="587">
        <f>IF(B46=3000,'OPER.-MAJOR SP. REV. (B)(57-59)'!M36,0)</f>
        <v>0</v>
      </c>
      <c r="V155" s="587">
        <f>IF(B46=4000,'OPER.-MAJOR SP. REV. (B)(57-59)'!M36,0)</f>
        <v>0</v>
      </c>
      <c r="W155" s="587">
        <f>IF(B46=8000,'OPER.-MAJOR SP. REV. (B)(57-59)'!M36,0)</f>
        <v>0</v>
      </c>
      <c r="Y155">
        <v>490000</v>
      </c>
      <c r="Z155" s="573">
        <v>610</v>
      </c>
      <c r="AA155" s="587">
        <f>IF(B47=2000,'OPER.-MAJOR SP. REV. (B)(57-59)'!Q36,0)</f>
        <v>0</v>
      </c>
      <c r="AB155" s="587">
        <f>IF(B47=3000,'OPER.-MAJOR SP. REV. (B)(57-59)'!Q36,0)</f>
        <v>0</v>
      </c>
      <c r="AC155" s="587">
        <f>IF(B47=4000,'OPER.-MAJOR SP. REV. (B)(57-59)'!Q36,0)</f>
        <v>0</v>
      </c>
      <c r="AD155" s="587">
        <f>IF(B47=8000,'OPER.-MAJOR SP. REV. (B)(57-59)'!Q36,0)</f>
        <v>0</v>
      </c>
      <c r="AF155">
        <v>490000</v>
      </c>
      <c r="AG155" s="573">
        <v>610</v>
      </c>
      <c r="AH155" s="587">
        <f>IF(B48=2000,'OPER.-MAJOR SP. REV. (B)(57-59)'!U36,0)</f>
        <v>0</v>
      </c>
      <c r="AI155" s="587">
        <f>IF(B48=3000,'OPER.-MAJOR SP. REV. (B)(57-59)'!U36,0)</f>
        <v>0</v>
      </c>
      <c r="AJ155" s="587">
        <f>IF(B48=4000,'OPER.-MAJOR SP. REV. (B)(57-59)'!U36,0)</f>
        <v>0</v>
      </c>
      <c r="AK155" s="587">
        <f>IF(B48=8000,'OPER.-MAJOR SP. REV. (B)(57-59)'!U36,0)</f>
        <v>0</v>
      </c>
      <c r="AM155">
        <v>490000</v>
      </c>
      <c r="AN155" s="573">
        <v>610</v>
      </c>
      <c r="AO155" s="587">
        <f>IF(B49=2000,'OPER.-MAJOR SP. REV. (B)(57-59)'!Y36,0)</f>
        <v>0</v>
      </c>
      <c r="AP155" s="587">
        <f>IF(B49=3000,'OPER.-MAJOR SP. REV. (B)(57-59)'!Y36,0)</f>
        <v>0</v>
      </c>
      <c r="AQ155" s="587">
        <f>IF(B49=4000,'OPER.-MAJOR SP. REV. (B)(57-59)'!Y36,0)</f>
        <v>0</v>
      </c>
      <c r="AR155" s="587">
        <f>IF(B49=8000,'OPER.-MAJOR SP. REV. (B)(57-59)'!Y36,0)</f>
        <v>0</v>
      </c>
      <c r="AT155">
        <v>490000</v>
      </c>
      <c r="AU155" s="573">
        <v>610</v>
      </c>
      <c r="AV155" s="587">
        <f>IF(B50=2000,'OPER.-MAJOR SP. REV. (B)(57-59)'!AC36,0)</f>
        <v>0</v>
      </c>
      <c r="AW155" s="587">
        <f>IF(B50=3000,'OPER.-MAJOR SP. REV. (B)(57-59)'!AC36,0)</f>
        <v>0</v>
      </c>
      <c r="AX155" s="587">
        <f>IF(B50=4000,'OPER.-MAJOR SP. REV. (B)(57-59)'!AC36,0)</f>
        <v>0</v>
      </c>
      <c r="AY155" s="587">
        <f>IF(B50=8000,'OPER.-MAJOR SP. REV. (B)(57-59)'!AC36,0)</f>
        <v>0</v>
      </c>
      <c r="BA155" s="17">
        <v>490000</v>
      </c>
      <c r="BB155" s="586">
        <v>610</v>
      </c>
      <c r="BC155" s="587">
        <f t="shared" ref="BC155:BF156" si="13">F155+M155+T155+AA155+AH155+AO155+AV155</f>
        <v>0</v>
      </c>
      <c r="BD155" s="587">
        <f t="shared" si="13"/>
        <v>0</v>
      </c>
      <c r="BE155" s="587">
        <f t="shared" si="13"/>
        <v>0</v>
      </c>
      <c r="BF155" s="587">
        <f t="shared" si="13"/>
        <v>0</v>
      </c>
    </row>
    <row r="156" spans="4:58">
      <c r="D156">
        <v>490000</v>
      </c>
      <c r="E156" s="573">
        <v>620</v>
      </c>
      <c r="F156" s="587">
        <f>IF(B44=2000,'OPER.-MAJOR SP. REV. (B)(57-59)'!E37,0)</f>
        <v>0</v>
      </c>
      <c r="G156" s="587">
        <f>IF(B44=3000,'OPER.-MAJOR SP. REV. (B)(57-59)'!E37,0)</f>
        <v>0</v>
      </c>
      <c r="H156" s="587">
        <f>IF(B44=4000,'OPER.-MAJOR SP. REV. (B)(57-59)'!E37,0)</f>
        <v>0</v>
      </c>
      <c r="I156" s="587">
        <f>IF(B44=8000,'OPER.-MAJOR SP. REV. (B)(57-59)'!E37,0)</f>
        <v>0</v>
      </c>
      <c r="K156">
        <v>490000</v>
      </c>
      <c r="L156" s="573">
        <v>620</v>
      </c>
      <c r="M156" s="587">
        <f>IF(B45=2000,'OPER.-MAJOR SP. REV. (B)(57-59)'!I37,0)</f>
        <v>0</v>
      </c>
      <c r="N156" s="587">
        <f>IF(B45=3000,'OPER.-MAJOR SP. REV. (B)(57-59)'!I37,0)</f>
        <v>0</v>
      </c>
      <c r="O156" s="587">
        <f>IF(B45=4000,'OPER.-MAJOR SP. REV. (B)(57-59)'!I37,0)</f>
        <v>0</v>
      </c>
      <c r="P156" s="587">
        <f>IF(B45=8000,'OPER.-MAJOR SP. REV. (B)(57-59)'!I37,0)</f>
        <v>0</v>
      </c>
      <c r="R156">
        <v>490000</v>
      </c>
      <c r="S156" s="573">
        <v>620</v>
      </c>
      <c r="T156" s="587">
        <f>IF(B46=2000,'OPER.-MAJOR SP. REV. (B)(57-59)'!M37,0)</f>
        <v>0</v>
      </c>
      <c r="U156" s="587">
        <f>IF(B46=3000,'OPER.-MAJOR SP. REV. (B)(57-59)'!M37,0)</f>
        <v>0</v>
      </c>
      <c r="V156" s="587">
        <f>IF(B46=4000,'OPER.-MAJOR SP. REV. (B)(57-59)'!M37,0)</f>
        <v>0</v>
      </c>
      <c r="W156" s="587">
        <f>IF(B46=8000,'OPER.-MAJOR SP. REV. (B)(57-59)'!M37,0)</f>
        <v>0</v>
      </c>
      <c r="Y156">
        <v>490000</v>
      </c>
      <c r="Z156" s="573">
        <v>620</v>
      </c>
      <c r="AA156" s="587">
        <f>IF(B47=2000,'OPER.-MAJOR SP. REV. (B)(57-59)'!Q37,0)</f>
        <v>0</v>
      </c>
      <c r="AB156" s="587">
        <f>IF(B47=3000,'OPER.-MAJOR SP. REV. (B)(57-59)'!Q37,0)</f>
        <v>0</v>
      </c>
      <c r="AC156" s="587">
        <f>IF(B47=4000,'OPER.-MAJOR SP. REV. (B)(57-59)'!Q37,0)</f>
        <v>0</v>
      </c>
      <c r="AD156" s="587">
        <f>IF(B47=8000,'OPER.-MAJOR SP. REV. (B)(57-59)'!Q37,0)</f>
        <v>0</v>
      </c>
      <c r="AF156">
        <v>490000</v>
      </c>
      <c r="AG156" s="573">
        <v>620</v>
      </c>
      <c r="AH156" s="587">
        <f>IF(B48=2000,'OPER.-MAJOR SP. REV. (B)(57-59)'!U37,0)</f>
        <v>0</v>
      </c>
      <c r="AI156" s="587">
        <f>IF(B48=3000,'OPER.-MAJOR SP. REV. (B)(57-59)'!U37,0)</f>
        <v>0</v>
      </c>
      <c r="AJ156" s="587">
        <f>IF(B48=4000,'OPER.-MAJOR SP. REV. (B)(57-59)'!U37,0)</f>
        <v>0</v>
      </c>
      <c r="AK156" s="587">
        <f>IF(B48=8000,'OPER.-MAJOR SP. REV. (B)(57-59)'!U37,0)</f>
        <v>0</v>
      </c>
      <c r="AM156">
        <v>490000</v>
      </c>
      <c r="AN156" s="573">
        <v>620</v>
      </c>
      <c r="AO156" s="587">
        <f>IF(B49=2000,'OPER.-MAJOR SP. REV. (B)(57-59)'!Y37,0)</f>
        <v>0</v>
      </c>
      <c r="AP156" s="587">
        <f>IF(B49=3000,'OPER.-MAJOR SP. REV. (B)(57-59)'!Y37,0)</f>
        <v>0</v>
      </c>
      <c r="AQ156" s="587">
        <f>IF(B49=4000,'OPER.-MAJOR SP. REV. (B)(57-59)'!Y37,0)</f>
        <v>0</v>
      </c>
      <c r="AR156" s="587">
        <f>IF(B49=8000,'OPER.-MAJOR SP. REV. (B)(57-59)'!Y37,0)</f>
        <v>0</v>
      </c>
      <c r="AT156">
        <v>490000</v>
      </c>
      <c r="AU156" s="573">
        <v>620</v>
      </c>
      <c r="AV156" s="587">
        <f>IF(B50=2000,'OPER.-MAJOR SP. REV. (B)(57-59)'!AC37,0)</f>
        <v>0</v>
      </c>
      <c r="AW156" s="587">
        <f>IF(B50=3000,'OPER.-MAJOR SP. REV. (B)(57-59)'!AC37,0)</f>
        <v>0</v>
      </c>
      <c r="AX156" s="587">
        <f>IF(B50=4000,'OPER.-MAJOR SP. REV. (B)(57-59)'!AC37,0)</f>
        <v>0</v>
      </c>
      <c r="AY156" s="587">
        <f>IF(B50=8000,'OPER.-MAJOR SP. REV. (B)(57-59)'!AC37,0)</f>
        <v>0</v>
      </c>
      <c r="BA156" s="17">
        <v>490000</v>
      </c>
      <c r="BB156" s="586">
        <v>620</v>
      </c>
      <c r="BC156" s="587">
        <f t="shared" si="13"/>
        <v>0</v>
      </c>
      <c r="BD156" s="587">
        <f t="shared" si="13"/>
        <v>0</v>
      </c>
      <c r="BE156" s="587">
        <f t="shared" si="13"/>
        <v>0</v>
      </c>
      <c r="BF156" s="587">
        <f t="shared" si="13"/>
        <v>0</v>
      </c>
    </row>
    <row r="157" spans="4:58">
      <c r="D157">
        <v>490000</v>
      </c>
      <c r="E157" s="573">
        <v>900</v>
      </c>
      <c r="F157" s="587"/>
      <c r="G157" s="587"/>
      <c r="H157" s="587"/>
      <c r="I157" s="587"/>
      <c r="K157">
        <v>490000</v>
      </c>
      <c r="L157" s="573">
        <v>900</v>
      </c>
      <c r="M157" s="587"/>
      <c r="N157" s="587"/>
      <c r="O157" s="587"/>
      <c r="P157" s="587"/>
      <c r="R157">
        <v>490000</v>
      </c>
      <c r="S157" s="573">
        <v>900</v>
      </c>
      <c r="T157" s="587"/>
      <c r="U157" s="587"/>
      <c r="V157" s="587"/>
      <c r="W157" s="587"/>
      <c r="Y157">
        <v>490000</v>
      </c>
      <c r="Z157" s="573">
        <v>900</v>
      </c>
      <c r="AA157" s="587"/>
      <c r="AB157" s="587"/>
      <c r="AC157" s="587"/>
      <c r="AD157" s="587"/>
      <c r="AF157">
        <v>490000</v>
      </c>
      <c r="AG157" s="573">
        <v>900</v>
      </c>
      <c r="AH157" s="587"/>
      <c r="AI157" s="587"/>
      <c r="AJ157" s="587"/>
      <c r="AK157" s="587"/>
      <c r="AM157">
        <v>490000</v>
      </c>
      <c r="AN157" s="573">
        <v>900</v>
      </c>
      <c r="AO157" s="587"/>
      <c r="AP157" s="587"/>
      <c r="AQ157" s="587"/>
      <c r="AR157" s="587"/>
      <c r="AT157">
        <v>490000</v>
      </c>
      <c r="AU157" s="573">
        <v>900</v>
      </c>
      <c r="AV157" s="587"/>
      <c r="AW157" s="587"/>
      <c r="AX157" s="587"/>
      <c r="AY157" s="587"/>
      <c r="BA157" s="17">
        <v>490000</v>
      </c>
      <c r="BB157" s="586">
        <v>900</v>
      </c>
      <c r="BC157" s="587"/>
      <c r="BD157" s="587"/>
      <c r="BE157" s="587"/>
      <c r="BF157" s="587"/>
    </row>
    <row r="158" spans="4:58">
      <c r="D158">
        <v>500000</v>
      </c>
      <c r="E158" s="573">
        <v>100</v>
      </c>
      <c r="F158" s="587"/>
      <c r="G158" s="587"/>
      <c r="H158" s="587"/>
      <c r="I158" s="587"/>
      <c r="K158">
        <v>500000</v>
      </c>
      <c r="L158" s="573">
        <v>100</v>
      </c>
      <c r="M158" s="587"/>
      <c r="N158" s="587"/>
      <c r="O158" s="587"/>
      <c r="P158" s="587"/>
      <c r="R158">
        <v>500000</v>
      </c>
      <c r="S158" s="573">
        <v>100</v>
      </c>
      <c r="T158" s="587"/>
      <c r="U158" s="587"/>
      <c r="V158" s="587"/>
      <c r="W158" s="587"/>
      <c r="Y158">
        <v>500000</v>
      </c>
      <c r="Z158" s="573">
        <v>100</v>
      </c>
      <c r="AA158" s="587"/>
      <c r="AB158" s="587"/>
      <c r="AC158" s="587"/>
      <c r="AD158" s="587"/>
      <c r="AF158">
        <v>500000</v>
      </c>
      <c r="AG158" s="573">
        <v>100</v>
      </c>
      <c r="AH158" s="587"/>
      <c r="AI158" s="587"/>
      <c r="AJ158" s="587"/>
      <c r="AK158" s="587"/>
      <c r="AM158">
        <v>500000</v>
      </c>
      <c r="AN158" s="573">
        <v>100</v>
      </c>
      <c r="AO158" s="587"/>
      <c r="AP158" s="587"/>
      <c r="AQ158" s="587"/>
      <c r="AR158" s="587"/>
      <c r="AT158">
        <v>500000</v>
      </c>
      <c r="AU158" s="573">
        <v>100</v>
      </c>
      <c r="AV158" s="587"/>
      <c r="AW158" s="587"/>
      <c r="AX158" s="587"/>
      <c r="AY158" s="587"/>
      <c r="BA158" s="17">
        <v>500000</v>
      </c>
      <c r="BB158" s="586">
        <v>100</v>
      </c>
      <c r="BC158" s="587"/>
      <c r="BD158" s="587"/>
      <c r="BE158" s="587"/>
      <c r="BF158" s="587"/>
    </row>
    <row r="159" spans="4:58">
      <c r="D159">
        <v>500000</v>
      </c>
      <c r="E159" s="573">
        <v>200</v>
      </c>
      <c r="F159" s="587"/>
      <c r="G159" s="587"/>
      <c r="H159" s="587"/>
      <c r="I159" s="587"/>
      <c r="K159">
        <v>500000</v>
      </c>
      <c r="L159" s="573">
        <v>200</v>
      </c>
      <c r="M159" s="587"/>
      <c r="N159" s="587"/>
      <c r="O159" s="587"/>
      <c r="P159" s="587"/>
      <c r="R159">
        <v>500000</v>
      </c>
      <c r="S159" s="573">
        <v>200</v>
      </c>
      <c r="T159" s="587"/>
      <c r="U159" s="587"/>
      <c r="V159" s="587"/>
      <c r="W159" s="587"/>
      <c r="Y159">
        <v>500000</v>
      </c>
      <c r="Z159" s="573">
        <v>200</v>
      </c>
      <c r="AA159" s="587"/>
      <c r="AB159" s="587"/>
      <c r="AC159" s="587"/>
      <c r="AD159" s="587"/>
      <c r="AF159">
        <v>500000</v>
      </c>
      <c r="AG159" s="573">
        <v>200</v>
      </c>
      <c r="AH159" s="587"/>
      <c r="AI159" s="587"/>
      <c r="AJ159" s="587"/>
      <c r="AK159" s="587"/>
      <c r="AM159">
        <v>500000</v>
      </c>
      <c r="AN159" s="573">
        <v>200</v>
      </c>
      <c r="AO159" s="587"/>
      <c r="AP159" s="587"/>
      <c r="AQ159" s="587"/>
      <c r="AR159" s="587"/>
      <c r="AT159">
        <v>500000</v>
      </c>
      <c r="AU159" s="573">
        <v>200</v>
      </c>
      <c r="AV159" s="587"/>
      <c r="AW159" s="587"/>
      <c r="AX159" s="587"/>
      <c r="AY159" s="587"/>
      <c r="BA159" s="17">
        <v>500000</v>
      </c>
      <c r="BB159" s="586">
        <v>200</v>
      </c>
      <c r="BC159" s="587"/>
      <c r="BD159" s="587"/>
      <c r="BE159" s="587"/>
      <c r="BF159" s="587"/>
    </row>
    <row r="160" spans="4:58">
      <c r="D160">
        <v>500000</v>
      </c>
      <c r="E160" s="573">
        <v>610</v>
      </c>
      <c r="F160" s="587"/>
      <c r="G160" s="587"/>
      <c r="H160" s="587"/>
      <c r="I160" s="587"/>
      <c r="K160">
        <v>500000</v>
      </c>
      <c r="L160" s="573">
        <v>610</v>
      </c>
      <c r="M160" s="587"/>
      <c r="N160" s="587"/>
      <c r="O160" s="587"/>
      <c r="P160" s="587"/>
      <c r="R160">
        <v>500000</v>
      </c>
      <c r="S160" s="573">
        <v>610</v>
      </c>
      <c r="T160" s="587"/>
      <c r="U160" s="587"/>
      <c r="V160" s="587"/>
      <c r="W160" s="587"/>
      <c r="Y160">
        <v>500000</v>
      </c>
      <c r="Z160" s="573">
        <v>610</v>
      </c>
      <c r="AA160" s="587"/>
      <c r="AB160" s="587"/>
      <c r="AC160" s="587"/>
      <c r="AD160" s="587"/>
      <c r="AF160">
        <v>500000</v>
      </c>
      <c r="AG160" s="573">
        <v>610</v>
      </c>
      <c r="AH160" s="587"/>
      <c r="AI160" s="587"/>
      <c r="AJ160" s="587"/>
      <c r="AK160" s="587"/>
      <c r="AM160">
        <v>500000</v>
      </c>
      <c r="AN160" s="573">
        <v>610</v>
      </c>
      <c r="AO160" s="587"/>
      <c r="AP160" s="587"/>
      <c r="AQ160" s="587"/>
      <c r="AR160" s="587"/>
      <c r="AT160">
        <v>500000</v>
      </c>
      <c r="AU160" s="573">
        <v>610</v>
      </c>
      <c r="AV160" s="587"/>
      <c r="AW160" s="587"/>
      <c r="AX160" s="587"/>
      <c r="AY160" s="587"/>
      <c r="BA160" s="17">
        <v>500000</v>
      </c>
      <c r="BB160" s="586">
        <v>610</v>
      </c>
      <c r="BC160" s="587"/>
      <c r="BD160" s="587"/>
      <c r="BE160" s="587"/>
      <c r="BF160" s="587"/>
    </row>
    <row r="161" spans="1:58">
      <c r="D161">
        <v>500000</v>
      </c>
      <c r="E161" s="573">
        <v>620</v>
      </c>
      <c r="F161" s="587"/>
      <c r="G161" s="587"/>
      <c r="H161" s="587"/>
      <c r="I161" s="587"/>
      <c r="K161">
        <v>500000</v>
      </c>
      <c r="L161" s="573">
        <v>620</v>
      </c>
      <c r="M161" s="587"/>
      <c r="N161" s="587"/>
      <c r="O161" s="587"/>
      <c r="P161" s="587"/>
      <c r="R161">
        <v>500000</v>
      </c>
      <c r="S161" s="573">
        <v>620</v>
      </c>
      <c r="T161" s="587"/>
      <c r="U161" s="587"/>
      <c r="V161" s="587"/>
      <c r="W161" s="587"/>
      <c r="Y161">
        <v>500000</v>
      </c>
      <c r="Z161" s="573">
        <v>620</v>
      </c>
      <c r="AA161" s="587"/>
      <c r="AB161" s="587"/>
      <c r="AC161" s="587"/>
      <c r="AD161" s="587"/>
      <c r="AF161">
        <v>500000</v>
      </c>
      <c r="AG161" s="573">
        <v>620</v>
      </c>
      <c r="AH161" s="587"/>
      <c r="AI161" s="587"/>
      <c r="AJ161" s="587"/>
      <c r="AK161" s="587"/>
      <c r="AM161">
        <v>500000</v>
      </c>
      <c r="AN161" s="573">
        <v>620</v>
      </c>
      <c r="AO161" s="587"/>
      <c r="AP161" s="587"/>
      <c r="AQ161" s="587"/>
      <c r="AR161" s="587"/>
      <c r="AT161">
        <v>500000</v>
      </c>
      <c r="AU161" s="573">
        <v>620</v>
      </c>
      <c r="AV161" s="587"/>
      <c r="AW161" s="587"/>
      <c r="AX161" s="587"/>
      <c r="AY161" s="587"/>
      <c r="BA161" s="17">
        <v>500000</v>
      </c>
      <c r="BB161" s="586">
        <v>620</v>
      </c>
      <c r="BC161" s="587"/>
      <c r="BD161" s="587"/>
      <c r="BE161" s="587"/>
      <c r="BF161" s="587"/>
    </row>
    <row r="162" spans="1:58">
      <c r="D162">
        <v>500000</v>
      </c>
      <c r="E162" s="573">
        <v>900</v>
      </c>
      <c r="F162" s="587"/>
      <c r="G162" s="587"/>
      <c r="H162" s="587"/>
      <c r="I162" s="587"/>
      <c r="K162">
        <v>500000</v>
      </c>
      <c r="L162" s="573">
        <v>900</v>
      </c>
      <c r="M162" s="587"/>
      <c r="N162" s="587"/>
      <c r="O162" s="587"/>
      <c r="P162" s="587"/>
      <c r="R162">
        <v>500000</v>
      </c>
      <c r="S162" s="573">
        <v>900</v>
      </c>
      <c r="T162" s="587"/>
      <c r="U162" s="587"/>
      <c r="V162" s="587"/>
      <c r="W162" s="587"/>
      <c r="Y162">
        <v>500000</v>
      </c>
      <c r="Z162" s="573">
        <v>900</v>
      </c>
      <c r="AA162" s="587"/>
      <c r="AB162" s="587"/>
      <c r="AC162" s="587"/>
      <c r="AD162" s="587"/>
      <c r="AF162">
        <v>500000</v>
      </c>
      <c r="AG162" s="573">
        <v>900</v>
      </c>
      <c r="AH162" s="587"/>
      <c r="AI162" s="587"/>
      <c r="AJ162" s="587"/>
      <c r="AK162" s="587"/>
      <c r="AM162">
        <v>500000</v>
      </c>
      <c r="AN162" s="573">
        <v>900</v>
      </c>
      <c r="AO162" s="587"/>
      <c r="AP162" s="587"/>
      <c r="AQ162" s="587"/>
      <c r="AR162" s="587"/>
      <c r="AT162">
        <v>500000</v>
      </c>
      <c r="AU162" s="573">
        <v>900</v>
      </c>
      <c r="AV162" s="587"/>
      <c r="AW162" s="587"/>
      <c r="AX162" s="587"/>
      <c r="AY162" s="587"/>
      <c r="BA162" s="17">
        <v>500000</v>
      </c>
      <c r="BB162" s="586">
        <v>900</v>
      </c>
      <c r="BC162" s="587"/>
      <c r="BD162" s="587"/>
      <c r="BE162" s="587"/>
      <c r="BF162" s="587"/>
    </row>
    <row r="163" spans="1:58">
      <c r="D163">
        <v>510000</v>
      </c>
      <c r="E163" s="573">
        <v>100</v>
      </c>
      <c r="F163" s="587"/>
      <c r="G163" s="587"/>
      <c r="H163" s="587"/>
      <c r="I163" s="587"/>
      <c r="K163">
        <v>510000</v>
      </c>
      <c r="L163" s="573">
        <v>100</v>
      </c>
      <c r="M163" s="587"/>
      <c r="N163" s="587"/>
      <c r="O163" s="587"/>
      <c r="P163" s="587"/>
      <c r="R163">
        <v>510000</v>
      </c>
      <c r="S163" s="573">
        <v>100</v>
      </c>
      <c r="T163" s="587"/>
      <c r="U163" s="587"/>
      <c r="V163" s="587"/>
      <c r="W163" s="587"/>
      <c r="Y163">
        <v>510000</v>
      </c>
      <c r="Z163" s="573">
        <v>100</v>
      </c>
      <c r="AA163" s="587"/>
      <c r="AB163" s="587"/>
      <c r="AC163" s="587"/>
      <c r="AD163" s="587"/>
      <c r="AF163">
        <v>510000</v>
      </c>
      <c r="AG163" s="573">
        <v>100</v>
      </c>
      <c r="AH163" s="587"/>
      <c r="AI163" s="587"/>
      <c r="AJ163" s="587"/>
      <c r="AK163" s="587"/>
      <c r="AM163">
        <v>510000</v>
      </c>
      <c r="AN163" s="573">
        <v>100</v>
      </c>
      <c r="AO163" s="587"/>
      <c r="AP163" s="587"/>
      <c r="AQ163" s="587"/>
      <c r="AR163" s="587"/>
      <c r="AT163">
        <v>510000</v>
      </c>
      <c r="AU163" s="573">
        <v>100</v>
      </c>
      <c r="AV163" s="587"/>
      <c r="AW163" s="587"/>
      <c r="AX163" s="587"/>
      <c r="AY163" s="587"/>
      <c r="BA163" s="17">
        <v>510000</v>
      </c>
      <c r="BB163" s="586">
        <v>100</v>
      </c>
      <c r="BC163" s="587">
        <f t="shared" ref="BC163:BF164" si="14">F163+M163+T163+AA163+AH163+AO163+AV163</f>
        <v>0</v>
      </c>
      <c r="BD163" s="587">
        <f t="shared" si="14"/>
        <v>0</v>
      </c>
      <c r="BE163" s="587">
        <f t="shared" si="14"/>
        <v>0</v>
      </c>
      <c r="BF163" s="587">
        <f t="shared" si="14"/>
        <v>0</v>
      </c>
    </row>
    <row r="164" spans="1:58">
      <c r="D164">
        <v>510000</v>
      </c>
      <c r="E164" s="573">
        <v>200</v>
      </c>
      <c r="F164" s="587">
        <f>IF(B44=2000,'OPER.-MAJOR SP. REV. (B)(57-59)'!E38,0)</f>
        <v>0</v>
      </c>
      <c r="G164" s="587">
        <f>IF(B44=3000,'OPER.-MAJOR SP. REV. (B)(57-59)'!E38,0)</f>
        <v>0</v>
      </c>
      <c r="H164" s="587">
        <f>IF(B44=4000,'OPER.-MAJOR SP. REV. (B)(57-59)'!E38,0)</f>
        <v>0</v>
      </c>
      <c r="I164" s="587">
        <f>IF(B44=8000,'OPER.-MAJOR SP. REV. (B)(57-59)'!E38,0)</f>
        <v>0</v>
      </c>
      <c r="K164">
        <v>510000</v>
      </c>
      <c r="L164" s="573">
        <v>200</v>
      </c>
      <c r="M164" s="587">
        <f>IF(B45=2000,'OPER.-MAJOR SP. REV. (B)(57-59)'!I38,0)</f>
        <v>0</v>
      </c>
      <c r="N164" s="587">
        <f>IF(B45=3000,'OPER.-MAJOR SP. REV. (B)(57-59)'!I38,0)</f>
        <v>0</v>
      </c>
      <c r="O164" s="587">
        <f>IF(B45=4000,'OPER.-MAJOR SP. REV. (B)(57-59)'!I38,0)</f>
        <v>0</v>
      </c>
      <c r="P164" s="587">
        <f>IF(B45=8000,'OPER.-MAJOR SP. REV. (B)(57-59)'!I38,0)</f>
        <v>0</v>
      </c>
      <c r="R164">
        <v>510000</v>
      </c>
      <c r="S164" s="573">
        <v>200</v>
      </c>
      <c r="T164" s="587">
        <f>IF(B46=2000,'OPER.-MAJOR SP. REV. (B)(57-59)'!M38,0)</f>
        <v>0</v>
      </c>
      <c r="U164" s="587">
        <f>IF(B46=3000,'OPER.-MAJOR SP. REV. (B)(57-59)'!M38,0)</f>
        <v>0</v>
      </c>
      <c r="V164" s="587">
        <f>IF(B46=4000,'OPER.-MAJOR SP. REV. (B)(57-59)'!M38,0)</f>
        <v>0</v>
      </c>
      <c r="W164" s="587">
        <f>IF(B46=8000,'OPER.-MAJOR SP. REV. (B)(57-59)'!M38,0)</f>
        <v>0</v>
      </c>
      <c r="Y164">
        <v>510000</v>
      </c>
      <c r="Z164" s="573">
        <v>200</v>
      </c>
      <c r="AA164" s="587">
        <f>IF(B47=2000,'OPER.-MAJOR SP. REV. (B)(57-59)'!Q38,0)</f>
        <v>0</v>
      </c>
      <c r="AB164" s="587">
        <f>IF(B47=3000,'OPER.-MAJOR SP. REV. (B)(57-59)'!Q38,0)</f>
        <v>0</v>
      </c>
      <c r="AC164" s="587">
        <f>IF(B47=4000,'OPER.-MAJOR SP. REV. (B)(57-59)'!Q38,0)</f>
        <v>0</v>
      </c>
      <c r="AD164" s="587">
        <f>IF(B47=8000,'OPER.-MAJOR SP. REV. (B)(57-59)'!Q38,0)</f>
        <v>0</v>
      </c>
      <c r="AF164">
        <v>510000</v>
      </c>
      <c r="AG164" s="573">
        <v>200</v>
      </c>
      <c r="AH164" s="587">
        <f>IF(B48=2000,'OPER.-MAJOR SP. REV. (B)(57-59)'!U38,0)</f>
        <v>0</v>
      </c>
      <c r="AI164" s="587">
        <f>IF(B48=3000,'OPER.-MAJOR SP. REV. (B)(57-59)'!U38,0)</f>
        <v>0</v>
      </c>
      <c r="AJ164" s="587">
        <f>IF(B48=4000,'OPER.-MAJOR SP. REV. (B)(57-59)'!U38,0)</f>
        <v>0</v>
      </c>
      <c r="AK164" s="587">
        <f>IF(B48=8000,'OPER.-MAJOR SP. REV. (B)(57-59)'!U38,0)</f>
        <v>0</v>
      </c>
      <c r="AM164">
        <v>510000</v>
      </c>
      <c r="AN164" s="573">
        <v>200</v>
      </c>
      <c r="AO164" s="587">
        <f>IF(B49=2000,'OPER.-MAJOR SP. REV. (B)(57-59)'!Y38,0)</f>
        <v>0</v>
      </c>
      <c r="AP164" s="587">
        <f>IF(B49=3000,'OPER.-MAJOR SP. REV. (B)(57-59)'!Y38,0)</f>
        <v>0</v>
      </c>
      <c r="AQ164" s="587">
        <f>IF(B49=4000,'OPER.-MAJOR SP. REV. (B)(57-59)'!Y38,0)</f>
        <v>0</v>
      </c>
      <c r="AR164" s="587">
        <f>IF(B49=8000,'OPER.-MAJOR SP. REV. (B)(57-59)'!Y38,0)</f>
        <v>0</v>
      </c>
      <c r="AT164">
        <v>510000</v>
      </c>
      <c r="AU164" s="573">
        <v>200</v>
      </c>
      <c r="AV164" s="587">
        <f>IF(B50=2000,'OPER.-MAJOR SP. REV. (B)(57-59)'!AC38,0)</f>
        <v>0</v>
      </c>
      <c r="AW164" s="587">
        <f>IF(B50=3000,'OPER.-MAJOR SP. REV. (B)(57-59)'!AC38,0)</f>
        <v>0</v>
      </c>
      <c r="AX164" s="587">
        <f>IF(B50=4000,'OPER.-MAJOR SP. REV. (B)(57-59)'!AC38,0)</f>
        <v>0</v>
      </c>
      <c r="AY164" s="587">
        <f>IF(B50=8000,'OPER.-MAJOR SP. REV. (B)(57-59)'!AC38,0)</f>
        <v>0</v>
      </c>
      <c r="BA164" s="17">
        <v>510000</v>
      </c>
      <c r="BB164" s="586">
        <v>200</v>
      </c>
      <c r="BC164" s="587">
        <f t="shared" si="14"/>
        <v>0</v>
      </c>
      <c r="BD164" s="587">
        <f t="shared" si="14"/>
        <v>0</v>
      </c>
      <c r="BE164" s="587">
        <f t="shared" si="14"/>
        <v>0</v>
      </c>
      <c r="BF164" s="587">
        <f t="shared" si="14"/>
        <v>0</v>
      </c>
    </row>
    <row r="165" spans="1:58">
      <c r="D165">
        <v>510000</v>
      </c>
      <c r="E165" s="573">
        <v>610</v>
      </c>
      <c r="F165" s="587"/>
      <c r="G165" s="587"/>
      <c r="H165" s="587"/>
      <c r="I165" s="587"/>
      <c r="K165">
        <v>510000</v>
      </c>
      <c r="L165" s="573">
        <v>610</v>
      </c>
      <c r="M165" s="587"/>
      <c r="N165" s="587"/>
      <c r="O165" s="587"/>
      <c r="P165" s="587"/>
      <c r="R165">
        <v>510000</v>
      </c>
      <c r="S165" s="573">
        <v>610</v>
      </c>
      <c r="T165" s="587"/>
      <c r="U165" s="587"/>
      <c r="V165" s="587"/>
      <c r="W165" s="587"/>
      <c r="Y165">
        <v>510000</v>
      </c>
      <c r="Z165" s="573">
        <v>610</v>
      </c>
      <c r="AA165" s="587"/>
      <c r="AB165" s="587"/>
      <c r="AC165" s="587"/>
      <c r="AD165" s="587"/>
      <c r="AF165">
        <v>510000</v>
      </c>
      <c r="AG165" s="573">
        <v>610</v>
      </c>
      <c r="AH165" s="587"/>
      <c r="AI165" s="587"/>
      <c r="AJ165" s="587"/>
      <c r="AK165" s="587"/>
      <c r="AM165">
        <v>510000</v>
      </c>
      <c r="AN165" s="573">
        <v>610</v>
      </c>
      <c r="AO165" s="587"/>
      <c r="AP165" s="587"/>
      <c r="AQ165" s="587"/>
      <c r="AR165" s="587"/>
      <c r="AT165">
        <v>510000</v>
      </c>
      <c r="AU165" s="573">
        <v>610</v>
      </c>
      <c r="AV165" s="587"/>
      <c r="AW165" s="587"/>
      <c r="AX165" s="587"/>
      <c r="AY165" s="587"/>
      <c r="BA165" s="17">
        <v>510000</v>
      </c>
      <c r="BB165" s="586">
        <v>610</v>
      </c>
      <c r="BC165" s="587"/>
      <c r="BD165" s="587"/>
      <c r="BE165" s="587"/>
      <c r="BF165" s="587"/>
    </row>
    <row r="166" spans="1:58">
      <c r="D166">
        <v>510000</v>
      </c>
      <c r="E166" s="573">
        <v>620</v>
      </c>
      <c r="F166" s="587"/>
      <c r="G166" s="587"/>
      <c r="H166" s="587"/>
      <c r="I166" s="587"/>
      <c r="K166">
        <v>510000</v>
      </c>
      <c r="L166" s="573">
        <v>620</v>
      </c>
      <c r="M166" s="587"/>
      <c r="N166" s="587"/>
      <c r="O166" s="587"/>
      <c r="P166" s="587"/>
      <c r="R166">
        <v>510000</v>
      </c>
      <c r="S166" s="573">
        <v>620</v>
      </c>
      <c r="T166" s="587"/>
      <c r="U166" s="587"/>
      <c r="V166" s="587"/>
      <c r="W166" s="587"/>
      <c r="Y166">
        <v>510000</v>
      </c>
      <c r="Z166" s="573">
        <v>620</v>
      </c>
      <c r="AA166" s="587"/>
      <c r="AB166" s="587"/>
      <c r="AC166" s="587"/>
      <c r="AD166" s="587"/>
      <c r="AF166">
        <v>510000</v>
      </c>
      <c r="AG166" s="573">
        <v>620</v>
      </c>
      <c r="AH166" s="587"/>
      <c r="AI166" s="587"/>
      <c r="AJ166" s="587"/>
      <c r="AK166" s="587"/>
      <c r="AM166">
        <v>510000</v>
      </c>
      <c r="AN166" s="573">
        <v>620</v>
      </c>
      <c r="AO166" s="587"/>
      <c r="AP166" s="587"/>
      <c r="AQ166" s="587"/>
      <c r="AR166" s="587"/>
      <c r="AT166">
        <v>510000</v>
      </c>
      <c r="AU166" s="573">
        <v>620</v>
      </c>
      <c r="AV166" s="587"/>
      <c r="AW166" s="587"/>
      <c r="AX166" s="587"/>
      <c r="AY166" s="587"/>
      <c r="BA166" s="17">
        <v>510000</v>
      </c>
      <c r="BB166" s="586">
        <v>620</v>
      </c>
      <c r="BC166" s="587"/>
      <c r="BD166" s="587"/>
      <c r="BE166" s="587"/>
      <c r="BF166" s="587"/>
    </row>
    <row r="167" spans="1:58">
      <c r="D167">
        <v>510000</v>
      </c>
      <c r="E167" s="573">
        <v>900</v>
      </c>
      <c r="F167" s="587">
        <f>IF(B44=2000,'OPER.-MAJOR SP. REV. (B)(57-59)'!E34,0)</f>
        <v>0</v>
      </c>
      <c r="G167" s="587">
        <f>IF(B44=3000,'OPER.-MAJOR SP. REV. (B)(57-59)'!E34,0)</f>
        <v>0</v>
      </c>
      <c r="H167" s="587">
        <f>IF(B44=4000,'OPER.-MAJOR SP. REV. (B)(57-59)'!E34,0)</f>
        <v>0</v>
      </c>
      <c r="I167" s="587">
        <f>IF(B44=8000,'OPER.-MAJOR SP. REV. (B)(57-59)'!E34,0)</f>
        <v>0</v>
      </c>
      <c r="K167">
        <v>510000</v>
      </c>
      <c r="L167" s="573">
        <v>900</v>
      </c>
      <c r="M167" s="587">
        <f>IF(B45=2000,'OPER.-MAJOR SP. REV. (B)(57-59)'!I34,0)</f>
        <v>0</v>
      </c>
      <c r="N167" s="587">
        <f>IF(B45=3000,'OPER.-MAJOR SP. REV. (B)(57-59)'!I34,0)</f>
        <v>0</v>
      </c>
      <c r="O167" s="587">
        <f>IF(B45=4000,'OPER.-MAJOR SP. REV. (B)(57-59)'!I34,0)</f>
        <v>0</v>
      </c>
      <c r="P167" s="587">
        <f>IF(B45=8000,'OPER.-MAJOR SP. REV. (B)(57-59)'!I34,0)</f>
        <v>0</v>
      </c>
      <c r="R167">
        <v>510000</v>
      </c>
      <c r="S167" s="573">
        <v>900</v>
      </c>
      <c r="T167" s="587">
        <f>IF(B46=2000,'OPER.-MAJOR SP. REV. (B)(57-59)'!M34,0)</f>
        <v>0</v>
      </c>
      <c r="U167" s="587">
        <f>IF(B46=3000,'OPER.-MAJOR SP. REV. (B)(57-59)'!M34,0)</f>
        <v>0</v>
      </c>
      <c r="V167" s="587">
        <f>IF(B46=4000,'OPER.-MAJOR SP. REV. (B)(57-59)'!M34,0)</f>
        <v>0</v>
      </c>
      <c r="W167" s="587">
        <f>IF(B46=8000,'OPER.-MAJOR SP. REV. (B)(57-59)'!M34,0)</f>
        <v>0</v>
      </c>
      <c r="Y167">
        <v>510000</v>
      </c>
      <c r="Z167" s="573">
        <v>900</v>
      </c>
      <c r="AA167" s="587">
        <f>IF(B47=2000,'OPER.-MAJOR SP. REV. (B)(57-59)'!Q34,0)</f>
        <v>0</v>
      </c>
      <c r="AB167" s="587">
        <f>IF(B47=3000,'OPER.-MAJOR SP. REV. (B)(57-59)'!Q34,0)</f>
        <v>0</v>
      </c>
      <c r="AC167" s="587">
        <f>IF(B47=4000,'OPER.-MAJOR SP. REV. (B)(57-59)'!Q34,0)</f>
        <v>0</v>
      </c>
      <c r="AD167" s="587">
        <f>IF(B47=8000,'OPER.-MAJOR SP. REV. (B)(57-59)'!Q34,0)</f>
        <v>0</v>
      </c>
      <c r="AF167">
        <v>510000</v>
      </c>
      <c r="AG167" s="573">
        <v>900</v>
      </c>
      <c r="AH167" s="587">
        <f>IF(B48=2000,'OPER.-MAJOR SP. REV. (B)(57-59)'!U34,0)</f>
        <v>0</v>
      </c>
      <c r="AI167" s="587">
        <f>IF(B48=3000,'OPER.-MAJOR SP. REV. (B)(57-59)'!U34,0)</f>
        <v>0</v>
      </c>
      <c r="AJ167" s="587">
        <f>IF(B48=4000,'OPER.-MAJOR SP. REV. (B)(57-59)'!U34,0)</f>
        <v>0</v>
      </c>
      <c r="AK167" s="587">
        <f>IF(B48=8000,'OPER.-MAJOR SP. REV. (B)(57-59)'!U34,0)</f>
        <v>0</v>
      </c>
      <c r="AM167">
        <v>510000</v>
      </c>
      <c r="AN167" s="573">
        <v>900</v>
      </c>
      <c r="AO167" s="587">
        <f>IF(B49=2000,'OPER.-MAJOR SP. REV. (B)(57-59)'!Y34,0)</f>
        <v>0</v>
      </c>
      <c r="AP167" s="587">
        <f>IF(B49=3000,'OPER.-MAJOR SP. REV. (B)(57-59)'!Y34,0)</f>
        <v>0</v>
      </c>
      <c r="AQ167" s="587">
        <f>IF(B49=4000,'OPER.-MAJOR SP. REV. (B)(57-59)'!Y34,0)</f>
        <v>0</v>
      </c>
      <c r="AR167" s="587">
        <f>IF(B49=8000,'OPER.-MAJOR SP. REV. (B)(57-59)'!Y34,0)</f>
        <v>0</v>
      </c>
      <c r="AT167">
        <v>510000</v>
      </c>
      <c r="AU167" s="573">
        <v>900</v>
      </c>
      <c r="AV167" s="587">
        <f>IF(B50=2000,'OPER.-MAJOR SP. REV. (B)(57-59)'!AC34,0)</f>
        <v>0</v>
      </c>
      <c r="AW167" s="587">
        <f>IF(B50=3000,'OPER.-MAJOR SP. REV. (B)(57-59)'!AC34,0)</f>
        <v>0</v>
      </c>
      <c r="AX167" s="587">
        <f>IF(B50=4000,'OPER.-MAJOR SP. REV. (B)(57-59)'!AC34,0)</f>
        <v>0</v>
      </c>
      <c r="AY167" s="587">
        <f>IF(B50=8000,'OPER.-MAJOR SP. REV. (B)(57-59)'!AC34,0)</f>
        <v>0</v>
      </c>
      <c r="BA167" s="17">
        <v>510000</v>
      </c>
      <c r="BB167" s="586">
        <v>900</v>
      </c>
      <c r="BC167" s="587">
        <f>F167+M167+T167+AA167+AH167+AO167+AV167</f>
        <v>0</v>
      </c>
      <c r="BD167" s="587">
        <f>G167+N167+U167+AB167+AI167+AP167+AW167</f>
        <v>0</v>
      </c>
      <c r="BE167" s="587">
        <f>H167+O167+V167+AC167+AJ167+AQ167+AX167</f>
        <v>0</v>
      </c>
      <c r="BF167" s="587">
        <f>I167+P167+W167+AD167+AK167+AR167+AY167</f>
        <v>0</v>
      </c>
    </row>
    <row r="168" spans="1:58">
      <c r="D168">
        <v>520000</v>
      </c>
      <c r="E168" s="573">
        <v>100</v>
      </c>
      <c r="F168" s="587"/>
      <c r="G168" s="587"/>
      <c r="H168" s="587"/>
      <c r="I168" s="587"/>
      <c r="K168">
        <v>520000</v>
      </c>
      <c r="L168" s="573">
        <v>100</v>
      </c>
      <c r="M168" s="587"/>
      <c r="N168" s="587"/>
      <c r="O168" s="587"/>
      <c r="P168" s="587"/>
      <c r="R168">
        <v>520000</v>
      </c>
      <c r="S168" s="573">
        <v>100</v>
      </c>
      <c r="T168" s="587"/>
      <c r="U168" s="587"/>
      <c r="V168" s="587"/>
      <c r="W168" s="587"/>
      <c r="Y168">
        <v>520000</v>
      </c>
      <c r="Z168" s="573">
        <v>100</v>
      </c>
      <c r="AA168" s="587"/>
      <c r="AB168" s="587"/>
      <c r="AC168" s="587"/>
      <c r="AD168" s="587"/>
      <c r="AF168">
        <v>520000</v>
      </c>
      <c r="AG168" s="573">
        <v>100</v>
      </c>
      <c r="AH168" s="587"/>
      <c r="AI168" s="587"/>
      <c r="AJ168" s="587"/>
      <c r="AK168" s="587"/>
      <c r="AM168">
        <v>520000</v>
      </c>
      <c r="AN168" s="573">
        <v>100</v>
      </c>
      <c r="AO168" s="587"/>
      <c r="AP168" s="587"/>
      <c r="AQ168" s="587"/>
      <c r="AR168" s="587"/>
      <c r="AT168">
        <v>520000</v>
      </c>
      <c r="AU168" s="573">
        <v>100</v>
      </c>
      <c r="AV168" s="587"/>
      <c r="AW168" s="587"/>
      <c r="AX168" s="587"/>
      <c r="AY168" s="587"/>
      <c r="BA168" s="17">
        <v>520000</v>
      </c>
      <c r="BB168" s="586">
        <v>100</v>
      </c>
      <c r="BC168" s="587"/>
      <c r="BD168" s="587"/>
      <c r="BE168" s="587"/>
      <c r="BF168" s="587"/>
    </row>
    <row r="169" spans="1:58">
      <c r="D169">
        <v>520000</v>
      </c>
      <c r="E169" s="573">
        <v>200</v>
      </c>
      <c r="F169" s="587">
        <f>IF(B44=2000,'OPER.-MAJOR SP. REV. (B)(57-59)'!E48+'OPER.-MAJOR SP. REV. (B)(57-59)'!E51+'OPER.-MAJOR SP. REV. (B)(57-59)'!E52,0)</f>
        <v>0</v>
      </c>
      <c r="G169" s="587">
        <f>IF(B44=3000,'OPER.-MAJOR SP. REV. (B)(57-59)'!E48+'OPER.-MAJOR SP. REV. (B)(57-59)'!E51+'OPER.-MAJOR SP. REV. (B)(57-59)'!E52,0)</f>
        <v>0</v>
      </c>
      <c r="H169" s="587">
        <f>IF(B44=4000,'OPER.-MAJOR SP. REV. (B)(57-59)'!E48+'OPER.-MAJOR SP. REV. (B)(57-59)'!E51+'OPER.-MAJOR SP. REV. (B)(57-59)'!E52,0)</f>
        <v>0</v>
      </c>
      <c r="I169" s="587">
        <f>IF(B44=8000,'OPER.-MAJOR SP. REV. (B)(57-59)'!E48+'OPER.-MAJOR SP. REV. (B)(57-59)'!E51+'OPER.-MAJOR SP. REV. (B)(57-59)'!E52,0)</f>
        <v>0</v>
      </c>
      <c r="K169">
        <v>520000</v>
      </c>
      <c r="L169" s="573">
        <v>200</v>
      </c>
      <c r="M169" s="587">
        <f>IF(B45=2000,'OPER.-MAJOR SP. REV. (B)(57-59)'!I48+'OPER.-MAJOR SP. REV. (B)(57-59)'!I51+'OPER.-MAJOR SP. REV. (B)(57-59)'!I52,0)</f>
        <v>0</v>
      </c>
      <c r="N169" s="587">
        <f>IF(B45=3000,'OPER.-MAJOR SP. REV. (B)(57-59)'!I48+'OPER.-MAJOR SP. REV. (B)(57-59)'!I51+'OPER.-MAJOR SP. REV. (B)(57-59)'!I52,0)</f>
        <v>0</v>
      </c>
      <c r="O169" s="587">
        <f>IF(B45=4000,'OPER.-MAJOR SP. REV. (B)(57-59)'!I48+'OPER.-MAJOR SP. REV. (B)(57-59)'!I51+'OPER.-MAJOR SP. REV. (B)(57-59)'!I52,0)</f>
        <v>0</v>
      </c>
      <c r="P169" s="587">
        <f>IF(B45=8000,'OPER.-MAJOR SP. REV. (B)(57-59)'!I48+'OPER.-MAJOR SP. REV. (B)(57-59)'!I51+'OPER.-MAJOR SP. REV. (B)(57-59)'!I52,0)</f>
        <v>0</v>
      </c>
      <c r="R169">
        <v>520000</v>
      </c>
      <c r="S169" s="573">
        <v>200</v>
      </c>
      <c r="T169" s="587">
        <f>IF(B46=2000,'OPER.-MAJOR SP. REV. (B)(57-59)'!M48+'OPER.-MAJOR SP. REV. (B)(57-59)'!M51+'OPER.-MAJOR SP. REV. (B)(57-59)'!M52,0)</f>
        <v>0</v>
      </c>
      <c r="U169" s="587">
        <f>IF(B46=3000,'OPER.-MAJOR SP. REV. (B)(57-59)'!M48+'OPER.-MAJOR SP. REV. (B)(57-59)'!M51+'OPER.-MAJOR SP. REV. (B)(57-59)'!M52,0)</f>
        <v>0</v>
      </c>
      <c r="V169" s="587">
        <f>IF(B46=4000,'OPER.-MAJOR SP. REV. (B)(57-59)'!M48+'OPER.-MAJOR SP. REV. (B)(57-59)'!M51+'OPER.-MAJOR SP. REV. (B)(57-59)'!M52,0)</f>
        <v>0</v>
      </c>
      <c r="W169" s="587">
        <f>IF(B46=8000,'OPER.-MAJOR SP. REV. (B)(57-59)'!M48+'OPER.-MAJOR SP. REV. (B)(57-59)'!M51+'OPER.-MAJOR SP. REV. (B)(57-59)'!M52,0)</f>
        <v>0</v>
      </c>
      <c r="Y169">
        <v>520000</v>
      </c>
      <c r="Z169" s="573">
        <v>200</v>
      </c>
      <c r="AA169" s="587">
        <f>IF(B47=2000,'OPER.-MAJOR SP. REV. (B)(57-59)'!Q48+'OPER.-MAJOR SP. REV. (B)(57-59)'!Q51+'OPER.-MAJOR SP. REV. (B)(57-59)'!Q52,0)</f>
        <v>0</v>
      </c>
      <c r="AB169" s="587">
        <f>IF(B47=3000,'OPER.-MAJOR SP. REV. (B)(57-59)'!Q48+'OPER.-MAJOR SP. REV. (B)(57-59)'!Q51+'OPER.-MAJOR SP. REV. (B)(57-59)'!Q52,0)</f>
        <v>0</v>
      </c>
      <c r="AC169" s="587">
        <f>IF(B47=4000,'OPER.-MAJOR SP. REV. (B)(57-59)'!Q48+'OPER.-MAJOR SP. REV. (B)(57-59)'!Q51+'OPER.-MAJOR SP. REV. (B)(57-59)'!Q52,0)</f>
        <v>0</v>
      </c>
      <c r="AD169" s="587">
        <f>IF(B47=8000,'OPER.-MAJOR SP. REV. (B)(57-59)'!Q48+'OPER.-MAJOR SP. REV. (B)(57-59)'!Q51+'OPER.-MAJOR SP. REV. (B)(57-59)'!Q52,0)</f>
        <v>0</v>
      </c>
      <c r="AF169">
        <v>520000</v>
      </c>
      <c r="AG169" s="573">
        <v>200</v>
      </c>
      <c r="AH169" s="587">
        <f>IF(B48=2000,'OPER.-MAJOR SP. REV. (B)(57-59)'!U48+'OPER.-MAJOR SP. REV. (B)(57-59)'!U51+'OPER.-MAJOR SP. REV. (B)(57-59)'!U52,0)</f>
        <v>0</v>
      </c>
      <c r="AI169" s="587">
        <f>IF(B48=3000,'OPER.-MAJOR SP. REV. (B)(57-59)'!U48+'OPER.-MAJOR SP. REV. (B)(57-59)'!U51+'OPER.-MAJOR SP. REV. (B)(57-59)'!U52,0)</f>
        <v>0</v>
      </c>
      <c r="AJ169" s="587">
        <f>IF(B48=4000,'OPER.-MAJOR SP. REV. (B)(57-59)'!U48+'OPER.-MAJOR SP. REV. (B)(57-59)'!U51+'OPER.-MAJOR SP. REV. (B)(57-59)'!U52,0)</f>
        <v>0</v>
      </c>
      <c r="AK169" s="587">
        <f>IF(B48=8000,'OPER.-MAJOR SP. REV. (B)(57-59)'!U48+'OPER.-MAJOR SP. REV. (B)(57-59)'!U51+'OPER.-MAJOR SP. REV. (B)(57-59)'!U52,0)</f>
        <v>0</v>
      </c>
      <c r="AM169">
        <v>520000</v>
      </c>
      <c r="AN169" s="573">
        <v>200</v>
      </c>
      <c r="AO169" s="587">
        <f>IF(B49=2000,'OPER.-MAJOR SP. REV. (B)(57-59)'!Y48+'OPER.-MAJOR SP. REV. (B)(57-59)'!Y51+'OPER.-MAJOR SP. REV. (B)(57-59)'!Y52,0)</f>
        <v>0</v>
      </c>
      <c r="AP169" s="587">
        <f>IF(B49=3000,'OPER.-MAJOR SP. REV. (B)(57-59)'!Y48+'OPER.-MAJOR SP. REV. (B)(57-59)'!Y51+'OPER.-MAJOR SP. REV. (B)(57-59)'!Y52,0)</f>
        <v>0</v>
      </c>
      <c r="AQ169" s="587">
        <f>IF(B49=4000,'OPER.-MAJOR SP. REV. (B)(57-59)'!Y48+'OPER.-MAJOR SP. REV. (B)(57-59)'!Y51+'OPER.-MAJOR SP. REV. (B)(57-59)'!Y52,0)</f>
        <v>0</v>
      </c>
      <c r="AR169" s="587">
        <f>IF(B49=8000,'OPER.-MAJOR SP. REV. (B)(57-59)'!Y48+'OPER.-MAJOR SP. REV. (B)(57-59)'!Y51+'OPER.-MAJOR SP. REV. (B)(57-59)'!Y52,0)</f>
        <v>0</v>
      </c>
      <c r="AT169">
        <v>520000</v>
      </c>
      <c r="AU169" s="573">
        <v>200</v>
      </c>
      <c r="AV169" s="587">
        <f>IF(B50=2000,'OPER.-MAJOR SP. REV. (B)(57-59)'!AC48+'OPER.-MAJOR SP. REV. (B)(57-59)'!AC51+'OPER.-MAJOR SP. REV. (B)(57-59)'!AC52,0)</f>
        <v>0</v>
      </c>
      <c r="AW169" s="587">
        <f>IF(B50=3000,'OPER.-MAJOR SP. REV. (B)(57-59)'!AC48+'OPER.-MAJOR SP. REV. (B)(57-59)'!AC51+'OPER.-MAJOR SP. REV. (B)(57-59)'!AC52,0)</f>
        <v>0</v>
      </c>
      <c r="AX169" s="587">
        <f>IF(B50=4000,'OPER.-MAJOR SP. REV. (B)(57-59)'!AC48+'OPER.-MAJOR SP. REV. (B)(57-59)'!AC51+'OPER.-MAJOR SP. REV. (B)(57-59)'!AC52,0)</f>
        <v>0</v>
      </c>
      <c r="AY169" s="587">
        <f>IF(B50=8000,'OPER.-MAJOR SP. REV. (B)(57-59)'!AC48+'OPER.-MAJOR SP. REV. (B)(57-59)'!AC51+'OPER.-MAJOR SP. REV. (B)(57-59)'!AC52,0)</f>
        <v>0</v>
      </c>
      <c r="BA169" s="17">
        <v>520000</v>
      </c>
      <c r="BB169" s="586">
        <v>200</v>
      </c>
      <c r="BC169" s="587">
        <f>F169+M169+T169+AA169+AH169+AO169+AV169</f>
        <v>0</v>
      </c>
      <c r="BD169" s="587">
        <f>G169+N169+U169+AB169+AI169+AP169+AW169</f>
        <v>0</v>
      </c>
      <c r="BE169" s="587">
        <f>H169+O169+V169+AC169+AJ169+AQ169+AX169</f>
        <v>0</v>
      </c>
      <c r="BF169" s="587">
        <f>I169+P169+W169+AD169+AK169+AR169+AY169</f>
        <v>0</v>
      </c>
    </row>
    <row r="170" spans="1:58">
      <c r="D170">
        <v>520000</v>
      </c>
      <c r="E170" s="573">
        <v>610</v>
      </c>
      <c r="F170" s="587"/>
      <c r="G170" s="587"/>
      <c r="H170" s="587"/>
      <c r="I170" s="587"/>
      <c r="K170">
        <v>520000</v>
      </c>
      <c r="L170" s="573">
        <v>610</v>
      </c>
      <c r="M170" s="587"/>
      <c r="N170" s="587"/>
      <c r="O170" s="587"/>
      <c r="P170" s="587"/>
      <c r="R170">
        <v>520000</v>
      </c>
      <c r="S170" s="573">
        <v>610</v>
      </c>
      <c r="T170" s="587"/>
      <c r="U170" s="587"/>
      <c r="V170" s="587"/>
      <c r="W170" s="587"/>
      <c r="Y170">
        <v>520000</v>
      </c>
      <c r="Z170" s="573">
        <v>610</v>
      </c>
      <c r="AA170" s="587"/>
      <c r="AB170" s="587"/>
      <c r="AC170" s="587"/>
      <c r="AD170" s="587"/>
      <c r="AF170">
        <v>520000</v>
      </c>
      <c r="AG170" s="573">
        <v>610</v>
      </c>
      <c r="AH170" s="587"/>
      <c r="AI170" s="587"/>
      <c r="AJ170" s="587"/>
      <c r="AK170" s="587"/>
      <c r="AM170">
        <v>520000</v>
      </c>
      <c r="AN170" s="573">
        <v>610</v>
      </c>
      <c r="AO170" s="587"/>
      <c r="AP170" s="587"/>
      <c r="AQ170" s="587"/>
      <c r="AR170" s="587"/>
      <c r="AT170">
        <v>520000</v>
      </c>
      <c r="AU170" s="573">
        <v>610</v>
      </c>
      <c r="AV170" s="587"/>
      <c r="AW170" s="587"/>
      <c r="AX170" s="587"/>
      <c r="AY170" s="587"/>
      <c r="BA170" s="17">
        <v>520000</v>
      </c>
      <c r="BB170" s="586">
        <v>610</v>
      </c>
      <c r="BC170" s="587"/>
      <c r="BD170" s="587"/>
      <c r="BE170" s="587"/>
      <c r="BF170" s="587"/>
    </row>
    <row r="171" spans="1:58">
      <c r="D171">
        <v>520000</v>
      </c>
      <c r="E171" s="573">
        <v>620</v>
      </c>
      <c r="F171" s="587"/>
      <c r="G171" s="587"/>
      <c r="H171" s="587"/>
      <c r="I171" s="587"/>
      <c r="K171">
        <v>520000</v>
      </c>
      <c r="L171" s="573">
        <v>620</v>
      </c>
      <c r="M171" s="587"/>
      <c r="N171" s="587"/>
      <c r="O171" s="587"/>
      <c r="P171" s="587"/>
      <c r="R171">
        <v>520000</v>
      </c>
      <c r="S171" s="573">
        <v>620</v>
      </c>
      <c r="T171" s="587"/>
      <c r="U171" s="587"/>
      <c r="V171" s="587"/>
      <c r="W171" s="587"/>
      <c r="Y171">
        <v>520000</v>
      </c>
      <c r="Z171" s="573">
        <v>620</v>
      </c>
      <c r="AA171" s="587"/>
      <c r="AB171" s="587"/>
      <c r="AC171" s="587"/>
      <c r="AD171" s="587"/>
      <c r="AF171">
        <v>520000</v>
      </c>
      <c r="AG171" s="573">
        <v>620</v>
      </c>
      <c r="AH171" s="587"/>
      <c r="AI171" s="587"/>
      <c r="AJ171" s="587"/>
      <c r="AK171" s="587"/>
      <c r="AM171">
        <v>520000</v>
      </c>
      <c r="AN171" s="573">
        <v>620</v>
      </c>
      <c r="AO171" s="587"/>
      <c r="AP171" s="587"/>
      <c r="AQ171" s="587"/>
      <c r="AR171" s="587"/>
      <c r="AT171">
        <v>520000</v>
      </c>
      <c r="AU171" s="573">
        <v>620</v>
      </c>
      <c r="AV171" s="587"/>
      <c r="AW171" s="587"/>
      <c r="AX171" s="587"/>
      <c r="AY171" s="587"/>
      <c r="BA171" s="17">
        <v>520000</v>
      </c>
      <c r="BB171" s="586">
        <v>620</v>
      </c>
      <c r="BC171" s="587"/>
      <c r="BD171" s="587"/>
      <c r="BE171" s="587"/>
      <c r="BF171" s="587"/>
    </row>
    <row r="172" spans="1:58">
      <c r="D172">
        <v>520000</v>
      </c>
      <c r="E172" s="573">
        <v>900</v>
      </c>
      <c r="F172" s="587"/>
      <c r="G172" s="587"/>
      <c r="H172" s="587"/>
      <c r="I172" s="587"/>
      <c r="K172">
        <v>520000</v>
      </c>
      <c r="L172" s="573">
        <v>900</v>
      </c>
      <c r="M172" s="587"/>
      <c r="N172" s="587"/>
      <c r="O172" s="587"/>
      <c r="P172" s="587"/>
      <c r="R172">
        <v>520000</v>
      </c>
      <c r="S172" s="573">
        <v>900</v>
      </c>
      <c r="T172" s="587"/>
      <c r="U172" s="587"/>
      <c r="V172" s="587"/>
      <c r="W172" s="587"/>
      <c r="Y172">
        <v>520000</v>
      </c>
      <c r="Z172" s="573">
        <v>900</v>
      </c>
      <c r="AA172" s="587"/>
      <c r="AB172" s="587"/>
      <c r="AC172" s="587"/>
      <c r="AD172" s="587"/>
      <c r="AF172">
        <v>520000</v>
      </c>
      <c r="AG172" s="573">
        <v>900</v>
      </c>
      <c r="AH172" s="587"/>
      <c r="AI172" s="587"/>
      <c r="AJ172" s="587"/>
      <c r="AK172" s="587"/>
      <c r="AM172">
        <v>520000</v>
      </c>
      <c r="AN172" s="573">
        <v>900</v>
      </c>
      <c r="AO172" s="587"/>
      <c r="AP172" s="587"/>
      <c r="AQ172" s="587"/>
      <c r="AR172" s="587"/>
      <c r="AT172">
        <v>520000</v>
      </c>
      <c r="AU172" s="573">
        <v>900</v>
      </c>
      <c r="AV172" s="587"/>
      <c r="AW172" s="587"/>
      <c r="AX172" s="587"/>
      <c r="AY172" s="587"/>
      <c r="BA172" s="17">
        <v>520000</v>
      </c>
      <c r="BB172" s="586">
        <v>900</v>
      </c>
      <c r="BC172" s="587"/>
      <c r="BD172" s="587"/>
      <c r="BE172" s="587"/>
      <c r="BF172" s="587"/>
    </row>
    <row r="173" spans="1:5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588"/>
      <c r="AB173" s="588"/>
      <c r="AC173" s="588"/>
      <c r="AD173" s="588"/>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row>
    <row r="174" spans="1:58">
      <c r="A174" s="17" t="s">
        <v>1899</v>
      </c>
      <c r="AA174" s="587"/>
      <c r="AB174" s="587"/>
      <c r="AC174" s="587"/>
      <c r="AD174" s="587"/>
    </row>
    <row r="175" spans="1:58">
      <c r="A175" s="17"/>
      <c r="AA175" s="587"/>
      <c r="AB175" s="587"/>
      <c r="AC175" s="587"/>
      <c r="AD175" s="587"/>
    </row>
    <row r="176" spans="1:58">
      <c r="A176" s="598" t="e">
        <f>'COVER PAGE'!E7</f>
        <v>#N/A</v>
      </c>
      <c r="B176" s="40" t="s">
        <v>1903</v>
      </c>
      <c r="AA176" s="587"/>
      <c r="AB176" s="587"/>
      <c r="AC176" s="587"/>
      <c r="AD176" s="587"/>
    </row>
    <row r="177" spans="1:30">
      <c r="A177" t="str">
        <f>'COVER PAGE'!A9</f>
        <v>LOCAL GOVERNMENT NAME:</v>
      </c>
      <c r="B177" s="40" t="s">
        <v>1903</v>
      </c>
      <c r="AA177" s="587"/>
      <c r="AB177" s="587"/>
      <c r="AC177" s="587"/>
      <c r="AD177" s="587"/>
    </row>
    <row r="178" spans="1:30">
      <c r="A178" t="e">
        <f>VLOOKUP(A177,entitynumber,1,FALSE)</f>
        <v>#N/A</v>
      </c>
      <c r="AA178" s="587"/>
      <c r="AB178" s="587"/>
      <c r="AC178" s="587"/>
      <c r="AD178" s="587"/>
    </row>
    <row r="179" spans="1:30">
      <c r="A179" t="e">
        <f>VLOOKUP(A177,entitynumber,2,FALSE)</f>
        <v>#N/A</v>
      </c>
      <c r="B179" s="40" t="s">
        <v>1898</v>
      </c>
      <c r="C179" s="598" t="e">
        <f>A179</f>
        <v>#N/A</v>
      </c>
      <c r="AA179" s="587"/>
      <c r="AB179" s="587"/>
      <c r="AC179" s="587"/>
      <c r="AD179" s="587"/>
    </row>
    <row r="180" spans="1:30">
      <c r="A180" t="e">
        <f>VLOOKUP(A177,countycodetable,3,FALSE)</f>
        <v>#N/A</v>
      </c>
      <c r="B180" s="40" t="s">
        <v>1901</v>
      </c>
      <c r="D180" s="606" t="e">
        <f>A180</f>
        <v>#N/A</v>
      </c>
      <c r="AA180" s="587"/>
      <c r="AB180" s="587"/>
      <c r="AC180" s="587"/>
      <c r="AD180" s="587"/>
    </row>
    <row r="181" spans="1:30">
      <c r="A181" s="598"/>
      <c r="AA181" s="587"/>
      <c r="AB181" s="587"/>
      <c r="AC181" s="587"/>
      <c r="AD181" s="587"/>
    </row>
    <row r="182" spans="1:30">
      <c r="AA182" s="587"/>
      <c r="AB182" s="587"/>
      <c r="AC182" s="587"/>
      <c r="AD182" s="587"/>
    </row>
    <row r="184" spans="1:30">
      <c r="A184" t="s">
        <v>1897</v>
      </c>
      <c r="B184" t="s">
        <v>1898</v>
      </c>
      <c r="C184" s="40" t="s">
        <v>1902</v>
      </c>
    </row>
    <row r="185" spans="1:30" s="990" customFormat="1">
      <c r="A185" s="40" t="s">
        <v>3218</v>
      </c>
      <c r="C185" s="40"/>
    </row>
    <row r="186" spans="1:30" ht="15">
      <c r="A186" s="992" t="s">
        <v>3037</v>
      </c>
      <c r="B186" s="597" t="s">
        <v>1727</v>
      </c>
      <c r="C186" s="597" t="s">
        <v>1727</v>
      </c>
      <c r="D186" s="989"/>
      <c r="F186" t="str">
        <f>UPPER(A186)</f>
        <v>ANACONDA-DEER LODGE COUNTY</v>
      </c>
    </row>
    <row r="187" spans="1:30" ht="15">
      <c r="A187" s="992" t="s">
        <v>3038</v>
      </c>
      <c r="B187" s="597" t="s">
        <v>1648</v>
      </c>
      <c r="C187" s="597" t="s">
        <v>1648</v>
      </c>
      <c r="D187" s="40"/>
      <c r="F187" s="990" t="str">
        <f t="shared" ref="F187:F250" si="15">UPPER(A187)</f>
        <v>BEAVERHEAD COUNTY</v>
      </c>
    </row>
    <row r="188" spans="1:30" ht="15">
      <c r="A188" s="992" t="s">
        <v>3039</v>
      </c>
      <c r="B188" s="597" t="s">
        <v>1716</v>
      </c>
      <c r="C188" s="597" t="s">
        <v>1716</v>
      </c>
      <c r="D188" s="40"/>
      <c r="F188" s="990" t="str">
        <f t="shared" si="15"/>
        <v>BIG HORN COUNTY</v>
      </c>
    </row>
    <row r="189" spans="1:30" ht="15">
      <c r="A189" s="992" t="s">
        <v>3040</v>
      </c>
      <c r="B189" s="597" t="s">
        <v>1717</v>
      </c>
      <c r="C189" s="597" t="s">
        <v>1717</v>
      </c>
      <c r="D189" s="40"/>
      <c r="F189" s="990" t="str">
        <f t="shared" si="15"/>
        <v>BLAINE COUNTY</v>
      </c>
    </row>
    <row r="190" spans="1:30" ht="15">
      <c r="A190" s="992" t="s">
        <v>3041</v>
      </c>
      <c r="B190" s="597" t="s">
        <v>1718</v>
      </c>
      <c r="C190" s="597" t="s">
        <v>1718</v>
      </c>
      <c r="D190" s="40"/>
      <c r="F190" s="990" t="str">
        <f t="shared" si="15"/>
        <v>BROADWATER COUNTY</v>
      </c>
    </row>
    <row r="191" spans="1:30" ht="15">
      <c r="A191" s="992" t="s">
        <v>3042</v>
      </c>
      <c r="B191" s="597" t="s">
        <v>1719</v>
      </c>
      <c r="C191" s="597" t="s">
        <v>1719</v>
      </c>
      <c r="D191" s="989"/>
      <c r="F191" s="990" t="str">
        <f t="shared" si="15"/>
        <v>CARBON COUNTY</v>
      </c>
    </row>
    <row r="192" spans="1:30" ht="15">
      <c r="A192" s="992" t="s">
        <v>3043</v>
      </c>
      <c r="B192" s="597" t="s">
        <v>1720</v>
      </c>
      <c r="C192" s="597" t="s">
        <v>1720</v>
      </c>
      <c r="D192" s="989"/>
      <c r="F192" s="990" t="str">
        <f t="shared" si="15"/>
        <v>CARTER COUNTY</v>
      </c>
    </row>
    <row r="193" spans="1:6" ht="15">
      <c r="A193" s="992" t="s">
        <v>3044</v>
      </c>
      <c r="B193" s="597" t="s">
        <v>1721</v>
      </c>
      <c r="C193" s="597" t="s">
        <v>1721</v>
      </c>
      <c r="D193" s="989"/>
      <c r="F193" s="990" t="str">
        <f t="shared" si="15"/>
        <v>CASCADE COUNTY</v>
      </c>
    </row>
    <row r="194" spans="1:6" ht="15">
      <c r="A194" s="992" t="s">
        <v>3045</v>
      </c>
      <c r="B194" s="597" t="s">
        <v>1723</v>
      </c>
      <c r="C194" s="597" t="s">
        <v>1723</v>
      </c>
      <c r="D194" s="989"/>
      <c r="F194" s="990" t="str">
        <f t="shared" si="15"/>
        <v>CHOUTEAU COUNTY</v>
      </c>
    </row>
    <row r="195" spans="1:6" ht="15">
      <c r="A195" s="992" t="s">
        <v>3046</v>
      </c>
      <c r="B195" s="597" t="s">
        <v>1761</v>
      </c>
      <c r="C195" s="597" t="s">
        <v>1761</v>
      </c>
      <c r="D195" s="989"/>
      <c r="F195" s="990" t="str">
        <f t="shared" si="15"/>
        <v>CITY &amp; COUNTY/BUTTE-SILVER BOW</v>
      </c>
    </row>
    <row r="196" spans="1:6" ht="15">
      <c r="A196" s="992" t="s">
        <v>3047</v>
      </c>
      <c r="B196" s="597" t="s">
        <v>1798</v>
      </c>
      <c r="C196" s="989" t="s">
        <v>1728</v>
      </c>
      <c r="D196" s="599" t="s">
        <v>1930</v>
      </c>
      <c r="F196" s="990" t="str">
        <f t="shared" si="15"/>
        <v>CITY OF BAKER</v>
      </c>
    </row>
    <row r="197" spans="1:6" ht="15">
      <c r="A197" s="992" t="s">
        <v>3048</v>
      </c>
      <c r="B197" s="597" t="s">
        <v>1808</v>
      </c>
      <c r="C197" s="989" t="s">
        <v>1731</v>
      </c>
      <c r="D197" s="599" t="s">
        <v>1940</v>
      </c>
      <c r="F197" s="990" t="str">
        <f t="shared" si="15"/>
        <v>CITY OF BELGRADE</v>
      </c>
    </row>
    <row r="198" spans="1:6" ht="15">
      <c r="A198" s="992" t="s">
        <v>3049</v>
      </c>
      <c r="B198" s="597" t="s">
        <v>1879</v>
      </c>
      <c r="C198" s="989" t="s">
        <v>1763</v>
      </c>
      <c r="D198" s="599" t="s">
        <v>1973</v>
      </c>
      <c r="F198" s="990" t="str">
        <f t="shared" si="15"/>
        <v>CITY OF BIG TIMBER</v>
      </c>
    </row>
    <row r="199" spans="1:6" ht="15">
      <c r="A199" s="992" t="s">
        <v>3050</v>
      </c>
      <c r="B199" s="597" t="s">
        <v>1894</v>
      </c>
      <c r="C199" s="989" t="s">
        <v>1771</v>
      </c>
      <c r="D199" s="599" t="s">
        <v>1905</v>
      </c>
      <c r="F199" s="990" t="str">
        <f t="shared" si="15"/>
        <v>CITY OF BILLINGS</v>
      </c>
    </row>
    <row r="200" spans="1:6" ht="15">
      <c r="A200" s="992" t="s">
        <v>3051</v>
      </c>
      <c r="B200" s="597" t="s">
        <v>1821</v>
      </c>
      <c r="C200" s="989" t="s">
        <v>1737</v>
      </c>
      <c r="D200" s="599" t="s">
        <v>1953</v>
      </c>
      <c r="F200" s="990" t="str">
        <f t="shared" si="15"/>
        <v>CITY OF BOULDER</v>
      </c>
    </row>
    <row r="201" spans="1:6" ht="15">
      <c r="A201" s="992" t="s">
        <v>3052</v>
      </c>
      <c r="B201" s="597" t="s">
        <v>1809</v>
      </c>
      <c r="C201" s="989" t="s">
        <v>1731</v>
      </c>
      <c r="D201" s="599" t="s">
        <v>1941</v>
      </c>
      <c r="F201" s="990" t="str">
        <f t="shared" si="15"/>
        <v>CITY OF BOZEMAN</v>
      </c>
    </row>
    <row r="202" spans="1:6" ht="15">
      <c r="A202" s="992" t="s">
        <v>3053</v>
      </c>
      <c r="B202" s="597" t="s">
        <v>1776</v>
      </c>
      <c r="C202" s="989" t="s">
        <v>1717</v>
      </c>
      <c r="D202" s="40" t="s">
        <v>1910</v>
      </c>
      <c r="F202" s="990" t="str">
        <f t="shared" si="15"/>
        <v>CITY OF CHINOOK</v>
      </c>
    </row>
    <row r="203" spans="1:6" ht="15">
      <c r="A203" s="992" t="s">
        <v>3054</v>
      </c>
      <c r="B203" s="597" t="s">
        <v>1880</v>
      </c>
      <c r="C203" s="989" t="s">
        <v>1764</v>
      </c>
      <c r="D203" s="599" t="s">
        <v>1972</v>
      </c>
      <c r="F203" s="990" t="str">
        <f t="shared" si="15"/>
        <v>CITY OF CHOTEAU</v>
      </c>
    </row>
    <row r="204" spans="1:6" ht="15">
      <c r="A204" s="992" t="s">
        <v>3055</v>
      </c>
      <c r="B204" s="597" t="s">
        <v>1869</v>
      </c>
      <c r="C204" s="989" t="s">
        <v>1758</v>
      </c>
      <c r="D204" s="599" t="s">
        <v>2020</v>
      </c>
      <c r="F204" s="990" t="str">
        <f t="shared" si="15"/>
        <v>CITY OF COLSTRIP</v>
      </c>
    </row>
    <row r="205" spans="1:6" ht="15">
      <c r="A205" s="992" t="s">
        <v>3056</v>
      </c>
      <c r="B205" s="597" t="s">
        <v>1805</v>
      </c>
      <c r="C205" s="989" t="s">
        <v>1730</v>
      </c>
      <c r="D205" s="599" t="s">
        <v>1937</v>
      </c>
      <c r="F205" s="990" t="str">
        <f t="shared" si="15"/>
        <v>CITY OF COLUMBIA FALLS</v>
      </c>
    </row>
    <row r="206" spans="1:6" ht="15">
      <c r="A206" s="992" t="s">
        <v>3057</v>
      </c>
      <c r="B206" s="597" t="s">
        <v>1852</v>
      </c>
      <c r="C206" s="989" t="s">
        <v>1751</v>
      </c>
      <c r="D206" s="599" t="s">
        <v>2003</v>
      </c>
      <c r="F206" s="990" t="str">
        <f t="shared" si="15"/>
        <v>CITY OF CONRAD</v>
      </c>
    </row>
    <row r="207" spans="1:6" ht="15">
      <c r="A207" s="992" t="s">
        <v>3058</v>
      </c>
      <c r="B207" s="597" t="s">
        <v>1814</v>
      </c>
      <c r="C207" s="989" t="s">
        <v>1733</v>
      </c>
      <c r="D207" s="599" t="s">
        <v>1946</v>
      </c>
      <c r="F207" s="990" t="str">
        <f t="shared" si="15"/>
        <v>CITY OF CUT BANK</v>
      </c>
    </row>
    <row r="208" spans="1:6" ht="15">
      <c r="A208" s="992" t="s">
        <v>3059</v>
      </c>
      <c r="B208" s="597" t="s">
        <v>1855</v>
      </c>
      <c r="C208" s="989" t="s">
        <v>1753</v>
      </c>
      <c r="D208" s="599" t="s">
        <v>2006</v>
      </c>
      <c r="F208" s="990" t="str">
        <f t="shared" si="15"/>
        <v>CITY OF DEER LODGE</v>
      </c>
    </row>
    <row r="209" spans="1:6" ht="15">
      <c r="A209" s="992" t="s">
        <v>3060</v>
      </c>
      <c r="B209" s="597" t="s">
        <v>1772</v>
      </c>
      <c r="C209" s="989" t="s">
        <v>1648</v>
      </c>
      <c r="D209" s="40" t="s">
        <v>1906</v>
      </c>
      <c r="F209" s="990" t="str">
        <f t="shared" si="15"/>
        <v>CITY OF DILLON</v>
      </c>
    </row>
    <row r="210" spans="1:6" ht="15">
      <c r="A210" s="992" t="s">
        <v>3061</v>
      </c>
      <c r="B210" s="597" t="s">
        <v>1828</v>
      </c>
      <c r="C210" s="989" t="s">
        <v>1645</v>
      </c>
      <c r="D210" s="599" t="s">
        <v>1979</v>
      </c>
      <c r="F210" s="990" t="str">
        <f t="shared" si="15"/>
        <v>CITY OF EAST HELENA</v>
      </c>
    </row>
    <row r="211" spans="1:6" ht="15">
      <c r="A211" s="992" t="s">
        <v>3062</v>
      </c>
      <c r="B211" s="597" t="s">
        <v>1868</v>
      </c>
      <c r="C211" s="989" t="s">
        <v>1758</v>
      </c>
      <c r="D211" s="599" t="s">
        <v>2019</v>
      </c>
      <c r="F211" s="990" t="str">
        <f t="shared" si="15"/>
        <v>CITY OF FORSYTH</v>
      </c>
    </row>
    <row r="212" spans="1:6" ht="15">
      <c r="A212" s="992" t="s">
        <v>3063</v>
      </c>
      <c r="B212" s="597" t="s">
        <v>1790</v>
      </c>
      <c r="C212" s="989" t="s">
        <v>1723</v>
      </c>
      <c r="D212" s="599" t="s">
        <v>1923</v>
      </c>
      <c r="F212" s="990" t="str">
        <f t="shared" si="15"/>
        <v>CITY OF FORT BENTON</v>
      </c>
    </row>
    <row r="213" spans="1:6" ht="15">
      <c r="A213" s="992" t="s">
        <v>3064</v>
      </c>
      <c r="B213" s="597" t="s">
        <v>1888</v>
      </c>
      <c r="C213" s="989" t="s">
        <v>1767</v>
      </c>
      <c r="D213" s="599" t="s">
        <v>1964</v>
      </c>
      <c r="F213" s="990" t="str">
        <f t="shared" si="15"/>
        <v>CITY OF GLASGOW</v>
      </c>
    </row>
    <row r="214" spans="1:6" ht="15">
      <c r="A214" s="992" t="s">
        <v>3065</v>
      </c>
      <c r="B214" s="597" t="s">
        <v>1796</v>
      </c>
      <c r="C214" s="989" t="s">
        <v>1726</v>
      </c>
      <c r="D214" s="599" t="s">
        <v>1904</v>
      </c>
      <c r="F214" s="990" t="str">
        <f t="shared" si="15"/>
        <v>CITY OF GLENDIVE</v>
      </c>
    </row>
    <row r="215" spans="1:6" ht="15">
      <c r="A215" s="992" t="s">
        <v>3066</v>
      </c>
      <c r="B215" s="597" t="s">
        <v>1787</v>
      </c>
      <c r="C215" s="989" t="s">
        <v>1721</v>
      </c>
      <c r="D215" s="599" t="s">
        <v>1920</v>
      </c>
      <c r="F215" s="990" t="str">
        <f t="shared" si="15"/>
        <v>CITY OF GREAT FALLS</v>
      </c>
    </row>
    <row r="216" spans="1:6" ht="15">
      <c r="A216" s="992" t="s">
        <v>3067</v>
      </c>
      <c r="B216" s="597" t="s">
        <v>1858</v>
      </c>
      <c r="C216" s="989" t="s">
        <v>1755</v>
      </c>
      <c r="D216" s="599" t="s">
        <v>2009</v>
      </c>
      <c r="F216" s="990" t="str">
        <f t="shared" si="15"/>
        <v>CITY OF HAMILTON</v>
      </c>
    </row>
    <row r="217" spans="1:6" ht="15">
      <c r="A217" s="992" t="s">
        <v>3068</v>
      </c>
      <c r="B217" s="597" t="s">
        <v>1774</v>
      </c>
      <c r="C217" s="989" t="s">
        <v>1716</v>
      </c>
      <c r="D217" s="40" t="s">
        <v>1908</v>
      </c>
      <c r="F217" s="990" t="str">
        <f t="shared" si="15"/>
        <v>CITY OF HARDIN</v>
      </c>
    </row>
    <row r="218" spans="1:6" ht="15">
      <c r="A218" s="992" t="s">
        <v>3069</v>
      </c>
      <c r="B218" s="597" t="s">
        <v>1777</v>
      </c>
      <c r="C218" s="989" t="s">
        <v>1717</v>
      </c>
      <c r="D218" s="40" t="s">
        <v>1911</v>
      </c>
      <c r="F218" s="990" t="str">
        <f t="shared" si="15"/>
        <v>CITY OF HARLEM</v>
      </c>
    </row>
    <row r="219" spans="1:6" ht="15">
      <c r="A219" s="992" t="s">
        <v>3070</v>
      </c>
      <c r="B219" s="597" t="s">
        <v>1891</v>
      </c>
      <c r="C219" s="989" t="s">
        <v>1768</v>
      </c>
      <c r="D219" s="599" t="s">
        <v>1961</v>
      </c>
      <c r="F219" s="990" t="str">
        <f t="shared" si="15"/>
        <v>CITY OF HARLOWTON</v>
      </c>
    </row>
    <row r="220" spans="1:6" ht="15">
      <c r="A220" s="992" t="s">
        <v>3071</v>
      </c>
      <c r="B220" s="597" t="s">
        <v>1819</v>
      </c>
      <c r="C220" s="989" t="s">
        <v>1736</v>
      </c>
      <c r="D220" s="599" t="s">
        <v>1951</v>
      </c>
      <c r="F220" s="990" t="str">
        <f t="shared" si="15"/>
        <v>CITY OF HAVRE</v>
      </c>
    </row>
    <row r="221" spans="1:6" ht="15">
      <c r="A221" s="992" t="s">
        <v>3072</v>
      </c>
      <c r="B221" s="597" t="s">
        <v>1829</v>
      </c>
      <c r="C221" s="989" t="s">
        <v>1645</v>
      </c>
      <c r="D221" s="599" t="s">
        <v>1980</v>
      </c>
      <c r="F221" s="990" t="str">
        <f t="shared" si="15"/>
        <v>CITY OF HELENA</v>
      </c>
    </row>
    <row r="222" spans="1:6" ht="15">
      <c r="A222" s="992" t="s">
        <v>3073</v>
      </c>
      <c r="B222" s="597" t="s">
        <v>1806</v>
      </c>
      <c r="C222" s="989" t="s">
        <v>1730</v>
      </c>
      <c r="D222" s="599" t="s">
        <v>1938</v>
      </c>
      <c r="F222" s="990" t="str">
        <f t="shared" si="15"/>
        <v>CITY OF KALISPELL</v>
      </c>
    </row>
    <row r="223" spans="1:6" ht="15">
      <c r="A223" s="992" t="s">
        <v>3074</v>
      </c>
      <c r="B223" s="597" t="s">
        <v>1896</v>
      </c>
      <c r="C223" s="989" t="s">
        <v>1771</v>
      </c>
      <c r="D223" s="599" t="s">
        <v>1958</v>
      </c>
      <c r="F223" s="990" t="str">
        <f t="shared" si="15"/>
        <v>CITY OF LAUREL</v>
      </c>
    </row>
    <row r="224" spans="1:6" ht="15">
      <c r="A224" s="992" t="s">
        <v>3075</v>
      </c>
      <c r="B224" s="597" t="s">
        <v>1802</v>
      </c>
      <c r="C224" s="989" t="s">
        <v>1729</v>
      </c>
      <c r="D224" s="599" t="s">
        <v>1934</v>
      </c>
      <c r="F224" s="990" t="str">
        <f t="shared" si="15"/>
        <v>CITY OF LEWISTOWN</v>
      </c>
    </row>
    <row r="225" spans="1:6" ht="15">
      <c r="A225" s="992" t="s">
        <v>3076</v>
      </c>
      <c r="B225" s="597" t="s">
        <v>1832</v>
      </c>
      <c r="C225" s="989" t="s">
        <v>1741</v>
      </c>
      <c r="D225" s="599" t="s">
        <v>1983</v>
      </c>
      <c r="F225" s="990" t="str">
        <f t="shared" si="15"/>
        <v>CITY OF LIBBY</v>
      </c>
    </row>
    <row r="226" spans="1:6" ht="15">
      <c r="A226" s="992" t="s">
        <v>3077</v>
      </c>
      <c r="B226" s="597" t="s">
        <v>1847</v>
      </c>
      <c r="C226" s="989" t="s">
        <v>1748</v>
      </c>
      <c r="D226" s="599" t="s">
        <v>1998</v>
      </c>
      <c r="F226" s="990" t="str">
        <f t="shared" si="15"/>
        <v>CITY OF LIVINGSTON</v>
      </c>
    </row>
    <row r="227" spans="1:6" ht="15">
      <c r="A227" s="992" t="s">
        <v>3078</v>
      </c>
      <c r="B227" s="597" t="s">
        <v>1850</v>
      </c>
      <c r="C227" s="989" t="s">
        <v>1750</v>
      </c>
      <c r="D227" s="599" t="s">
        <v>2001</v>
      </c>
      <c r="F227" s="990" t="str">
        <f t="shared" si="15"/>
        <v>CITY OF MALTA</v>
      </c>
    </row>
    <row r="228" spans="1:6" ht="15">
      <c r="A228" s="992" t="s">
        <v>3079</v>
      </c>
      <c r="B228" s="597" t="s">
        <v>1793</v>
      </c>
      <c r="C228" s="989" t="s">
        <v>1724</v>
      </c>
      <c r="D228" s="599" t="s">
        <v>1926</v>
      </c>
      <c r="F228" s="990" t="str">
        <f t="shared" si="15"/>
        <v>CITY OF MILES CITY</v>
      </c>
    </row>
    <row r="229" spans="1:6" ht="15">
      <c r="A229" s="992" t="s">
        <v>3080</v>
      </c>
      <c r="B229" s="597" t="s">
        <v>1843</v>
      </c>
      <c r="C229" s="989" t="s">
        <v>1746</v>
      </c>
      <c r="D229" s="599" t="s">
        <v>1994</v>
      </c>
      <c r="F229" s="990" t="str">
        <f t="shared" si="15"/>
        <v>CITY OF MISSOULA</v>
      </c>
    </row>
    <row r="230" spans="1:6" ht="15">
      <c r="A230" s="992" t="s">
        <v>3081</v>
      </c>
      <c r="B230" s="597" t="s">
        <v>1875</v>
      </c>
      <c r="C230" s="989" t="s">
        <v>1760</v>
      </c>
      <c r="D230" s="599" t="s">
        <v>2022</v>
      </c>
      <c r="F230" s="990" t="str">
        <f t="shared" si="15"/>
        <v>CITY OF PLENTYWOOD</v>
      </c>
    </row>
    <row r="231" spans="1:6" ht="15">
      <c r="A231" s="992" t="s">
        <v>3082</v>
      </c>
      <c r="B231" s="597" t="s">
        <v>1825</v>
      </c>
      <c r="C231" s="989" t="s">
        <v>1739</v>
      </c>
      <c r="D231" s="599" t="s">
        <v>1957</v>
      </c>
      <c r="F231" s="990" t="str">
        <f t="shared" si="15"/>
        <v>CITY OF POLSON</v>
      </c>
    </row>
    <row r="232" spans="1:6" ht="15">
      <c r="A232" s="992" t="s">
        <v>3083</v>
      </c>
      <c r="B232" s="597" t="s">
        <v>1866</v>
      </c>
      <c r="C232" s="989" t="s">
        <v>1757</v>
      </c>
      <c r="D232" s="599" t="s">
        <v>2017</v>
      </c>
      <c r="F232" s="990" t="str">
        <f t="shared" si="15"/>
        <v>CITY OF POPLAR</v>
      </c>
    </row>
    <row r="233" spans="1:6" ht="15">
      <c r="A233" s="992" t="s">
        <v>3084</v>
      </c>
      <c r="B233" s="597" t="s">
        <v>1783</v>
      </c>
      <c r="C233" s="989" t="s">
        <v>1719</v>
      </c>
      <c r="D233" s="40" t="s">
        <v>1917</v>
      </c>
      <c r="F233" s="990" t="str">
        <f t="shared" si="15"/>
        <v>CITY OF RED LODGE</v>
      </c>
    </row>
    <row r="234" spans="1:6" ht="15">
      <c r="A234" s="992" t="s">
        <v>3085</v>
      </c>
      <c r="B234" s="597" t="s">
        <v>1826</v>
      </c>
      <c r="C234" s="989" t="s">
        <v>1739</v>
      </c>
      <c r="D234" s="599" t="s">
        <v>1977</v>
      </c>
      <c r="F234" s="990" t="str">
        <f t="shared" si="15"/>
        <v>CITY OF RONAN</v>
      </c>
    </row>
    <row r="235" spans="1:6" ht="15">
      <c r="A235" s="992" t="s">
        <v>3086</v>
      </c>
      <c r="B235" s="597" t="s">
        <v>1845</v>
      </c>
      <c r="C235" s="989" t="s">
        <v>1747</v>
      </c>
      <c r="D235" s="599" t="s">
        <v>1996</v>
      </c>
      <c r="F235" s="990" t="str">
        <f t="shared" si="15"/>
        <v>CITY OF ROUNDUP</v>
      </c>
    </row>
    <row r="236" spans="1:6" ht="15">
      <c r="A236" s="992" t="s">
        <v>3087</v>
      </c>
      <c r="B236" s="597" t="s">
        <v>1795</v>
      </c>
      <c r="C236" s="989" t="s">
        <v>1725</v>
      </c>
      <c r="D236" s="599" t="s">
        <v>1928</v>
      </c>
      <c r="F236" s="990" t="str">
        <f t="shared" si="15"/>
        <v>CITY OF SCOBEY</v>
      </c>
    </row>
    <row r="237" spans="1:6" ht="15">
      <c r="A237" s="992" t="s">
        <v>3088</v>
      </c>
      <c r="B237" s="597" t="s">
        <v>1884</v>
      </c>
      <c r="C237" s="989" t="s">
        <v>1765</v>
      </c>
      <c r="D237" s="599" t="s">
        <v>1968</v>
      </c>
      <c r="F237" s="990" t="str">
        <f t="shared" si="15"/>
        <v>CITY OF SHELBY</v>
      </c>
    </row>
    <row r="238" spans="1:6" ht="15">
      <c r="A238" s="992" t="s">
        <v>3089</v>
      </c>
      <c r="B238" s="597" t="s">
        <v>1862</v>
      </c>
      <c r="C238" s="989" t="s">
        <v>1756</v>
      </c>
      <c r="D238" s="599" t="s">
        <v>2013</v>
      </c>
      <c r="F238" s="990" t="str">
        <f t="shared" si="15"/>
        <v>CITY OF SIDNEY</v>
      </c>
    </row>
    <row r="239" spans="1:6" ht="15">
      <c r="A239" s="992" t="s">
        <v>3090</v>
      </c>
      <c r="B239" s="597" t="s">
        <v>1872</v>
      </c>
      <c r="C239" s="989" t="s">
        <v>1759</v>
      </c>
      <c r="D239" s="599" t="s">
        <v>2025</v>
      </c>
      <c r="F239" s="990" t="str">
        <f t="shared" si="15"/>
        <v>CITY OF THOMPSON FALLS</v>
      </c>
    </row>
    <row r="240" spans="1:6" ht="15">
      <c r="A240" s="992" t="s">
        <v>3091</v>
      </c>
      <c r="B240" s="597" t="s">
        <v>1811</v>
      </c>
      <c r="C240" s="989" t="s">
        <v>1731</v>
      </c>
      <c r="D240" s="599" t="s">
        <v>1943</v>
      </c>
      <c r="F240" s="990" t="str">
        <f t="shared" si="15"/>
        <v>CITY OF THREE FORKS</v>
      </c>
    </row>
    <row r="241" spans="1:6" ht="15">
      <c r="A241" s="992" t="s">
        <v>3092</v>
      </c>
      <c r="B241" s="597" t="s">
        <v>1778</v>
      </c>
      <c r="C241" s="989" t="s">
        <v>1718</v>
      </c>
      <c r="D241" s="40" t="s">
        <v>1912</v>
      </c>
      <c r="F241" s="990" t="str">
        <f t="shared" si="15"/>
        <v>CITY OF TOWNSEND</v>
      </c>
    </row>
    <row r="242" spans="1:6" ht="15">
      <c r="A242" s="992" t="s">
        <v>3093</v>
      </c>
      <c r="B242" s="597" t="s">
        <v>1834</v>
      </c>
      <c r="C242" s="989" t="s">
        <v>1741</v>
      </c>
      <c r="D242" s="599" t="s">
        <v>1985</v>
      </c>
      <c r="F242" s="990" t="str">
        <f t="shared" si="15"/>
        <v>CITY OF TROY</v>
      </c>
    </row>
    <row r="243" spans="1:6" ht="15">
      <c r="A243" s="992" t="s">
        <v>3094</v>
      </c>
      <c r="B243" s="597" t="s">
        <v>1840</v>
      </c>
      <c r="C243" s="989" t="s">
        <v>1744</v>
      </c>
      <c r="D243" s="599" t="s">
        <v>1991</v>
      </c>
      <c r="F243" s="990" t="str">
        <f t="shared" si="15"/>
        <v>CITY OF WHITE SULPHUR SPRINGS</v>
      </c>
    </row>
    <row r="244" spans="1:6" ht="15">
      <c r="A244" s="992" t="s">
        <v>3095</v>
      </c>
      <c r="B244" s="597" t="s">
        <v>1807</v>
      </c>
      <c r="C244" s="989" t="s">
        <v>1730</v>
      </c>
      <c r="D244" s="599" t="s">
        <v>1939</v>
      </c>
      <c r="F244" s="990" t="str">
        <f t="shared" si="15"/>
        <v>CITY OF WHITEFISH</v>
      </c>
    </row>
    <row r="245" spans="1:6" ht="15">
      <c r="A245" s="992" t="s">
        <v>3096</v>
      </c>
      <c r="B245" s="597" t="s">
        <v>1867</v>
      </c>
      <c r="C245" s="989" t="s">
        <v>1757</v>
      </c>
      <c r="D245" s="599" t="s">
        <v>2018</v>
      </c>
      <c r="F245" s="990" t="str">
        <f t="shared" si="15"/>
        <v>CITY OF WOLF POINT</v>
      </c>
    </row>
    <row r="246" spans="1:6" ht="15">
      <c r="A246" s="992" t="s">
        <v>3097</v>
      </c>
      <c r="B246" s="597" t="s">
        <v>1724</v>
      </c>
      <c r="C246" s="597" t="s">
        <v>1724</v>
      </c>
      <c r="D246" s="989"/>
      <c r="F246" s="990" t="str">
        <f t="shared" si="15"/>
        <v>CUSTER COUNTY</v>
      </c>
    </row>
    <row r="247" spans="1:6" ht="15">
      <c r="A247" s="992" t="s">
        <v>3098</v>
      </c>
      <c r="B247" s="597" t="s">
        <v>1725</v>
      </c>
      <c r="C247" s="597" t="s">
        <v>1725</v>
      </c>
      <c r="D247" s="989"/>
      <c r="F247" s="990" t="str">
        <f t="shared" si="15"/>
        <v>DANIELS COUNTY</v>
      </c>
    </row>
    <row r="248" spans="1:6" ht="15">
      <c r="A248" s="992" t="s">
        <v>3099</v>
      </c>
      <c r="B248" s="597" t="s">
        <v>1726</v>
      </c>
      <c r="C248" s="597" t="s">
        <v>1726</v>
      </c>
      <c r="D248" s="989"/>
      <c r="F248" s="990" t="str">
        <f t="shared" si="15"/>
        <v>DAWSON COUNTY</v>
      </c>
    </row>
    <row r="249" spans="1:6" ht="15">
      <c r="A249" s="992" t="s">
        <v>3100</v>
      </c>
      <c r="B249" s="597" t="s">
        <v>1728</v>
      </c>
      <c r="C249" s="597" t="s">
        <v>1728</v>
      </c>
      <c r="D249" s="989"/>
      <c r="F249" s="990" t="str">
        <f t="shared" si="15"/>
        <v>FALLON COUNTY</v>
      </c>
    </row>
    <row r="250" spans="1:6" ht="15">
      <c r="A250" s="992" t="s">
        <v>3101</v>
      </c>
      <c r="B250" s="597" t="s">
        <v>1729</v>
      </c>
      <c r="C250" s="597" t="s">
        <v>1729</v>
      </c>
      <c r="D250" s="989"/>
      <c r="F250" s="990" t="str">
        <f t="shared" si="15"/>
        <v>FERGUS COUNTY</v>
      </c>
    </row>
    <row r="251" spans="1:6" ht="15">
      <c r="A251" s="992" t="s">
        <v>3102</v>
      </c>
      <c r="B251" s="597" t="s">
        <v>1730</v>
      </c>
      <c r="C251" s="597" t="s">
        <v>1730</v>
      </c>
      <c r="D251" s="989"/>
      <c r="F251" s="990" t="str">
        <f t="shared" ref="F251:F312" si="16">UPPER(A251)</f>
        <v>FLATHEAD COUNTY</v>
      </c>
    </row>
    <row r="252" spans="1:6" ht="15">
      <c r="A252" s="992" t="s">
        <v>3103</v>
      </c>
      <c r="B252" s="597" t="s">
        <v>1731</v>
      </c>
      <c r="C252" s="597" t="s">
        <v>1731</v>
      </c>
      <c r="D252" s="989"/>
      <c r="F252" s="990" t="str">
        <f t="shared" si="16"/>
        <v>GALLATIN COUNTY</v>
      </c>
    </row>
    <row r="253" spans="1:6" ht="15">
      <c r="A253" s="992" t="s">
        <v>3104</v>
      </c>
      <c r="B253" s="597" t="s">
        <v>1732</v>
      </c>
      <c r="C253" s="597" t="s">
        <v>1732</v>
      </c>
      <c r="D253" s="989"/>
      <c r="F253" s="990" t="str">
        <f t="shared" si="16"/>
        <v>GARFIELD COUNTY</v>
      </c>
    </row>
    <row r="254" spans="1:6" ht="15">
      <c r="A254" s="992" t="s">
        <v>3105</v>
      </c>
      <c r="B254" s="597" t="s">
        <v>1733</v>
      </c>
      <c r="C254" s="597" t="s">
        <v>1733</v>
      </c>
      <c r="D254" s="989"/>
      <c r="F254" s="990" t="str">
        <f t="shared" si="16"/>
        <v>GLACIER COUNTY</v>
      </c>
    </row>
    <row r="255" spans="1:6" ht="15">
      <c r="A255" s="992" t="s">
        <v>3106</v>
      </c>
      <c r="B255" s="597" t="s">
        <v>1734</v>
      </c>
      <c r="C255" s="597" t="s">
        <v>1734</v>
      </c>
      <c r="D255" s="989"/>
      <c r="F255" s="990" t="str">
        <f t="shared" si="16"/>
        <v>GOLDEN VALLEY COUNTY</v>
      </c>
    </row>
    <row r="256" spans="1:6" ht="15">
      <c r="A256" s="992" t="s">
        <v>3107</v>
      </c>
      <c r="B256" s="597" t="s">
        <v>1735</v>
      </c>
      <c r="C256" s="597" t="s">
        <v>1735</v>
      </c>
      <c r="D256" s="989"/>
      <c r="F256" s="990" t="str">
        <f t="shared" si="16"/>
        <v>GRANITE COUNTY</v>
      </c>
    </row>
    <row r="257" spans="1:6" ht="15">
      <c r="A257" s="992" t="s">
        <v>3108</v>
      </c>
      <c r="B257" s="597" t="s">
        <v>1736</v>
      </c>
      <c r="C257" s="597" t="s">
        <v>1736</v>
      </c>
      <c r="D257" s="989"/>
      <c r="F257" s="990" t="str">
        <f t="shared" si="16"/>
        <v>HILL COUNTY</v>
      </c>
    </row>
    <row r="258" spans="1:6" ht="15">
      <c r="A258" s="992" t="s">
        <v>3109</v>
      </c>
      <c r="B258" s="597" t="s">
        <v>1737</v>
      </c>
      <c r="C258" s="597" t="s">
        <v>1737</v>
      </c>
      <c r="D258" s="989"/>
      <c r="F258" s="990" t="str">
        <f t="shared" si="16"/>
        <v>JEFFERSON COUNTY</v>
      </c>
    </row>
    <row r="259" spans="1:6" ht="15">
      <c r="A259" s="992" t="s">
        <v>3110</v>
      </c>
      <c r="B259" s="597" t="s">
        <v>1738</v>
      </c>
      <c r="C259" s="597" t="s">
        <v>1738</v>
      </c>
      <c r="D259" s="989"/>
      <c r="F259" s="990" t="str">
        <f t="shared" si="16"/>
        <v>JUDITH BASIN COUNTY</v>
      </c>
    </row>
    <row r="260" spans="1:6" ht="15">
      <c r="A260" s="992" t="s">
        <v>3111</v>
      </c>
      <c r="B260" s="597" t="s">
        <v>1739</v>
      </c>
      <c r="C260" s="597" t="s">
        <v>1739</v>
      </c>
      <c r="D260" s="989"/>
      <c r="F260" s="990" t="str">
        <f t="shared" si="16"/>
        <v>LAKE COUNTY</v>
      </c>
    </row>
    <row r="261" spans="1:6" ht="15">
      <c r="A261" s="992" t="s">
        <v>3112</v>
      </c>
      <c r="B261" s="597" t="s">
        <v>1645</v>
      </c>
      <c r="C261" s="597" t="s">
        <v>1645</v>
      </c>
      <c r="D261" s="989"/>
      <c r="F261" s="990" t="str">
        <f t="shared" si="16"/>
        <v>LEWIS AND CLARK COUNTY</v>
      </c>
    </row>
    <row r="262" spans="1:6" ht="15">
      <c r="A262" s="992" t="s">
        <v>3113</v>
      </c>
      <c r="B262" s="597" t="s">
        <v>1740</v>
      </c>
      <c r="C262" s="597" t="s">
        <v>1740</v>
      </c>
      <c r="D262" s="989"/>
      <c r="F262" s="990" t="str">
        <f t="shared" si="16"/>
        <v>LIBERTY COUNTY</v>
      </c>
    </row>
    <row r="263" spans="1:6" ht="15">
      <c r="A263" s="992" t="s">
        <v>3114</v>
      </c>
      <c r="B263" s="597" t="s">
        <v>1741</v>
      </c>
      <c r="C263" s="597" t="s">
        <v>1741</v>
      </c>
      <c r="D263" s="989"/>
      <c r="F263" s="990" t="str">
        <f t="shared" si="16"/>
        <v>LINCOLN COUNTY</v>
      </c>
    </row>
    <row r="264" spans="1:6" ht="15">
      <c r="A264" s="992" t="s">
        <v>3115</v>
      </c>
      <c r="B264" s="597" t="s">
        <v>1742</v>
      </c>
      <c r="C264" s="597" t="s">
        <v>1742</v>
      </c>
      <c r="D264" s="989"/>
      <c r="F264" s="990" t="str">
        <f t="shared" si="16"/>
        <v>MADISON COUNTY</v>
      </c>
    </row>
    <row r="265" spans="1:6" ht="15">
      <c r="A265" s="992" t="s">
        <v>3116</v>
      </c>
      <c r="B265" s="597" t="s">
        <v>1743</v>
      </c>
      <c r="C265" s="597" t="s">
        <v>1743</v>
      </c>
      <c r="D265" s="989"/>
      <c r="F265" s="990" t="str">
        <f t="shared" si="16"/>
        <v>MCCONE COUNTY</v>
      </c>
    </row>
    <row r="266" spans="1:6" ht="15">
      <c r="A266" s="992" t="s">
        <v>3117</v>
      </c>
      <c r="B266" s="597" t="s">
        <v>1744</v>
      </c>
      <c r="C266" s="597" t="s">
        <v>1744</v>
      </c>
      <c r="D266" s="989"/>
      <c r="F266" s="990" t="str">
        <f t="shared" si="16"/>
        <v>MEAGHER COUNTY</v>
      </c>
    </row>
    <row r="267" spans="1:6" ht="15">
      <c r="A267" s="992" t="s">
        <v>3118</v>
      </c>
      <c r="B267" s="597" t="s">
        <v>1745</v>
      </c>
      <c r="C267" s="597" t="s">
        <v>1745</v>
      </c>
      <c r="D267" s="989"/>
      <c r="F267" s="990" t="str">
        <f t="shared" si="16"/>
        <v>MINERAL COUNTY</v>
      </c>
    </row>
    <row r="268" spans="1:6" ht="15">
      <c r="A268" s="992" t="s">
        <v>3119</v>
      </c>
      <c r="B268" s="597" t="s">
        <v>1746</v>
      </c>
      <c r="C268" s="597" t="s">
        <v>1746</v>
      </c>
      <c r="D268" s="989"/>
      <c r="F268" s="990" t="str">
        <f t="shared" si="16"/>
        <v>MISSOULA COUNTY</v>
      </c>
    </row>
    <row r="269" spans="1:6" ht="15">
      <c r="A269" s="992" t="s">
        <v>3120</v>
      </c>
      <c r="B269" s="597" t="s">
        <v>1747</v>
      </c>
      <c r="C269" s="597" t="s">
        <v>1747</v>
      </c>
      <c r="D269" s="989"/>
      <c r="F269" s="990" t="str">
        <f t="shared" si="16"/>
        <v>MUSSELSHELL COUNTY</v>
      </c>
    </row>
    <row r="270" spans="1:6" ht="15">
      <c r="A270" s="992" t="s">
        <v>3121</v>
      </c>
      <c r="B270" s="597" t="s">
        <v>1748</v>
      </c>
      <c r="C270" s="597" t="s">
        <v>1748</v>
      </c>
      <c r="D270" s="989"/>
      <c r="F270" s="990" t="str">
        <f t="shared" si="16"/>
        <v>PARK COUNTY</v>
      </c>
    </row>
    <row r="271" spans="1:6" ht="15">
      <c r="A271" s="992" t="s">
        <v>3122</v>
      </c>
      <c r="B271" s="597" t="s">
        <v>1749</v>
      </c>
      <c r="C271" s="597" t="s">
        <v>1749</v>
      </c>
      <c r="D271" s="989"/>
      <c r="F271" s="990" t="str">
        <f t="shared" si="16"/>
        <v>PETROLEUM COUNTY</v>
      </c>
    </row>
    <row r="272" spans="1:6" ht="15">
      <c r="A272" s="992" t="s">
        <v>3123</v>
      </c>
      <c r="B272" s="597" t="s">
        <v>1750</v>
      </c>
      <c r="C272" s="597" t="s">
        <v>1750</v>
      </c>
      <c r="D272" s="989"/>
      <c r="F272" s="990" t="str">
        <f t="shared" si="16"/>
        <v>PHILLIPS COUNTY</v>
      </c>
    </row>
    <row r="273" spans="1:6" ht="15">
      <c r="A273" s="992" t="s">
        <v>3124</v>
      </c>
      <c r="B273" s="597" t="s">
        <v>1751</v>
      </c>
      <c r="C273" s="597" t="s">
        <v>1751</v>
      </c>
      <c r="D273" s="989"/>
      <c r="F273" s="990" t="str">
        <f t="shared" si="16"/>
        <v>PONDERA COUNTY</v>
      </c>
    </row>
    <row r="274" spans="1:6" ht="15">
      <c r="A274" s="992" t="s">
        <v>3125</v>
      </c>
      <c r="B274" s="597" t="s">
        <v>1752</v>
      </c>
      <c r="C274" s="597" t="s">
        <v>1752</v>
      </c>
      <c r="D274" s="989"/>
      <c r="F274" s="990" t="str">
        <f t="shared" si="16"/>
        <v>POWDER RIVER COUNTY</v>
      </c>
    </row>
    <row r="275" spans="1:6" ht="15">
      <c r="A275" s="992" t="s">
        <v>3126</v>
      </c>
      <c r="B275" s="597" t="s">
        <v>1753</v>
      </c>
      <c r="C275" s="597" t="s">
        <v>1753</v>
      </c>
      <c r="D275" s="989"/>
      <c r="F275" s="990" t="str">
        <f t="shared" si="16"/>
        <v>POWELL COUNTY</v>
      </c>
    </row>
    <row r="276" spans="1:6" ht="15">
      <c r="A276" s="992" t="s">
        <v>3127</v>
      </c>
      <c r="B276" s="597" t="s">
        <v>1754</v>
      </c>
      <c r="C276" s="597" t="s">
        <v>1754</v>
      </c>
      <c r="D276" s="989"/>
      <c r="F276" s="990" t="str">
        <f t="shared" si="16"/>
        <v>PRAIRIE COUNTY</v>
      </c>
    </row>
    <row r="277" spans="1:6" ht="15">
      <c r="A277" s="992" t="s">
        <v>3128</v>
      </c>
      <c r="B277" s="597" t="s">
        <v>1755</v>
      </c>
      <c r="C277" s="597" t="s">
        <v>1755</v>
      </c>
      <c r="D277" s="989"/>
      <c r="F277" s="990" t="str">
        <f t="shared" si="16"/>
        <v>RAVALLI COUNTY</v>
      </c>
    </row>
    <row r="278" spans="1:6" ht="15">
      <c r="A278" s="992" t="s">
        <v>3129</v>
      </c>
      <c r="B278" s="597" t="s">
        <v>1756</v>
      </c>
      <c r="C278" s="597" t="s">
        <v>1756</v>
      </c>
      <c r="D278" s="989"/>
      <c r="F278" s="990" t="str">
        <f t="shared" si="16"/>
        <v>RICHLAND COUNTY</v>
      </c>
    </row>
    <row r="279" spans="1:6" ht="15">
      <c r="A279" s="992" t="s">
        <v>3130</v>
      </c>
      <c r="B279" s="597" t="s">
        <v>1757</v>
      </c>
      <c r="C279" s="597" t="s">
        <v>1757</v>
      </c>
      <c r="D279" s="989"/>
      <c r="F279" s="990" t="str">
        <f t="shared" si="16"/>
        <v>ROOSEVELT COUNTY</v>
      </c>
    </row>
    <row r="280" spans="1:6" ht="15">
      <c r="A280" s="992" t="s">
        <v>3131</v>
      </c>
      <c r="B280" s="597" t="s">
        <v>1758</v>
      </c>
      <c r="C280" s="597" t="s">
        <v>1758</v>
      </c>
      <c r="D280" s="989"/>
      <c r="F280" s="990" t="str">
        <f t="shared" si="16"/>
        <v>ROSEBUD COUNTY</v>
      </c>
    </row>
    <row r="281" spans="1:6" ht="15">
      <c r="A281" s="992" t="s">
        <v>3132</v>
      </c>
      <c r="B281" s="597" t="s">
        <v>1759</v>
      </c>
      <c r="C281" s="597" t="s">
        <v>1759</v>
      </c>
      <c r="D281" s="989"/>
      <c r="F281" s="990" t="str">
        <f t="shared" si="16"/>
        <v>SANDERS COUNTY</v>
      </c>
    </row>
    <row r="282" spans="1:6" ht="15">
      <c r="A282" s="992" t="s">
        <v>3133</v>
      </c>
      <c r="B282" s="597" t="s">
        <v>1760</v>
      </c>
      <c r="C282" s="597" t="s">
        <v>1760</v>
      </c>
      <c r="D282" s="989"/>
      <c r="F282" s="990" t="str">
        <f t="shared" si="16"/>
        <v>SHERIDAN COUNTY</v>
      </c>
    </row>
    <row r="283" spans="1:6" ht="15">
      <c r="A283" s="992" t="s">
        <v>3134</v>
      </c>
      <c r="B283" s="597" t="s">
        <v>1762</v>
      </c>
      <c r="C283" s="597" t="s">
        <v>1762</v>
      </c>
      <c r="D283" s="989"/>
      <c r="F283" s="990" t="str">
        <f t="shared" si="16"/>
        <v>STILLWATER COUNTY</v>
      </c>
    </row>
    <row r="284" spans="1:6" ht="15">
      <c r="A284" s="992" t="s">
        <v>3135</v>
      </c>
      <c r="B284" s="597" t="s">
        <v>1763</v>
      </c>
      <c r="C284" s="597" t="s">
        <v>1763</v>
      </c>
      <c r="D284" s="989"/>
      <c r="F284" s="990" t="str">
        <f t="shared" si="16"/>
        <v>SWEET GRASS COUNTY</v>
      </c>
    </row>
    <row r="285" spans="1:6" ht="15">
      <c r="A285" s="992" t="s">
        <v>3136</v>
      </c>
      <c r="B285" s="597" t="s">
        <v>1764</v>
      </c>
      <c r="C285" s="597" t="s">
        <v>1764</v>
      </c>
      <c r="D285" s="989"/>
      <c r="F285" s="990" t="str">
        <f t="shared" si="16"/>
        <v>TETON COUNTY</v>
      </c>
    </row>
    <row r="286" spans="1:6" ht="15">
      <c r="A286" s="992" t="s">
        <v>3137</v>
      </c>
      <c r="B286" s="597" t="s">
        <v>1765</v>
      </c>
      <c r="C286" s="597" t="s">
        <v>1765</v>
      </c>
      <c r="D286" s="989"/>
      <c r="F286" s="990" t="str">
        <f t="shared" si="16"/>
        <v>TOOLE COUNTY</v>
      </c>
    </row>
    <row r="287" spans="1:6" ht="15">
      <c r="A287" s="992" t="s">
        <v>3138</v>
      </c>
      <c r="B287" s="597" t="s">
        <v>1841</v>
      </c>
      <c r="C287" s="989" t="s">
        <v>1745</v>
      </c>
      <c r="D287" s="599" t="s">
        <v>1992</v>
      </c>
      <c r="F287" s="990" t="str">
        <f t="shared" si="16"/>
        <v>TOWN OF ALBERTON</v>
      </c>
    </row>
    <row r="288" spans="1:6" ht="15">
      <c r="A288" s="992" t="s">
        <v>3139</v>
      </c>
      <c r="B288" s="597" t="s">
        <v>1863</v>
      </c>
      <c r="C288" s="989" t="s">
        <v>1757</v>
      </c>
      <c r="D288" s="599" t="s">
        <v>2014</v>
      </c>
      <c r="F288" s="990" t="str">
        <f t="shared" si="16"/>
        <v>TOWN OF BAINVILLE</v>
      </c>
    </row>
    <row r="289" spans="1:6" ht="15">
      <c r="A289" s="992" t="s">
        <v>3140</v>
      </c>
      <c r="B289" s="597" t="s">
        <v>1779</v>
      </c>
      <c r="C289" s="989" t="s">
        <v>1719</v>
      </c>
      <c r="D289" s="40" t="s">
        <v>1913</v>
      </c>
      <c r="F289" s="990" t="str">
        <f t="shared" si="16"/>
        <v>TOWN OF BEARCREEK</v>
      </c>
    </row>
    <row r="290" spans="1:6" ht="15">
      <c r="A290" s="992" t="s">
        <v>3141</v>
      </c>
      <c r="B290" s="597" t="s">
        <v>1785</v>
      </c>
      <c r="C290" s="989" t="s">
        <v>1721</v>
      </c>
      <c r="D290" s="40" t="s">
        <v>1919</v>
      </c>
      <c r="F290" s="990" t="str">
        <f t="shared" si="16"/>
        <v>TOWN OF BELT</v>
      </c>
    </row>
    <row r="291" spans="1:6" ht="15">
      <c r="A291" s="992" t="s">
        <v>3142</v>
      </c>
      <c r="B291" s="597" t="s">
        <v>1789</v>
      </c>
      <c r="C291" s="989" t="s">
        <v>1723</v>
      </c>
      <c r="D291" s="599" t="s">
        <v>1922</v>
      </c>
      <c r="F291" s="990" t="str">
        <f t="shared" si="16"/>
        <v>TOWN OF BIG SANDY</v>
      </c>
    </row>
    <row r="292" spans="1:6" ht="15">
      <c r="A292" s="992" t="s">
        <v>3143</v>
      </c>
      <c r="B292" s="597" t="s">
        <v>1780</v>
      </c>
      <c r="C292" s="989" t="s">
        <v>1719</v>
      </c>
      <c r="D292" s="40" t="s">
        <v>1914</v>
      </c>
      <c r="F292" s="990" t="str">
        <f t="shared" si="16"/>
        <v>TOWN OF BRIDGER</v>
      </c>
    </row>
    <row r="293" spans="1:6" ht="15">
      <c r="A293" s="992" t="s">
        <v>3144</v>
      </c>
      <c r="B293" s="597" t="s">
        <v>1854</v>
      </c>
      <c r="C293" s="989" t="s">
        <v>1752</v>
      </c>
      <c r="D293" s="599" t="s">
        <v>2005</v>
      </c>
      <c r="F293" s="990" t="str">
        <f t="shared" si="16"/>
        <v>TOWN OF BROADUS</v>
      </c>
    </row>
    <row r="294" spans="1:6" ht="15">
      <c r="A294" s="992" t="s">
        <v>3145</v>
      </c>
      <c r="B294" s="597" t="s">
        <v>1895</v>
      </c>
      <c r="C294" s="989" t="s">
        <v>1771</v>
      </c>
      <c r="D294" s="599" t="s">
        <v>1959</v>
      </c>
      <c r="F294" s="990" t="str">
        <f t="shared" si="16"/>
        <v>TOWN OF BROADVIEW</v>
      </c>
    </row>
    <row r="295" spans="1:6" ht="15">
      <c r="A295" s="992" t="s">
        <v>3146</v>
      </c>
      <c r="B295" s="597" t="s">
        <v>1786</v>
      </c>
      <c r="C295" s="989" t="s">
        <v>1721</v>
      </c>
      <c r="D295" s="40" t="s">
        <v>1722</v>
      </c>
      <c r="F295" s="990" t="str">
        <f t="shared" si="16"/>
        <v>TOWN OF CASCADE</v>
      </c>
    </row>
    <row r="296" spans="1:6" ht="15">
      <c r="A296" s="992" t="s">
        <v>3147</v>
      </c>
      <c r="B296" s="597" t="s">
        <v>1830</v>
      </c>
      <c r="C296" s="989" t="s">
        <v>1740</v>
      </c>
      <c r="D296" s="599" t="s">
        <v>1981</v>
      </c>
      <c r="F296" s="990" t="str">
        <f t="shared" si="16"/>
        <v>TOWN OF CHESTER</v>
      </c>
    </row>
    <row r="297" spans="1:6" ht="15">
      <c r="A297" s="992" t="s">
        <v>3148</v>
      </c>
      <c r="B297" s="597" t="s">
        <v>1839</v>
      </c>
      <c r="C297" s="989" t="s">
        <v>1743</v>
      </c>
      <c r="D297" s="599" t="s">
        <v>1990</v>
      </c>
      <c r="F297" s="990" t="str">
        <f t="shared" si="16"/>
        <v>TOWN OF CIRCLE</v>
      </c>
    </row>
    <row r="298" spans="1:6" ht="15">
      <c r="A298" s="992" t="s">
        <v>3149</v>
      </c>
      <c r="B298" s="597" t="s">
        <v>1846</v>
      </c>
      <c r="C298" s="989" t="s">
        <v>1748</v>
      </c>
      <c r="D298" s="599" t="s">
        <v>1997</v>
      </c>
      <c r="F298" s="990" t="str">
        <f t="shared" si="16"/>
        <v>TOWN OF CLYDE PARK</v>
      </c>
    </row>
    <row r="299" spans="1:6" ht="15">
      <c r="A299" s="992" t="s">
        <v>3150</v>
      </c>
      <c r="B299" s="597" t="s">
        <v>1878</v>
      </c>
      <c r="C299" s="989" t="s">
        <v>1762</v>
      </c>
      <c r="D299" s="599" t="s">
        <v>1974</v>
      </c>
      <c r="F299" s="990" t="str">
        <f t="shared" si="16"/>
        <v>TOWN OF COLUMBUS</v>
      </c>
    </row>
    <row r="300" spans="1:6" ht="15">
      <c r="A300" s="992" t="s">
        <v>3151</v>
      </c>
      <c r="B300" s="597" t="s">
        <v>1864</v>
      </c>
      <c r="C300" s="989" t="s">
        <v>1757</v>
      </c>
      <c r="D300" s="599" t="s">
        <v>2015</v>
      </c>
      <c r="F300" s="990" t="str">
        <f t="shared" si="16"/>
        <v>TOWN OF CULBERTSON</v>
      </c>
    </row>
    <row r="301" spans="1:6" ht="15">
      <c r="A301" s="992" t="s">
        <v>3152</v>
      </c>
      <c r="B301" s="597" t="s">
        <v>1857</v>
      </c>
      <c r="C301" s="989" t="s">
        <v>1755</v>
      </c>
      <c r="D301" s="599" t="s">
        <v>2008</v>
      </c>
      <c r="F301" s="990" t="str">
        <f t="shared" si="16"/>
        <v>TOWN OF DARBY</v>
      </c>
    </row>
    <row r="302" spans="1:6" ht="15">
      <c r="A302" s="992" t="s">
        <v>3153</v>
      </c>
      <c r="B302" s="597" t="s">
        <v>1800</v>
      </c>
      <c r="C302" s="989" t="s">
        <v>1729</v>
      </c>
      <c r="D302" s="599" t="s">
        <v>1932</v>
      </c>
      <c r="F302" s="990" t="str">
        <f t="shared" si="16"/>
        <v>TOWN OF DENTON</v>
      </c>
    </row>
    <row r="303" spans="1:6" ht="15">
      <c r="A303" s="992" t="s">
        <v>3154</v>
      </c>
      <c r="B303" s="597" t="s">
        <v>1849</v>
      </c>
      <c r="C303" s="989" t="s">
        <v>1750</v>
      </c>
      <c r="D303" s="599" t="s">
        <v>2000</v>
      </c>
      <c r="F303" s="990" t="str">
        <f t="shared" si="16"/>
        <v>TOWN OF DODSON</v>
      </c>
    </row>
    <row r="304" spans="1:6" ht="15">
      <c r="A304" s="992" t="s">
        <v>3155</v>
      </c>
      <c r="B304" s="597" t="s">
        <v>1817</v>
      </c>
      <c r="C304" s="989" t="s">
        <v>1735</v>
      </c>
      <c r="D304" s="599" t="s">
        <v>1949</v>
      </c>
      <c r="F304" s="990" t="str">
        <f t="shared" si="16"/>
        <v>TOWN OF DRUMMOND</v>
      </c>
    </row>
    <row r="305" spans="1:6" ht="15">
      <c r="A305" s="992" t="s">
        <v>3156</v>
      </c>
      <c r="B305" s="597" t="s">
        <v>1881</v>
      </c>
      <c r="C305" s="989" t="s">
        <v>1764</v>
      </c>
      <c r="D305" s="599" t="s">
        <v>1971</v>
      </c>
      <c r="F305" s="990" t="str">
        <f t="shared" si="16"/>
        <v>TOWN OF DUTTON</v>
      </c>
    </row>
    <row r="306" spans="1:6" ht="15">
      <c r="A306" s="992" t="s">
        <v>3157</v>
      </c>
      <c r="B306" s="597" t="s">
        <v>1784</v>
      </c>
      <c r="C306" s="989" t="s">
        <v>1720</v>
      </c>
      <c r="D306" s="40" t="s">
        <v>1918</v>
      </c>
      <c r="F306" s="990" t="str">
        <f t="shared" si="16"/>
        <v>TOWN OF EKALAKA</v>
      </c>
    </row>
    <row r="307" spans="1:6" ht="15">
      <c r="A307" s="992" t="s">
        <v>3158</v>
      </c>
      <c r="B307" s="597" t="s">
        <v>1835</v>
      </c>
      <c r="C307" s="989" t="s">
        <v>1742</v>
      </c>
      <c r="D307" s="599" t="s">
        <v>1986</v>
      </c>
      <c r="F307" s="990" t="str">
        <f t="shared" si="16"/>
        <v>TOWN OF ENNIS</v>
      </c>
    </row>
    <row r="308" spans="1:6" ht="15">
      <c r="A308" s="992" t="s">
        <v>3159</v>
      </c>
      <c r="B308" s="597" t="s">
        <v>1831</v>
      </c>
      <c r="C308" s="989" t="s">
        <v>1741</v>
      </c>
      <c r="D308" s="599" t="s">
        <v>1982</v>
      </c>
      <c r="F308" s="990" t="str">
        <f t="shared" si="16"/>
        <v>TOWN OF EUREKA</v>
      </c>
    </row>
    <row r="309" spans="1:6" ht="15">
      <c r="A309" s="992" t="s">
        <v>3160</v>
      </c>
      <c r="B309" s="597" t="s">
        <v>1882</v>
      </c>
      <c r="C309" s="989" t="s">
        <v>1764</v>
      </c>
      <c r="D309" s="599" t="s">
        <v>1970</v>
      </c>
      <c r="F309" s="990" t="str">
        <f t="shared" si="16"/>
        <v>TOWN OF FAIRFIELD</v>
      </c>
    </row>
    <row r="310" spans="1:6" ht="15">
      <c r="A310" s="992" t="s">
        <v>3161</v>
      </c>
      <c r="B310" s="597" t="s">
        <v>1861</v>
      </c>
      <c r="C310" s="989" t="s">
        <v>1756</v>
      </c>
      <c r="D310" s="599" t="s">
        <v>2012</v>
      </c>
      <c r="F310" s="990" t="str">
        <f t="shared" si="16"/>
        <v>TOWN OF FAIRVIEW</v>
      </c>
    </row>
    <row r="311" spans="1:6" ht="15">
      <c r="A311" s="992" t="s">
        <v>3162</v>
      </c>
      <c r="B311" s="597" t="s">
        <v>1794</v>
      </c>
      <c r="C311" s="989" t="s">
        <v>1725</v>
      </c>
      <c r="D311" s="599" t="s">
        <v>1927</v>
      </c>
      <c r="F311" s="990" t="str">
        <f t="shared" si="16"/>
        <v>TOWN OF FLAXVILLE</v>
      </c>
    </row>
    <row r="312" spans="1:6" ht="15">
      <c r="A312" s="992" t="s">
        <v>3163</v>
      </c>
      <c r="B312" s="597" t="s">
        <v>1887</v>
      </c>
      <c r="C312" s="989" t="s">
        <v>1767</v>
      </c>
      <c r="D312" s="599" t="s">
        <v>1965</v>
      </c>
      <c r="F312" s="990" t="str">
        <f t="shared" si="16"/>
        <v>TOWN OF FORT PECK</v>
      </c>
    </row>
    <row r="313" spans="1:6" ht="15">
      <c r="A313" s="992" t="s">
        <v>3164</v>
      </c>
      <c r="B313" s="597" t="s">
        <v>1865</v>
      </c>
      <c r="C313" s="989" t="s">
        <v>1757</v>
      </c>
      <c r="D313" s="599" t="s">
        <v>2016</v>
      </c>
      <c r="F313" s="990" t="str">
        <f t="shared" ref="F313:F366" si="17">UPPER(A313)</f>
        <v>TOWN OF FROID</v>
      </c>
    </row>
    <row r="314" spans="1:6" ht="15">
      <c r="A314" s="992" t="s">
        <v>3165</v>
      </c>
      <c r="B314" s="597" t="s">
        <v>1781</v>
      </c>
      <c r="C314" s="989" t="s">
        <v>1719</v>
      </c>
      <c r="D314" s="40" t="s">
        <v>1915</v>
      </c>
      <c r="F314" s="990" t="str">
        <f t="shared" si="17"/>
        <v>TOWN OF FROMBERG</v>
      </c>
    </row>
    <row r="315" spans="1:6" ht="15">
      <c r="A315" s="992" t="s">
        <v>3166</v>
      </c>
      <c r="B315" s="597" t="s">
        <v>1791</v>
      </c>
      <c r="C315" s="989" t="s">
        <v>1723</v>
      </c>
      <c r="D315" s="599" t="s">
        <v>1924</v>
      </c>
      <c r="F315" s="990" t="str">
        <f t="shared" si="17"/>
        <v>TOWN OF GERALDINE</v>
      </c>
    </row>
    <row r="316" spans="1:6" ht="15">
      <c r="A316" s="992" t="s">
        <v>3167</v>
      </c>
      <c r="B316" s="597" t="s">
        <v>1801</v>
      </c>
      <c r="C316" s="989" t="s">
        <v>1729</v>
      </c>
      <c r="D316" s="599" t="s">
        <v>1933</v>
      </c>
      <c r="F316" s="990" t="str">
        <f t="shared" si="17"/>
        <v>TOWN OF GRASS RANGE</v>
      </c>
    </row>
    <row r="317" spans="1:6" ht="15">
      <c r="A317" s="992" t="s">
        <v>3168</v>
      </c>
      <c r="B317" s="597" t="s">
        <v>1820</v>
      </c>
      <c r="C317" s="989" t="s">
        <v>1736</v>
      </c>
      <c r="D317" s="599" t="s">
        <v>1952</v>
      </c>
      <c r="F317" s="990" t="str">
        <f t="shared" si="17"/>
        <v>TOWN OF HINGHAM</v>
      </c>
    </row>
    <row r="318" spans="1:6" ht="15">
      <c r="A318" s="992" t="s">
        <v>3169</v>
      </c>
      <c r="B318" s="597" t="s">
        <v>1823</v>
      </c>
      <c r="C318" s="989" t="s">
        <v>1738</v>
      </c>
      <c r="D318" s="599" t="s">
        <v>1955</v>
      </c>
      <c r="F318" s="990" t="str">
        <f t="shared" si="17"/>
        <v>TOWN OF HOBSON</v>
      </c>
    </row>
    <row r="319" spans="1:6" ht="15">
      <c r="A319" s="992" t="s">
        <v>3170</v>
      </c>
      <c r="B319" s="597" t="s">
        <v>1870</v>
      </c>
      <c r="C319" s="989" t="s">
        <v>1759</v>
      </c>
      <c r="D319" s="599" t="s">
        <v>2021</v>
      </c>
      <c r="F319" s="990" t="str">
        <f t="shared" si="17"/>
        <v>TOWN OF HOT SPRINGS</v>
      </c>
    </row>
    <row r="320" spans="1:6" ht="15">
      <c r="A320" s="992" t="s">
        <v>3171</v>
      </c>
      <c r="B320" s="597" t="s">
        <v>1886</v>
      </c>
      <c r="C320" s="989" t="s">
        <v>1766</v>
      </c>
      <c r="D320" s="599" t="s">
        <v>1966</v>
      </c>
      <c r="F320" s="990" t="str">
        <f t="shared" si="17"/>
        <v>TOWN OF HYSHAM</v>
      </c>
    </row>
    <row r="321" spans="1:6" ht="15">
      <c r="A321" s="992" t="s">
        <v>3172</v>
      </c>
      <c r="B321" s="597" t="s">
        <v>1792</v>
      </c>
      <c r="C321" s="989" t="s">
        <v>1724</v>
      </c>
      <c r="D321" s="599" t="s">
        <v>1925</v>
      </c>
      <c r="F321" s="990" t="str">
        <f t="shared" si="17"/>
        <v>TOWN OF ISMAY</v>
      </c>
    </row>
    <row r="322" spans="1:6" ht="15">
      <c r="A322" s="992" t="s">
        <v>3173</v>
      </c>
      <c r="B322" s="597" t="s">
        <v>1782</v>
      </c>
      <c r="C322" s="989" t="s">
        <v>1719</v>
      </c>
      <c r="D322" s="40" t="s">
        <v>1916</v>
      </c>
      <c r="F322" s="990" t="str">
        <f t="shared" si="17"/>
        <v>TOWN OF JOLIET</v>
      </c>
    </row>
    <row r="323" spans="1:6" ht="15">
      <c r="A323" s="992" t="s">
        <v>3174</v>
      </c>
      <c r="B323" s="597" t="s">
        <v>1813</v>
      </c>
      <c r="C323" s="989" t="s">
        <v>1732</v>
      </c>
      <c r="D323" s="599" t="s">
        <v>1945</v>
      </c>
      <c r="F323" s="990" t="str">
        <f t="shared" si="17"/>
        <v>TOWN OF JORDAN</v>
      </c>
    </row>
    <row r="324" spans="1:6" ht="15">
      <c r="A324" s="992" t="s">
        <v>3175</v>
      </c>
      <c r="B324" s="597" t="s">
        <v>1892</v>
      </c>
      <c r="C324" s="989" t="s">
        <v>1768</v>
      </c>
      <c r="D324" s="599" t="s">
        <v>1960</v>
      </c>
      <c r="F324" s="990" t="str">
        <f t="shared" si="17"/>
        <v>TOWN OF JUDITH GAP</v>
      </c>
    </row>
    <row r="325" spans="1:6" ht="15">
      <c r="A325" s="992" t="s">
        <v>3176</v>
      </c>
      <c r="B325" s="597" t="s">
        <v>1883</v>
      </c>
      <c r="C325" s="989" t="s">
        <v>1765</v>
      </c>
      <c r="D325" s="599" t="s">
        <v>1969</v>
      </c>
      <c r="F325" s="990" t="str">
        <f t="shared" si="17"/>
        <v>TOWN OF KEVIN</v>
      </c>
    </row>
    <row r="326" spans="1:6" ht="15">
      <c r="A326" s="992" t="s">
        <v>3177</v>
      </c>
      <c r="B326" s="597" t="s">
        <v>1815</v>
      </c>
      <c r="C326" s="989" t="s">
        <v>1734</v>
      </c>
      <c r="D326" s="599" t="s">
        <v>1947</v>
      </c>
      <c r="F326" s="990" t="str">
        <f t="shared" si="17"/>
        <v>TOWN OF LAVINA</v>
      </c>
    </row>
    <row r="327" spans="1:6" ht="15">
      <c r="A327" s="992" t="s">
        <v>3178</v>
      </c>
      <c r="B327" s="597" t="s">
        <v>1773</v>
      </c>
      <c r="C327" s="989" t="s">
        <v>1648</v>
      </c>
      <c r="D327" s="40" t="s">
        <v>1907</v>
      </c>
      <c r="F327" s="990" t="str">
        <f t="shared" si="17"/>
        <v>TOWN OF LIMA</v>
      </c>
    </row>
    <row r="328" spans="1:6" ht="15">
      <c r="A328" s="992" t="s">
        <v>3179</v>
      </c>
      <c r="B328" s="597" t="s">
        <v>1775</v>
      </c>
      <c r="C328" s="989" t="s">
        <v>1716</v>
      </c>
      <c r="D328" s="40" t="s">
        <v>1909</v>
      </c>
      <c r="F328" s="990" t="str">
        <f t="shared" si="17"/>
        <v>TOWN OF LODGE GRASS</v>
      </c>
    </row>
    <row r="329" spans="1:6" ht="15">
      <c r="A329" s="992" t="s">
        <v>3180</v>
      </c>
      <c r="B329" s="597" t="s">
        <v>1810</v>
      </c>
      <c r="C329" s="989" t="s">
        <v>1731</v>
      </c>
      <c r="D329" s="599" t="s">
        <v>1942</v>
      </c>
      <c r="F329" s="990" t="str">
        <f t="shared" si="17"/>
        <v>TOWN OF MANHATTAN</v>
      </c>
    </row>
    <row r="330" spans="1:6" ht="15">
      <c r="A330" s="992" t="s">
        <v>3181</v>
      </c>
      <c r="B330" s="597" t="s">
        <v>1873</v>
      </c>
      <c r="C330" s="989" t="s">
        <v>1760</v>
      </c>
      <c r="D330" s="599" t="s">
        <v>2024</v>
      </c>
      <c r="F330" s="990" t="str">
        <f t="shared" si="17"/>
        <v>TOWN OF MEDICINE LAKE</v>
      </c>
    </row>
    <row r="331" spans="1:6" ht="15">
      <c r="A331" s="992" t="s">
        <v>3182</v>
      </c>
      <c r="B331" s="597" t="s">
        <v>1844</v>
      </c>
      <c r="C331" s="989" t="s">
        <v>1747</v>
      </c>
      <c r="D331" s="599" t="s">
        <v>1995</v>
      </c>
      <c r="F331" s="990" t="str">
        <f t="shared" si="17"/>
        <v>TOWN OF MELSTONE</v>
      </c>
    </row>
    <row r="332" spans="1:6" ht="15">
      <c r="A332" s="992" t="s">
        <v>3183</v>
      </c>
      <c r="B332" s="597" t="s">
        <v>1803</v>
      </c>
      <c r="C332" s="989" t="s">
        <v>1729</v>
      </c>
      <c r="D332" s="599" t="s">
        <v>1935</v>
      </c>
      <c r="F332" s="990" t="str">
        <f t="shared" si="17"/>
        <v>TOWN OF MOORE</v>
      </c>
    </row>
    <row r="333" spans="1:6" ht="15">
      <c r="A333" s="992" t="s">
        <v>3184</v>
      </c>
      <c r="B333" s="597" t="s">
        <v>1889</v>
      </c>
      <c r="C333" s="989" t="s">
        <v>1767</v>
      </c>
      <c r="D333" s="599" t="s">
        <v>1963</v>
      </c>
      <c r="F333" s="990" t="str">
        <f t="shared" si="17"/>
        <v>TOWN OF NASHUA</v>
      </c>
    </row>
    <row r="334" spans="1:6" ht="15">
      <c r="A334" s="992" t="s">
        <v>3185</v>
      </c>
      <c r="B334" s="597" t="s">
        <v>1788</v>
      </c>
      <c r="C334" s="989" t="s">
        <v>1721</v>
      </c>
      <c r="D334" s="599" t="s">
        <v>1921</v>
      </c>
      <c r="F334" s="990" t="str">
        <f t="shared" si="17"/>
        <v>TOWN OF NEIHART</v>
      </c>
    </row>
    <row r="335" spans="1:6" ht="15">
      <c r="A335" s="992" t="s">
        <v>3186</v>
      </c>
      <c r="B335" s="597" t="s">
        <v>1890</v>
      </c>
      <c r="C335" s="989" t="s">
        <v>1767</v>
      </c>
      <c r="D335" s="599" t="s">
        <v>1962</v>
      </c>
      <c r="F335" s="990" t="str">
        <f t="shared" si="17"/>
        <v>TOWN OF OPHEIM</v>
      </c>
    </row>
    <row r="336" spans="1:6" ht="15">
      <c r="A336" s="992" t="s">
        <v>3187</v>
      </c>
      <c r="B336" s="597" t="s">
        <v>1874</v>
      </c>
      <c r="C336" s="989" t="s">
        <v>1760</v>
      </c>
      <c r="D336" s="599" t="s">
        <v>2023</v>
      </c>
      <c r="F336" s="990" t="str">
        <f t="shared" si="17"/>
        <v>TOWN OF OUTLOOK</v>
      </c>
    </row>
    <row r="337" spans="1:6" ht="15">
      <c r="A337" s="992" t="s">
        <v>3188</v>
      </c>
      <c r="B337" s="597" t="s">
        <v>1818</v>
      </c>
      <c r="C337" s="989" t="s">
        <v>1735</v>
      </c>
      <c r="D337" s="599" t="s">
        <v>1950</v>
      </c>
      <c r="F337" s="990" t="str">
        <f t="shared" si="17"/>
        <v>TOWN OF PHILIPSBURG</v>
      </c>
    </row>
    <row r="338" spans="1:6" ht="15">
      <c r="A338" s="992" t="s">
        <v>3189</v>
      </c>
      <c r="B338" s="597" t="s">
        <v>1859</v>
      </c>
      <c r="C338" s="989" t="s">
        <v>1755</v>
      </c>
      <c r="D338" s="599" t="s">
        <v>2010</v>
      </c>
      <c r="F338" s="990" t="str">
        <f t="shared" si="17"/>
        <v>TOWN OF PINESDALE</v>
      </c>
    </row>
    <row r="339" spans="1:6" ht="15">
      <c r="A339" s="992" t="s">
        <v>3190</v>
      </c>
      <c r="B339" s="597" t="s">
        <v>1871</v>
      </c>
      <c r="C339" s="989" t="s">
        <v>1759</v>
      </c>
      <c r="D339" s="599" t="s">
        <v>2026</v>
      </c>
      <c r="F339" s="990" t="str">
        <f t="shared" si="17"/>
        <v>TOWN OF PLAINS</v>
      </c>
    </row>
    <row r="340" spans="1:6" ht="15">
      <c r="A340" s="992" t="s">
        <v>3191</v>
      </c>
      <c r="B340" s="597" t="s">
        <v>1799</v>
      </c>
      <c r="C340" s="989" t="s">
        <v>1728</v>
      </c>
      <c r="D340" s="599" t="s">
        <v>1931</v>
      </c>
      <c r="F340" s="990" t="str">
        <f t="shared" si="17"/>
        <v>TOWN OF PLEVNA</v>
      </c>
    </row>
    <row r="341" spans="1:6" ht="15">
      <c r="A341" s="992" t="s">
        <v>3192</v>
      </c>
      <c r="B341" s="597" t="s">
        <v>1833</v>
      </c>
      <c r="C341" s="989" t="s">
        <v>1741</v>
      </c>
      <c r="D341" s="599" t="s">
        <v>1984</v>
      </c>
      <c r="F341" s="990" t="str">
        <f t="shared" si="17"/>
        <v>TOWN OF REXFORD</v>
      </c>
    </row>
    <row r="342" spans="1:6" ht="15">
      <c r="A342" s="992" t="s">
        <v>3193</v>
      </c>
      <c r="B342" s="597" t="s">
        <v>1797</v>
      </c>
      <c r="C342" s="989" t="s">
        <v>1726</v>
      </c>
      <c r="D342" s="599" t="s">
        <v>1929</v>
      </c>
      <c r="F342" s="990" t="str">
        <f t="shared" si="17"/>
        <v>TOWN OF RICHEY</v>
      </c>
    </row>
    <row r="343" spans="1:6" ht="15">
      <c r="A343" s="992" t="s">
        <v>3194</v>
      </c>
      <c r="B343" s="597" t="s">
        <v>1816</v>
      </c>
      <c r="C343" s="989" t="s">
        <v>1734</v>
      </c>
      <c r="D343" s="599" t="s">
        <v>1948</v>
      </c>
      <c r="F343" s="990" t="str">
        <f t="shared" si="17"/>
        <v>TOWN OF RYEGATE</v>
      </c>
    </row>
    <row r="344" spans="1:6" ht="15">
      <c r="A344" s="992" t="s">
        <v>3195</v>
      </c>
      <c r="B344" s="597" t="s">
        <v>1851</v>
      </c>
      <c r="C344" s="989" t="s">
        <v>1750</v>
      </c>
      <c r="D344" s="599" t="s">
        <v>2002</v>
      </c>
      <c r="F344" s="990" t="str">
        <f t="shared" si="17"/>
        <v>TOWN OF SACO</v>
      </c>
    </row>
    <row r="345" spans="1:6" ht="15">
      <c r="A345" s="992" t="s">
        <v>3196</v>
      </c>
      <c r="B345" s="597" t="s">
        <v>1836</v>
      </c>
      <c r="C345" s="989" t="s">
        <v>1742</v>
      </c>
      <c r="D345" s="599" t="s">
        <v>1987</v>
      </c>
      <c r="F345" s="990" t="str">
        <f t="shared" si="17"/>
        <v>TOWN OF SHERIDAN</v>
      </c>
    </row>
    <row r="346" spans="1:6" ht="15">
      <c r="A346" s="992" t="s">
        <v>3197</v>
      </c>
      <c r="B346" s="597" t="s">
        <v>1827</v>
      </c>
      <c r="C346" s="989" t="s">
        <v>1739</v>
      </c>
      <c r="D346" s="599" t="s">
        <v>1978</v>
      </c>
      <c r="F346" s="990" t="str">
        <f t="shared" si="17"/>
        <v>TOWN OF ST. IGNATIUS</v>
      </c>
    </row>
    <row r="347" spans="1:6" ht="15">
      <c r="A347" s="992" t="s">
        <v>3198</v>
      </c>
      <c r="B347" s="597" t="s">
        <v>1824</v>
      </c>
      <c r="C347" s="989" t="s">
        <v>1738</v>
      </c>
      <c r="D347" s="599" t="s">
        <v>1956</v>
      </c>
      <c r="F347" s="990" t="str">
        <f t="shared" si="17"/>
        <v>TOWN OF STANFORD</v>
      </c>
    </row>
    <row r="348" spans="1:6" ht="15">
      <c r="A348" s="992" t="s">
        <v>3199</v>
      </c>
      <c r="B348" s="597" t="s">
        <v>1860</v>
      </c>
      <c r="C348" s="989" t="s">
        <v>1755</v>
      </c>
      <c r="D348" s="599" t="s">
        <v>2011</v>
      </c>
      <c r="F348" s="990" t="str">
        <f t="shared" si="17"/>
        <v>TOWN OF STEVENSVILLE</v>
      </c>
    </row>
    <row r="349" spans="1:6" ht="15">
      <c r="A349" s="992" t="s">
        <v>3200</v>
      </c>
      <c r="B349" s="597" t="s">
        <v>1885</v>
      </c>
      <c r="C349" s="989" t="s">
        <v>1765</v>
      </c>
      <c r="D349" s="599" t="s">
        <v>1967</v>
      </c>
      <c r="F349" s="990" t="str">
        <f t="shared" si="17"/>
        <v>TOWN OF SUNBURST</v>
      </c>
    </row>
    <row r="350" spans="1:6" ht="15">
      <c r="A350" s="992" t="s">
        <v>3201</v>
      </c>
      <c r="B350" s="597" t="s">
        <v>1842</v>
      </c>
      <c r="C350" s="989" t="s">
        <v>1745</v>
      </c>
      <c r="D350" s="599" t="s">
        <v>1993</v>
      </c>
      <c r="F350" s="990" t="str">
        <f t="shared" si="17"/>
        <v>TOWN OF SUPERIOR</v>
      </c>
    </row>
    <row r="351" spans="1:6" ht="15">
      <c r="A351" s="992" t="s">
        <v>3202</v>
      </c>
      <c r="B351" s="597" t="s">
        <v>1856</v>
      </c>
      <c r="C351" s="989" t="s">
        <v>1754</v>
      </c>
      <c r="D351" s="599" t="s">
        <v>2007</v>
      </c>
      <c r="F351" s="990" t="str">
        <f t="shared" si="17"/>
        <v>TOWN OF TERRY</v>
      </c>
    </row>
    <row r="352" spans="1:6" ht="15">
      <c r="A352" s="992" t="s">
        <v>3203</v>
      </c>
      <c r="B352" s="597" t="s">
        <v>1837</v>
      </c>
      <c r="C352" s="989" t="s">
        <v>1742</v>
      </c>
      <c r="D352" s="599" t="s">
        <v>1988</v>
      </c>
      <c r="F352" s="990" t="str">
        <f t="shared" si="17"/>
        <v>TOWN OF TWIN BRIDGES</v>
      </c>
    </row>
    <row r="353" spans="1:6" ht="15">
      <c r="A353" s="992" t="s">
        <v>3204</v>
      </c>
      <c r="B353" s="597" t="s">
        <v>1853</v>
      </c>
      <c r="C353" s="989" t="s">
        <v>1751</v>
      </c>
      <c r="D353" s="599" t="s">
        <v>2004</v>
      </c>
      <c r="F353" s="990" t="str">
        <f t="shared" si="17"/>
        <v>TOWN OF VALIER</v>
      </c>
    </row>
    <row r="354" spans="1:6" ht="15">
      <c r="A354" s="992" t="s">
        <v>3205</v>
      </c>
      <c r="B354" s="597" t="s">
        <v>1838</v>
      </c>
      <c r="C354" s="989" t="s">
        <v>1742</v>
      </c>
      <c r="D354" s="599" t="s">
        <v>1989</v>
      </c>
      <c r="F354" s="990" t="str">
        <f t="shared" si="17"/>
        <v>TOWN OF VIRGINIA CITY</v>
      </c>
    </row>
    <row r="355" spans="1:6" ht="15">
      <c r="A355" s="992" t="s">
        <v>3206</v>
      </c>
      <c r="B355" s="597" t="s">
        <v>1877</v>
      </c>
      <c r="C355" s="989" t="s">
        <v>1761</v>
      </c>
      <c r="D355" s="599" t="s">
        <v>1975</v>
      </c>
      <c r="F355" s="990" t="str">
        <f t="shared" si="17"/>
        <v>TOWN OF WALKERVILLE</v>
      </c>
    </row>
    <row r="356" spans="1:6" ht="15">
      <c r="A356" s="992" t="s">
        <v>3207</v>
      </c>
      <c r="B356" s="597" t="s">
        <v>1812</v>
      </c>
      <c r="C356" s="989" t="s">
        <v>1731</v>
      </c>
      <c r="D356" s="599" t="s">
        <v>1944</v>
      </c>
      <c r="F356" s="990" t="str">
        <f t="shared" si="17"/>
        <v>TOWN OF WEST YELLOWSTONE</v>
      </c>
    </row>
    <row r="357" spans="1:6" ht="15">
      <c r="A357" s="992" t="s">
        <v>3208</v>
      </c>
      <c r="B357" s="597" t="s">
        <v>1876</v>
      </c>
      <c r="C357" s="989" t="s">
        <v>1760</v>
      </c>
      <c r="D357" s="599" t="s">
        <v>1976</v>
      </c>
      <c r="F357" s="990" t="str">
        <f t="shared" si="17"/>
        <v>TOWN OF WESTBY</v>
      </c>
    </row>
    <row r="358" spans="1:6" ht="15">
      <c r="A358" s="992" t="s">
        <v>3209</v>
      </c>
      <c r="B358" s="597" t="s">
        <v>1822</v>
      </c>
      <c r="C358" s="989" t="s">
        <v>1737</v>
      </c>
      <c r="D358" s="599" t="s">
        <v>1954</v>
      </c>
      <c r="F358" s="990" t="str">
        <f t="shared" si="17"/>
        <v>TOWN OF WHITEHALL</v>
      </c>
    </row>
    <row r="359" spans="1:6" ht="15">
      <c r="A359" s="992" t="s">
        <v>3210</v>
      </c>
      <c r="B359" s="597" t="s">
        <v>1893</v>
      </c>
      <c r="C359" s="989" t="s">
        <v>1769</v>
      </c>
      <c r="D359" s="599" t="s">
        <v>1770</v>
      </c>
      <c r="F359" s="990" t="str">
        <f t="shared" si="17"/>
        <v>TOWN OF WIBAUX</v>
      </c>
    </row>
    <row r="360" spans="1:6" ht="15">
      <c r="A360" s="992" t="s">
        <v>3211</v>
      </c>
      <c r="B360" s="597" t="s">
        <v>1804</v>
      </c>
      <c r="C360" s="989" t="s">
        <v>1729</v>
      </c>
      <c r="D360" s="599" t="s">
        <v>1936</v>
      </c>
      <c r="F360" s="990" t="str">
        <f t="shared" si="17"/>
        <v>TOWN OF WINIFRED</v>
      </c>
    </row>
    <row r="361" spans="1:6" ht="15">
      <c r="A361" s="992" t="s">
        <v>3212</v>
      </c>
      <c r="B361" s="597" t="s">
        <v>1848</v>
      </c>
      <c r="C361" s="989" t="s">
        <v>1749</v>
      </c>
      <c r="D361" s="599" t="s">
        <v>1999</v>
      </c>
      <c r="F361" s="990" t="str">
        <f t="shared" si="17"/>
        <v>TOWN OF WINNETT</v>
      </c>
    </row>
    <row r="362" spans="1:6" ht="15">
      <c r="A362" s="992" t="s">
        <v>3213</v>
      </c>
      <c r="B362" s="597" t="s">
        <v>1766</v>
      </c>
      <c r="C362" s="597" t="s">
        <v>1766</v>
      </c>
      <c r="D362" s="989"/>
      <c r="F362" s="990" t="str">
        <f t="shared" si="17"/>
        <v>TREASURE COUNTY</v>
      </c>
    </row>
    <row r="363" spans="1:6" ht="15">
      <c r="A363" s="992" t="s">
        <v>3214</v>
      </c>
      <c r="B363" s="597" t="s">
        <v>1767</v>
      </c>
      <c r="C363" s="597" t="s">
        <v>1767</v>
      </c>
      <c r="D363" s="989"/>
      <c r="F363" s="990" t="str">
        <f t="shared" si="17"/>
        <v>VALLEY COUNTY</v>
      </c>
    </row>
    <row r="364" spans="1:6" ht="15">
      <c r="A364" s="992" t="s">
        <v>3215</v>
      </c>
      <c r="B364" s="597" t="s">
        <v>1768</v>
      </c>
      <c r="C364" s="597" t="s">
        <v>1768</v>
      </c>
      <c r="D364" s="989"/>
      <c r="F364" s="990" t="str">
        <f t="shared" si="17"/>
        <v>WHEATLAND COUNTY</v>
      </c>
    </row>
    <row r="365" spans="1:6" ht="15">
      <c r="A365" s="992" t="s">
        <v>3216</v>
      </c>
      <c r="B365" s="597" t="s">
        <v>1769</v>
      </c>
      <c r="C365" s="597" t="s">
        <v>1769</v>
      </c>
      <c r="D365" s="989"/>
      <c r="F365" s="990" t="str">
        <f t="shared" si="17"/>
        <v>WIBAUX COUNTY</v>
      </c>
    </row>
    <row r="366" spans="1:6" ht="15">
      <c r="A366" s="992" t="s">
        <v>3217</v>
      </c>
      <c r="B366" s="597" t="s">
        <v>1771</v>
      </c>
      <c r="C366" s="597" t="s">
        <v>1771</v>
      </c>
      <c r="D366" s="989"/>
      <c r="F366" s="990" t="str">
        <f t="shared" si="17"/>
        <v>YELLOWSTONE COUNTY</v>
      </c>
    </row>
  </sheetData>
  <sheetProtection algorithmName="SHA-512" hashValue="9DLZ7NsKCShvLXgN6i9wgJuGSFl4OtaRwOnJn4IyrsoRSEGDmpORt+81Efx57ug50eD+Gqcf6h7sro2CE0pSqw==" saltValue="fx4r7Js2A+N78QBo2BjdnQ==" spinCount="100000" sheet="1" objects="1" scenarios="1"/>
  <autoFilter ref="A184:D366" xr:uid="{2E2AA8B7-5CD1-474E-8BDD-A72004893107}">
    <sortState xmlns:xlrd2="http://schemas.microsoft.com/office/spreadsheetml/2017/richdata2" ref="A185:D366">
      <sortCondition ref="A184:A366"/>
    </sortState>
  </autoFilter>
  <customSheetViews>
    <customSheetView guid="{FC3B3501-CA52-40D7-B049-0E027A15B235}" state="hidden" topLeftCell="A25">
      <selection activeCell="H24" sqref="H24"/>
      <pageMargins left="0.7" right="0.7" top="0.75" bottom="0.75" header="0.3" footer="0.3"/>
      <pageSetup orientation="portrait" r:id="rId1"/>
    </customSheetView>
  </customSheetViews>
  <pageMargins left="0.7" right="0.7" top="0.75" bottom="0.75" header="0.3" footer="0.3"/>
  <pageSetup orientation="portrait"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indexed="45"/>
  </sheetPr>
  <dimension ref="A1:AC860"/>
  <sheetViews>
    <sheetView topLeftCell="A545" workbookViewId="0">
      <selection activeCell="AG718" sqref="AG718"/>
    </sheetView>
  </sheetViews>
  <sheetFormatPr defaultRowHeight="12.75"/>
  <cols>
    <col min="1" max="1" width="2.5703125" style="581" bestFit="1" customWidth="1"/>
    <col min="2" max="2" width="9.140625" style="581"/>
    <col min="3" max="3" width="13.28515625" style="581" bestFit="1" customWidth="1"/>
    <col min="4" max="4" width="9.28515625" style="581" bestFit="1" customWidth="1"/>
    <col min="5" max="5" width="7.85546875" style="581" bestFit="1" customWidth="1"/>
    <col min="6" max="6" width="6.7109375" style="581" customWidth="1"/>
    <col min="7" max="7" width="12.5703125" style="581" customWidth="1"/>
    <col min="8" max="8" width="14.28515625" style="581" hidden="1" customWidth="1"/>
    <col min="9" max="9" width="7.85546875" style="581" hidden="1" customWidth="1"/>
    <col min="10" max="10" width="10.28515625" style="581" bestFit="1" customWidth="1"/>
    <col min="11" max="11" width="8.5703125" style="581" hidden="1" customWidth="1"/>
    <col min="12" max="12" width="13.85546875" style="581" hidden="1" customWidth="1"/>
    <col min="13" max="13" width="10.7109375" style="581" hidden="1" customWidth="1"/>
    <col min="14" max="14" width="7.85546875" style="581" hidden="1" customWidth="1"/>
    <col min="15" max="16" width="14.140625" style="581" hidden="1" customWidth="1"/>
    <col min="17" max="17" width="12.140625" style="581" customWidth="1"/>
    <col min="18" max="19" width="10.42578125" style="581" hidden="1" customWidth="1"/>
    <col min="20" max="20" width="22.5703125" style="581" customWidth="1"/>
    <col min="21" max="21" width="9.85546875" style="581" hidden="1" customWidth="1"/>
    <col min="22" max="22" width="14.140625" style="581" hidden="1" customWidth="1"/>
    <col min="23" max="23" width="10.140625" style="581" customWidth="1"/>
    <col min="24" max="24" width="14" style="581" hidden="1" customWidth="1"/>
    <col min="25" max="25" width="10.28515625" style="581" customWidth="1"/>
    <col min="26" max="26" width="17.7109375" style="581" customWidth="1"/>
    <col min="27" max="27" width="16.7109375" style="581" bestFit="1" customWidth="1"/>
    <col min="28" max="28" width="16.5703125" style="581" bestFit="1" customWidth="1"/>
    <col min="29" max="29" width="16.140625" style="581" bestFit="1" customWidth="1"/>
    <col min="30" max="16384" width="9.140625" style="573"/>
  </cols>
  <sheetData>
    <row r="1" spans="1:29" hidden="1">
      <c r="A1" s="571" t="s">
        <v>1603</v>
      </c>
      <c r="B1" s="572" t="s">
        <v>1604</v>
      </c>
      <c r="C1" s="572" t="s">
        <v>1605</v>
      </c>
      <c r="D1" s="572" t="s">
        <v>1606</v>
      </c>
      <c r="E1" s="572" t="s">
        <v>1607</v>
      </c>
      <c r="F1" s="572" t="s">
        <v>1608</v>
      </c>
      <c r="G1" s="572" t="s">
        <v>1609</v>
      </c>
      <c r="H1" s="572" t="s">
        <v>1610</v>
      </c>
      <c r="I1" s="572" t="s">
        <v>1611</v>
      </c>
      <c r="J1" s="572" t="s">
        <v>1612</v>
      </c>
      <c r="K1" s="572" t="s">
        <v>1613</v>
      </c>
      <c r="L1" s="572" t="s">
        <v>1614</v>
      </c>
      <c r="M1" s="572" t="s">
        <v>1615</v>
      </c>
      <c r="N1" s="572" t="s">
        <v>1616</v>
      </c>
      <c r="O1" s="572" t="s">
        <v>1617</v>
      </c>
      <c r="P1" s="572" t="s">
        <v>1618</v>
      </c>
      <c r="Q1" s="572" t="s">
        <v>1619</v>
      </c>
      <c r="R1" s="572" t="s">
        <v>1620</v>
      </c>
      <c r="S1" s="572" t="s">
        <v>1621</v>
      </c>
      <c r="T1" s="572" t="s">
        <v>1622</v>
      </c>
      <c r="U1" s="572" t="s">
        <v>1623</v>
      </c>
      <c r="V1" s="572" t="s">
        <v>1624</v>
      </c>
      <c r="W1" s="572" t="s">
        <v>1625</v>
      </c>
      <c r="X1" s="572" t="s">
        <v>1626</v>
      </c>
      <c r="Y1" s="572" t="s">
        <v>1627</v>
      </c>
      <c r="Z1" s="572" t="s">
        <v>1628</v>
      </c>
      <c r="AA1" s="572" t="s">
        <v>1629</v>
      </c>
      <c r="AB1" s="572" t="s">
        <v>1630</v>
      </c>
      <c r="AC1" s="572" t="s">
        <v>1631</v>
      </c>
    </row>
    <row r="2" spans="1:29" ht="25.5">
      <c r="A2" s="571"/>
      <c r="B2" s="574"/>
      <c r="C2" s="574" t="s">
        <v>1605</v>
      </c>
      <c r="D2" s="574" t="s">
        <v>1632</v>
      </c>
      <c r="E2" s="574" t="s">
        <v>156</v>
      </c>
      <c r="F2" s="574"/>
      <c r="G2" s="574" t="s">
        <v>1633</v>
      </c>
      <c r="H2" s="574"/>
      <c r="I2" s="574"/>
      <c r="J2" s="574" t="s">
        <v>1634</v>
      </c>
      <c r="K2" s="574"/>
      <c r="L2" s="574"/>
      <c r="M2" s="574"/>
      <c r="N2" s="574"/>
      <c r="O2" s="574"/>
      <c r="P2" s="574"/>
      <c r="Q2" s="585" t="s">
        <v>1635</v>
      </c>
      <c r="R2" s="574"/>
      <c r="S2" s="574"/>
      <c r="T2" s="574" t="s">
        <v>1636</v>
      </c>
      <c r="U2" s="574"/>
      <c r="V2" s="574"/>
      <c r="W2" s="574" t="s">
        <v>1637</v>
      </c>
      <c r="X2" s="574"/>
      <c r="Y2" s="574" t="s">
        <v>1638</v>
      </c>
      <c r="Z2" s="574" t="s">
        <v>1639</v>
      </c>
      <c r="AA2" s="575" t="s">
        <v>1629</v>
      </c>
      <c r="AB2" s="575" t="s">
        <v>1630</v>
      </c>
      <c r="AC2" s="575" t="s">
        <v>1631</v>
      </c>
    </row>
    <row r="3" spans="1:29">
      <c r="A3" s="571" t="s">
        <v>1603</v>
      </c>
      <c r="B3" s="571" t="s">
        <v>1640</v>
      </c>
      <c r="C3" s="576"/>
      <c r="D3" s="577"/>
      <c r="E3" s="577"/>
      <c r="F3" s="577"/>
      <c r="G3" s="577"/>
      <c r="H3" s="577"/>
      <c r="I3" s="577"/>
      <c r="J3" s="577"/>
      <c r="K3" s="577"/>
      <c r="L3" s="577"/>
      <c r="M3" s="577"/>
      <c r="N3" s="577"/>
      <c r="O3" s="577"/>
      <c r="P3" s="577"/>
      <c r="Q3" s="577"/>
      <c r="R3" s="577"/>
      <c r="S3" s="577"/>
      <c r="T3" s="577"/>
      <c r="U3" s="577"/>
      <c r="V3" s="577"/>
      <c r="W3" s="578"/>
      <c r="X3" s="577"/>
      <c r="Y3" s="577"/>
      <c r="Z3" s="577"/>
      <c r="AA3" s="574"/>
      <c r="AB3" s="574"/>
      <c r="AC3" s="574"/>
    </row>
    <row r="4" spans="1:29">
      <c r="A4" s="571" t="s">
        <v>1603</v>
      </c>
      <c r="B4" s="571" t="s">
        <v>1641</v>
      </c>
      <c r="C4" s="576"/>
      <c r="D4" s="577"/>
      <c r="E4" s="577"/>
      <c r="F4" s="577"/>
      <c r="G4" s="577"/>
      <c r="H4" s="577"/>
      <c r="I4" s="577"/>
      <c r="J4" s="577"/>
      <c r="K4" s="577"/>
      <c r="L4" s="577"/>
      <c r="M4" s="577"/>
      <c r="N4" s="577"/>
      <c r="O4" s="577"/>
      <c r="P4" s="577"/>
      <c r="Q4" s="577"/>
      <c r="R4" s="577"/>
      <c r="S4" s="577"/>
      <c r="T4" s="577"/>
      <c r="U4" s="577"/>
      <c r="V4" s="577"/>
      <c r="W4" s="571"/>
      <c r="X4" s="577"/>
      <c r="Y4" s="577"/>
      <c r="Z4" s="577"/>
      <c r="AA4" s="718">
        <v>-1</v>
      </c>
      <c r="AB4" s="574"/>
      <c r="AC4" s="574"/>
    </row>
    <row r="5" spans="1:29">
      <c r="A5" s="571" t="s">
        <v>1603</v>
      </c>
      <c r="B5" s="579" t="s">
        <v>1642</v>
      </c>
      <c r="C5" s="580" t="s">
        <v>1643</v>
      </c>
      <c r="D5" s="579" t="s">
        <v>1643</v>
      </c>
      <c r="E5" s="579" t="s">
        <v>1644</v>
      </c>
      <c r="F5" s="579"/>
      <c r="G5" s="579"/>
      <c r="H5" s="579"/>
      <c r="I5" s="579"/>
      <c r="J5" s="579" t="s">
        <v>1646</v>
      </c>
      <c r="K5" s="579"/>
      <c r="L5" s="579"/>
      <c r="M5" s="579"/>
      <c r="N5" s="579"/>
      <c r="O5" s="579"/>
      <c r="P5" s="579"/>
      <c r="Q5" s="579" t="s">
        <v>1647</v>
      </c>
      <c r="R5" s="579"/>
      <c r="S5" s="579"/>
      <c r="T5" s="579"/>
      <c r="U5" s="579"/>
      <c r="V5" s="579"/>
      <c r="W5" s="579"/>
      <c r="X5" s="579"/>
      <c r="Y5" s="579"/>
      <c r="Z5" s="579"/>
      <c r="AA5" s="579"/>
      <c r="AB5" s="579"/>
      <c r="AC5" s="579"/>
    </row>
    <row r="6" spans="1:29">
      <c r="A6" s="581" t="s">
        <v>1642</v>
      </c>
      <c r="B6" s="581" t="s">
        <v>1642</v>
      </c>
      <c r="C6" s="581" t="s">
        <v>1643</v>
      </c>
      <c r="D6" s="581" t="s">
        <v>1643</v>
      </c>
      <c r="E6" s="598">
        <v>100000</v>
      </c>
      <c r="G6" s="581" t="e">
        <f>'LedgerLoad Assist'!D180</f>
        <v>#N/A</v>
      </c>
      <c r="J6" s="581">
        <v>1000</v>
      </c>
      <c r="Q6" s="601"/>
      <c r="T6" s="602" t="e">
        <f>'LedgerLoad Assist'!C179</f>
        <v>#N/A</v>
      </c>
      <c r="W6" s="581" t="s">
        <v>1649</v>
      </c>
      <c r="Y6" s="602">
        <f>'LedgerLoad Assist'!A5</f>
        <v>2021</v>
      </c>
      <c r="Z6" s="602">
        <v>12</v>
      </c>
      <c r="AA6" s="581">
        <f>'GOVERNMENTAL FUNDS - BS(15)'!D11+'GOVERNMENTAL FUNDS - BS(15)'!D12+'GOVERNMENTAL FUNDS - BS(15)'!D13+'GOVERNMENTAL FUNDS - BS(15)'!D15+'GOVERNMENTAL FUNDS - BS(15)'!D16+'GOVERNMENTAL FUNDS - BS(15)'!D17</f>
        <v>0</v>
      </c>
      <c r="AB6" s="581">
        <f>AA6</f>
        <v>0</v>
      </c>
      <c r="AC6" s="581">
        <f>AA6</f>
        <v>0</v>
      </c>
    </row>
    <row r="7" spans="1:29">
      <c r="A7" s="581" t="s">
        <v>1642</v>
      </c>
      <c r="B7" s="581" t="s">
        <v>1642</v>
      </c>
      <c r="C7" s="581" t="s">
        <v>1643</v>
      </c>
      <c r="D7" s="581" t="s">
        <v>1643</v>
      </c>
      <c r="E7" s="598">
        <v>110000</v>
      </c>
      <c r="G7" s="581" t="e">
        <f>$G$6</f>
        <v>#N/A</v>
      </c>
      <c r="J7" s="581">
        <v>1000</v>
      </c>
      <c r="Q7" s="601"/>
      <c r="T7" s="602" t="e">
        <f>$T$6</f>
        <v>#N/A</v>
      </c>
      <c r="W7" s="581" t="s">
        <v>1649</v>
      </c>
      <c r="Y7" s="602">
        <f>$Y$6</f>
        <v>2021</v>
      </c>
      <c r="Z7" s="602">
        <v>12</v>
      </c>
      <c r="AA7" s="581">
        <f>'GOVERNMENTAL FUNDS - BS(15)'!D18</f>
        <v>0</v>
      </c>
      <c r="AB7" s="581">
        <f t="shared" ref="AB7:AB19" si="0">AA7</f>
        <v>0</v>
      </c>
      <c r="AC7" s="581">
        <f t="shared" ref="AC7:AC19" si="1">AA7</f>
        <v>0</v>
      </c>
    </row>
    <row r="8" spans="1:29">
      <c r="A8" s="581" t="s">
        <v>1642</v>
      </c>
      <c r="B8" s="581" t="s">
        <v>1642</v>
      </c>
      <c r="C8" s="581" t="s">
        <v>1643</v>
      </c>
      <c r="D8" s="581" t="s">
        <v>1643</v>
      </c>
      <c r="E8" s="598">
        <v>120000</v>
      </c>
      <c r="G8" s="581" t="e">
        <f t="shared" ref="G8:G71" si="2">$G$6</f>
        <v>#N/A</v>
      </c>
      <c r="J8" s="581">
        <v>1000</v>
      </c>
      <c r="Q8" s="601"/>
      <c r="T8" s="602" t="e">
        <f t="shared" ref="T8:T71" si="3">$T$6</f>
        <v>#N/A</v>
      </c>
      <c r="W8" s="581" t="s">
        <v>1649</v>
      </c>
      <c r="Y8" s="602">
        <f t="shared" ref="Y8:Y71" si="4">$Y$6</f>
        <v>2021</v>
      </c>
      <c r="Z8" s="602">
        <v>12</v>
      </c>
      <c r="AA8" s="581">
        <f>'GOVERNMENTAL FUNDS - BS(15)'!D19</f>
        <v>0</v>
      </c>
      <c r="AB8" s="581">
        <f t="shared" si="0"/>
        <v>0</v>
      </c>
      <c r="AC8" s="581">
        <f t="shared" si="1"/>
        <v>0</v>
      </c>
    </row>
    <row r="9" spans="1:29">
      <c r="A9" s="581" t="s">
        <v>1642</v>
      </c>
      <c r="B9" s="581" t="s">
        <v>1642</v>
      </c>
      <c r="C9" s="581" t="s">
        <v>1643</v>
      </c>
      <c r="D9" s="581" t="s">
        <v>1643</v>
      </c>
      <c r="E9" s="598">
        <v>130000</v>
      </c>
      <c r="G9" s="581" t="e">
        <f t="shared" si="2"/>
        <v>#N/A</v>
      </c>
      <c r="J9" s="581">
        <v>1000</v>
      </c>
      <c r="Q9" s="601"/>
      <c r="T9" s="602" t="e">
        <f t="shared" si="3"/>
        <v>#N/A</v>
      </c>
      <c r="W9" s="581" t="s">
        <v>1649</v>
      </c>
      <c r="Y9" s="602">
        <f t="shared" si="4"/>
        <v>2021</v>
      </c>
      <c r="Z9" s="602">
        <v>12</v>
      </c>
      <c r="AA9" s="581">
        <f>'GOVERNMENTAL FUNDS - BS(15)'!D20+'GOVERNMENTAL FUNDS - BS(15)'!D21+'GOVERNMENTAL FUNDS - BS(15)'!D22</f>
        <v>0</v>
      </c>
      <c r="AB9" s="581">
        <f t="shared" si="0"/>
        <v>0</v>
      </c>
      <c r="AC9" s="581">
        <f t="shared" si="1"/>
        <v>0</v>
      </c>
    </row>
    <row r="10" spans="1:29">
      <c r="A10" s="581" t="s">
        <v>1642</v>
      </c>
      <c r="B10" s="581" t="s">
        <v>1642</v>
      </c>
      <c r="C10" s="581" t="s">
        <v>1643</v>
      </c>
      <c r="D10" s="581" t="s">
        <v>1643</v>
      </c>
      <c r="E10" s="598">
        <v>140000</v>
      </c>
      <c r="G10" s="581" t="e">
        <f t="shared" si="2"/>
        <v>#N/A</v>
      </c>
      <c r="J10" s="581">
        <v>1000</v>
      </c>
      <c r="Q10" s="601"/>
      <c r="T10" s="602" t="e">
        <f t="shared" si="3"/>
        <v>#N/A</v>
      </c>
      <c r="W10" s="581" t="s">
        <v>1649</v>
      </c>
      <c r="Y10" s="602">
        <f t="shared" si="4"/>
        <v>2021</v>
      </c>
      <c r="Z10" s="602">
        <v>12</v>
      </c>
      <c r="AA10" s="581">
        <f>'GOVERNMENTAL FUNDS - BS(15)'!D23</f>
        <v>0</v>
      </c>
      <c r="AB10" s="581">
        <f t="shared" si="0"/>
        <v>0</v>
      </c>
      <c r="AC10" s="581">
        <f t="shared" si="1"/>
        <v>0</v>
      </c>
    </row>
    <row r="11" spans="1:29">
      <c r="A11" s="581" t="s">
        <v>1642</v>
      </c>
      <c r="B11" s="581" t="s">
        <v>1642</v>
      </c>
      <c r="C11" s="581" t="s">
        <v>1643</v>
      </c>
      <c r="D11" s="581" t="s">
        <v>1643</v>
      </c>
      <c r="E11" s="598">
        <v>150000</v>
      </c>
      <c r="G11" s="581" t="e">
        <f t="shared" si="2"/>
        <v>#N/A</v>
      </c>
      <c r="J11" s="581">
        <v>1000</v>
      </c>
      <c r="Q11" s="601"/>
      <c r="T11" s="602" t="e">
        <f t="shared" si="3"/>
        <v>#N/A</v>
      </c>
      <c r="W11" s="581" t="s">
        <v>1649</v>
      </c>
      <c r="Y11" s="602">
        <f t="shared" si="4"/>
        <v>2021</v>
      </c>
      <c r="Z11" s="602">
        <v>12</v>
      </c>
      <c r="AA11" s="581">
        <f>'GOVERNMENTAL FUNDS - BS(15)'!D24</f>
        <v>0</v>
      </c>
      <c r="AB11" s="581">
        <f t="shared" si="0"/>
        <v>0</v>
      </c>
      <c r="AC11" s="581">
        <f t="shared" si="1"/>
        <v>0</v>
      </c>
    </row>
    <row r="12" spans="1:29">
      <c r="A12" s="581" t="s">
        <v>1642</v>
      </c>
      <c r="B12" s="581" t="s">
        <v>1642</v>
      </c>
      <c r="C12" s="581" t="s">
        <v>1643</v>
      </c>
      <c r="D12" s="581" t="s">
        <v>1643</v>
      </c>
      <c r="E12" s="598">
        <v>160000</v>
      </c>
      <c r="G12" s="581" t="e">
        <f t="shared" si="2"/>
        <v>#N/A</v>
      </c>
      <c r="J12" s="581">
        <v>1000</v>
      </c>
      <c r="Q12" s="601"/>
      <c r="T12" s="602" t="e">
        <f t="shared" si="3"/>
        <v>#N/A</v>
      </c>
      <c r="W12" s="581" t="s">
        <v>1649</v>
      </c>
      <c r="Y12" s="602">
        <f t="shared" si="4"/>
        <v>2021</v>
      </c>
      <c r="Z12" s="602">
        <v>12</v>
      </c>
      <c r="AA12" s="581">
        <v>0</v>
      </c>
      <c r="AB12" s="581">
        <f t="shared" si="0"/>
        <v>0</v>
      </c>
      <c r="AC12" s="581">
        <f t="shared" si="1"/>
        <v>0</v>
      </c>
    </row>
    <row r="13" spans="1:29">
      <c r="A13" s="581" t="s">
        <v>1642</v>
      </c>
      <c r="B13" s="581" t="s">
        <v>1642</v>
      </c>
      <c r="C13" s="581" t="s">
        <v>1643</v>
      </c>
      <c r="D13" s="581" t="s">
        <v>1643</v>
      </c>
      <c r="E13" s="598">
        <v>170000</v>
      </c>
      <c r="G13" s="581" t="e">
        <f t="shared" si="2"/>
        <v>#N/A</v>
      </c>
      <c r="J13" s="581">
        <v>1000</v>
      </c>
      <c r="Q13" s="601"/>
      <c r="T13" s="602" t="e">
        <f t="shared" si="3"/>
        <v>#N/A</v>
      </c>
      <c r="W13" s="581" t="s">
        <v>1649</v>
      </c>
      <c r="Y13" s="602">
        <f t="shared" si="4"/>
        <v>2021</v>
      </c>
      <c r="Z13" s="602">
        <v>12</v>
      </c>
      <c r="AA13" s="581">
        <f>'GOVERNMENTAL FUNDS - BS(15)'!D25</f>
        <v>0</v>
      </c>
      <c r="AB13" s="581">
        <f>AA13</f>
        <v>0</v>
      </c>
      <c r="AC13" s="581">
        <f>AA13</f>
        <v>0</v>
      </c>
    </row>
    <row r="14" spans="1:29">
      <c r="A14" s="581" t="s">
        <v>1642</v>
      </c>
      <c r="B14" s="581" t="s">
        <v>1642</v>
      </c>
      <c r="C14" s="581" t="s">
        <v>1643</v>
      </c>
      <c r="D14" s="581" t="s">
        <v>1643</v>
      </c>
      <c r="E14" s="598">
        <v>190000</v>
      </c>
      <c r="G14" s="581" t="e">
        <f t="shared" si="2"/>
        <v>#N/A</v>
      </c>
      <c r="J14" s="581">
        <v>1000</v>
      </c>
      <c r="Q14" s="601"/>
      <c r="T14" s="602" t="e">
        <f t="shared" si="3"/>
        <v>#N/A</v>
      </c>
      <c r="W14" s="581" t="s">
        <v>1649</v>
      </c>
      <c r="Y14" s="602">
        <f t="shared" si="4"/>
        <v>2021</v>
      </c>
      <c r="Z14" s="602">
        <v>12</v>
      </c>
      <c r="AA14" s="581">
        <f>'GOVERNMENTAL FUNDS - BS(15)'!D31</f>
        <v>0</v>
      </c>
      <c r="AB14" s="581">
        <f t="shared" si="0"/>
        <v>0</v>
      </c>
      <c r="AC14" s="581">
        <f t="shared" si="1"/>
        <v>0</v>
      </c>
    </row>
    <row r="15" spans="1:29">
      <c r="A15" s="581" t="s">
        <v>1642</v>
      </c>
      <c r="B15" s="581" t="s">
        <v>1642</v>
      </c>
      <c r="C15" s="581" t="s">
        <v>1643</v>
      </c>
      <c r="D15" s="581" t="s">
        <v>1643</v>
      </c>
      <c r="E15" s="598">
        <v>200000</v>
      </c>
      <c r="G15" s="581" t="e">
        <f t="shared" si="2"/>
        <v>#N/A</v>
      </c>
      <c r="J15" s="581">
        <v>1000</v>
      </c>
      <c r="Q15" s="601"/>
      <c r="T15" s="602" t="e">
        <f t="shared" si="3"/>
        <v>#N/A</v>
      </c>
      <c r="W15" s="581" t="s">
        <v>1649</v>
      </c>
      <c r="Y15" s="602">
        <f t="shared" si="4"/>
        <v>2021</v>
      </c>
      <c r="Z15" s="602">
        <v>12</v>
      </c>
      <c r="AA15" s="581">
        <f>('GOVERNMENTAL FUNDS - BS(15)'!D34+'GOVERNMENTAL FUNDS - BS(15)'!D35+'GOVERNMENTAL FUNDS - BS(15)'!D36+'GOVERNMENTAL FUNDS - BS(15)'!D37+'GOVERNMENTAL FUNDS - BS(15)'!D38+'GOVERNMENTAL FUNDS - BS(15)'!D39)*-1</f>
        <v>0</v>
      </c>
      <c r="AB15" s="581">
        <f t="shared" si="0"/>
        <v>0</v>
      </c>
      <c r="AC15" s="581">
        <f t="shared" si="1"/>
        <v>0</v>
      </c>
    </row>
    <row r="16" spans="1:29">
      <c r="A16" s="581" t="s">
        <v>1642</v>
      </c>
      <c r="B16" s="581" t="s">
        <v>1642</v>
      </c>
      <c r="C16" s="581" t="s">
        <v>1643</v>
      </c>
      <c r="D16" s="581" t="s">
        <v>1643</v>
      </c>
      <c r="E16" s="598">
        <v>210000</v>
      </c>
      <c r="G16" s="581" t="e">
        <f t="shared" si="2"/>
        <v>#N/A</v>
      </c>
      <c r="J16" s="581">
        <v>1000</v>
      </c>
      <c r="Q16" s="601"/>
      <c r="T16" s="602" t="e">
        <f t="shared" si="3"/>
        <v>#N/A</v>
      </c>
      <c r="W16" s="581" t="s">
        <v>1649</v>
      </c>
      <c r="Y16" s="602">
        <f t="shared" si="4"/>
        <v>2021</v>
      </c>
      <c r="Z16" s="602">
        <v>12</v>
      </c>
      <c r="AA16" s="581">
        <f>('GOVERNMENTAL FUNDS - BS(15)'!D40+'GOVERNMENTAL FUNDS - BS(15)'!D41+'GOVERNMENTAL FUNDS - BS(15)'!D42+'GOVERNMENTAL FUNDS - BS(15)'!D43)*-1</f>
        <v>0</v>
      </c>
      <c r="AB16" s="581">
        <f t="shared" si="0"/>
        <v>0</v>
      </c>
      <c r="AC16" s="581">
        <f t="shared" si="1"/>
        <v>0</v>
      </c>
    </row>
    <row r="17" spans="1:29">
      <c r="A17" s="581" t="s">
        <v>1642</v>
      </c>
      <c r="B17" s="581" t="s">
        <v>1642</v>
      </c>
      <c r="C17" s="581" t="s">
        <v>1643</v>
      </c>
      <c r="D17" s="581" t="s">
        <v>1643</v>
      </c>
      <c r="E17" s="598">
        <v>216000</v>
      </c>
      <c r="G17" s="581" t="e">
        <f t="shared" si="2"/>
        <v>#N/A</v>
      </c>
      <c r="J17" s="581">
        <v>1000</v>
      </c>
      <c r="Q17" s="601"/>
      <c r="T17" s="602" t="e">
        <f t="shared" si="3"/>
        <v>#N/A</v>
      </c>
      <c r="W17" s="581" t="s">
        <v>1649</v>
      </c>
      <c r="Y17" s="602">
        <f t="shared" si="4"/>
        <v>2021</v>
      </c>
      <c r="Z17" s="602">
        <v>12</v>
      </c>
      <c r="AA17" s="581">
        <v>0</v>
      </c>
    </row>
    <row r="18" spans="1:29">
      <c r="A18" s="581" t="s">
        <v>1642</v>
      </c>
      <c r="B18" s="581" t="s">
        <v>1642</v>
      </c>
      <c r="C18" s="581" t="s">
        <v>1643</v>
      </c>
      <c r="D18" s="581" t="s">
        <v>1643</v>
      </c>
      <c r="E18" s="598">
        <v>220000</v>
      </c>
      <c r="G18" s="581" t="e">
        <f t="shared" si="2"/>
        <v>#N/A</v>
      </c>
      <c r="J18" s="581">
        <v>1000</v>
      </c>
      <c r="Q18" s="601"/>
      <c r="T18" s="602" t="e">
        <f t="shared" si="3"/>
        <v>#N/A</v>
      </c>
      <c r="W18" s="581" t="s">
        <v>1649</v>
      </c>
      <c r="Y18" s="602">
        <f t="shared" si="4"/>
        <v>2021</v>
      </c>
      <c r="Z18" s="602">
        <v>12</v>
      </c>
      <c r="AA18" s="581">
        <f>('GOVERNMENTAL FUNDS - BS(15)'!D50)*-1</f>
        <v>0</v>
      </c>
      <c r="AB18" s="581">
        <f t="shared" si="0"/>
        <v>0</v>
      </c>
      <c r="AC18" s="581">
        <f t="shared" si="1"/>
        <v>0</v>
      </c>
    </row>
    <row r="19" spans="1:29">
      <c r="A19" s="581" t="s">
        <v>1642</v>
      </c>
      <c r="B19" s="581" t="s">
        <v>1642</v>
      </c>
      <c r="C19" s="581" t="s">
        <v>1643</v>
      </c>
      <c r="D19" s="581" t="s">
        <v>1643</v>
      </c>
      <c r="E19" s="598">
        <v>230000</v>
      </c>
      <c r="G19" s="581" t="e">
        <f t="shared" si="2"/>
        <v>#N/A</v>
      </c>
      <c r="J19" s="581">
        <v>1000</v>
      </c>
      <c r="Q19" s="601"/>
      <c r="T19" s="602" t="e">
        <f t="shared" si="3"/>
        <v>#N/A</v>
      </c>
      <c r="W19" s="581" t="s">
        <v>1649</v>
      </c>
      <c r="Y19" s="602">
        <f t="shared" si="4"/>
        <v>2021</v>
      </c>
      <c r="Z19" s="602">
        <v>12</v>
      </c>
      <c r="AA19" s="581">
        <f>('GOVERNMENTAL FUNDS - BS(15)'!D44)*-1</f>
        <v>0</v>
      </c>
      <c r="AB19" s="581">
        <f t="shared" si="0"/>
        <v>0</v>
      </c>
      <c r="AC19" s="581">
        <f t="shared" si="1"/>
        <v>0</v>
      </c>
    </row>
    <row r="20" spans="1:29">
      <c r="A20" s="581" t="s">
        <v>1642</v>
      </c>
      <c r="B20" s="581" t="s">
        <v>1642</v>
      </c>
      <c r="C20" s="581" t="s">
        <v>1643</v>
      </c>
      <c r="D20" s="581" t="s">
        <v>1643</v>
      </c>
      <c r="E20" s="598">
        <v>270000</v>
      </c>
      <c r="G20" s="581" t="e">
        <f t="shared" si="2"/>
        <v>#N/A</v>
      </c>
      <c r="J20" s="581">
        <v>1000</v>
      </c>
      <c r="Q20" s="601"/>
      <c r="T20" s="602" t="e">
        <f t="shared" si="3"/>
        <v>#N/A</v>
      </c>
      <c r="W20" s="581" t="s">
        <v>1649</v>
      </c>
      <c r="Y20" s="602">
        <f t="shared" si="4"/>
        <v>2021</v>
      </c>
      <c r="Z20" s="602">
        <v>12</v>
      </c>
      <c r="AA20" s="581">
        <f>('GOVERNMENTAL FUNDS - BS(15)'!D72)*-1</f>
        <v>0</v>
      </c>
      <c r="AB20" s="581">
        <f t="shared" ref="AB20:AB26" si="5">AA20</f>
        <v>0</v>
      </c>
      <c r="AC20" s="581">
        <f>AA20</f>
        <v>0</v>
      </c>
    </row>
    <row r="21" spans="1:29">
      <c r="A21" s="581" t="s">
        <v>1642</v>
      </c>
      <c r="B21" s="581" t="s">
        <v>1642</v>
      </c>
      <c r="C21" s="581" t="s">
        <v>1643</v>
      </c>
      <c r="D21" s="581" t="s">
        <v>1643</v>
      </c>
      <c r="E21" s="605">
        <v>311000</v>
      </c>
      <c r="G21" s="581" t="e">
        <f t="shared" si="2"/>
        <v>#N/A</v>
      </c>
      <c r="J21" s="581">
        <v>1000</v>
      </c>
      <c r="Q21" s="601"/>
      <c r="T21" s="602" t="e">
        <f t="shared" si="3"/>
        <v>#N/A</v>
      </c>
      <c r="W21" s="581" t="s">
        <v>1649</v>
      </c>
      <c r="Y21" s="602">
        <f t="shared" si="4"/>
        <v>2021</v>
      </c>
      <c r="Z21" s="602">
        <v>12</v>
      </c>
      <c r="AA21" s="581">
        <f>('GENERAL FUND-OPERATING(48-53)'!E13)*-1</f>
        <v>0</v>
      </c>
      <c r="AB21" s="581">
        <f t="shared" si="5"/>
        <v>0</v>
      </c>
      <c r="AC21" s="581">
        <f>AA21</f>
        <v>0</v>
      </c>
    </row>
    <row r="22" spans="1:29">
      <c r="A22" s="581" t="s">
        <v>1642</v>
      </c>
      <c r="B22" s="581" t="s">
        <v>1642</v>
      </c>
      <c r="C22" s="581" t="s">
        <v>1643</v>
      </c>
      <c r="D22" s="581" t="s">
        <v>1643</v>
      </c>
      <c r="E22" s="598">
        <v>314000</v>
      </c>
      <c r="G22" s="581" t="e">
        <f t="shared" si="2"/>
        <v>#N/A</v>
      </c>
      <c r="J22" s="581">
        <v>1000</v>
      </c>
      <c r="Q22" s="601"/>
      <c r="T22" s="602" t="e">
        <f t="shared" si="3"/>
        <v>#N/A</v>
      </c>
      <c r="W22" s="581" t="s">
        <v>1649</v>
      </c>
      <c r="Y22" s="602">
        <f t="shared" si="4"/>
        <v>2021</v>
      </c>
      <c r="Z22" s="602">
        <v>12</v>
      </c>
      <c r="AA22" s="581">
        <f>('GENERAL FUND-OPERATING(48-53)'!E14)*-1</f>
        <v>0</v>
      </c>
      <c r="AB22" s="581">
        <f t="shared" si="5"/>
        <v>0</v>
      </c>
      <c r="AC22" s="581">
        <f t="shared" ref="AC22:AC53" si="6">AB22</f>
        <v>0</v>
      </c>
    </row>
    <row r="23" spans="1:29">
      <c r="A23" s="581" t="s">
        <v>1642</v>
      </c>
      <c r="B23" s="581" t="s">
        <v>1642</v>
      </c>
      <c r="C23" s="581" t="s">
        <v>1643</v>
      </c>
      <c r="D23" s="581" t="s">
        <v>1643</v>
      </c>
      <c r="E23" s="598">
        <v>322000</v>
      </c>
      <c r="G23" s="581" t="e">
        <f t="shared" si="2"/>
        <v>#N/A</v>
      </c>
      <c r="J23" s="581">
        <v>1000</v>
      </c>
      <c r="Q23" s="601"/>
      <c r="T23" s="602" t="e">
        <f t="shared" si="3"/>
        <v>#N/A</v>
      </c>
      <c r="W23" s="581" t="s">
        <v>1649</v>
      </c>
      <c r="Y23" s="602">
        <f t="shared" si="4"/>
        <v>2021</v>
      </c>
      <c r="Z23" s="602">
        <v>12</v>
      </c>
      <c r="AA23" s="581">
        <f>('GENERAL FUND-OPERATING(48-53)'!E16+'GENERAL FUND-OPERATING(48-53)'!E17)*-1</f>
        <v>0</v>
      </c>
      <c r="AB23" s="581">
        <f t="shared" si="5"/>
        <v>0</v>
      </c>
      <c r="AC23" s="581">
        <f t="shared" si="6"/>
        <v>0</v>
      </c>
    </row>
    <row r="24" spans="1:29">
      <c r="A24" s="581" t="s">
        <v>1642</v>
      </c>
      <c r="B24" s="581" t="s">
        <v>1642</v>
      </c>
      <c r="C24" s="581" t="s">
        <v>1643</v>
      </c>
      <c r="D24" s="581" t="s">
        <v>1643</v>
      </c>
      <c r="E24" s="598">
        <v>323000</v>
      </c>
      <c r="G24" s="581" t="e">
        <f t="shared" si="2"/>
        <v>#N/A</v>
      </c>
      <c r="J24" s="581">
        <v>1000</v>
      </c>
      <c r="Q24" s="601"/>
      <c r="T24" s="602" t="e">
        <f t="shared" si="3"/>
        <v>#N/A</v>
      </c>
      <c r="W24" s="581" t="s">
        <v>1649</v>
      </c>
      <c r="Y24" s="602">
        <f t="shared" si="4"/>
        <v>2021</v>
      </c>
      <c r="Z24" s="602">
        <v>12</v>
      </c>
      <c r="AA24" s="581">
        <f>('GENERAL FUND-OPERATING(48-53)'!E18+'GENERAL FUND-OPERATING(48-53)'!E19+'GENERAL FUND-OPERATING(48-53)'!E20)*-1</f>
        <v>0</v>
      </c>
      <c r="AB24" s="581">
        <f t="shared" si="5"/>
        <v>0</v>
      </c>
      <c r="AC24" s="581">
        <f t="shared" si="6"/>
        <v>0</v>
      </c>
    </row>
    <row r="25" spans="1:29">
      <c r="A25" s="581" t="s">
        <v>1642</v>
      </c>
      <c r="B25" s="581" t="s">
        <v>1642</v>
      </c>
      <c r="C25" s="581" t="s">
        <v>1643</v>
      </c>
      <c r="D25" s="581" t="s">
        <v>1643</v>
      </c>
      <c r="E25" s="598">
        <v>331000</v>
      </c>
      <c r="G25" s="581" t="e">
        <f t="shared" si="2"/>
        <v>#N/A</v>
      </c>
      <c r="J25" s="581">
        <v>1000</v>
      </c>
      <c r="Q25" s="601"/>
      <c r="T25" s="602" t="e">
        <f t="shared" si="3"/>
        <v>#N/A</v>
      </c>
      <c r="W25" s="581" t="s">
        <v>1649</v>
      </c>
      <c r="Y25" s="602">
        <f t="shared" si="4"/>
        <v>2021</v>
      </c>
      <c r="Z25" s="602">
        <v>12</v>
      </c>
      <c r="AA25" s="581">
        <f>('GENERAL FUND-OPERATING(48-53)'!E22)*-1</f>
        <v>0</v>
      </c>
      <c r="AB25" s="581">
        <f t="shared" si="5"/>
        <v>0</v>
      </c>
      <c r="AC25" s="581">
        <f t="shared" si="6"/>
        <v>0</v>
      </c>
    </row>
    <row r="26" spans="1:29">
      <c r="A26" s="581" t="s">
        <v>1642</v>
      </c>
      <c r="B26" s="581" t="s">
        <v>1642</v>
      </c>
      <c r="C26" s="581" t="s">
        <v>1643</v>
      </c>
      <c r="D26" s="581" t="s">
        <v>1643</v>
      </c>
      <c r="E26" s="598">
        <v>332000</v>
      </c>
      <c r="G26" s="581" t="e">
        <f t="shared" si="2"/>
        <v>#N/A</v>
      </c>
      <c r="J26" s="581">
        <v>1000</v>
      </c>
      <c r="Q26" s="601"/>
      <c r="T26" s="602" t="e">
        <f t="shared" si="3"/>
        <v>#N/A</v>
      </c>
      <c r="W26" s="581" t="s">
        <v>1649</v>
      </c>
      <c r="Y26" s="602">
        <f t="shared" si="4"/>
        <v>2021</v>
      </c>
      <c r="Z26" s="602">
        <v>12</v>
      </c>
      <c r="AA26" s="581">
        <f>('GENERAL FUND-OPERATING(48-53)'!E23)*-1</f>
        <v>0</v>
      </c>
      <c r="AB26" s="581">
        <f t="shared" si="5"/>
        <v>0</v>
      </c>
      <c r="AC26" s="581">
        <f t="shared" si="6"/>
        <v>0</v>
      </c>
    </row>
    <row r="27" spans="1:29">
      <c r="A27" s="581" t="s">
        <v>1642</v>
      </c>
      <c r="B27" s="581" t="s">
        <v>1642</v>
      </c>
      <c r="C27" s="581" t="s">
        <v>1643</v>
      </c>
      <c r="D27" s="581" t="s">
        <v>1643</v>
      </c>
      <c r="E27" s="598">
        <v>334000</v>
      </c>
      <c r="G27" s="581" t="e">
        <f t="shared" si="2"/>
        <v>#N/A</v>
      </c>
      <c r="J27" s="581">
        <v>1000</v>
      </c>
      <c r="Q27" s="601"/>
      <c r="T27" s="602" t="e">
        <f t="shared" si="3"/>
        <v>#N/A</v>
      </c>
      <c r="W27" s="581" t="s">
        <v>1649</v>
      </c>
      <c r="Y27" s="602">
        <f t="shared" si="4"/>
        <v>2021</v>
      </c>
      <c r="Z27" s="602">
        <v>12</v>
      </c>
      <c r="AA27" s="581">
        <f>('GENERAL FUND-OPERATING(48-53)'!E24)*-1</f>
        <v>0</v>
      </c>
      <c r="AB27" s="581">
        <f t="shared" ref="AB27:AB58" si="7">AA27</f>
        <v>0</v>
      </c>
      <c r="AC27" s="581">
        <f t="shared" si="6"/>
        <v>0</v>
      </c>
    </row>
    <row r="28" spans="1:29">
      <c r="A28" s="581" t="s">
        <v>1642</v>
      </c>
      <c r="B28" s="581" t="s">
        <v>1642</v>
      </c>
      <c r="C28" s="581" t="s">
        <v>1643</v>
      </c>
      <c r="D28" s="581" t="s">
        <v>1643</v>
      </c>
      <c r="E28" s="598">
        <v>335000</v>
      </c>
      <c r="G28" s="581" t="e">
        <f t="shared" si="2"/>
        <v>#N/A</v>
      </c>
      <c r="J28" s="581">
        <v>1000</v>
      </c>
      <c r="Q28" s="601"/>
      <c r="T28" s="602" t="e">
        <f t="shared" si="3"/>
        <v>#N/A</v>
      </c>
      <c r="W28" s="581" t="s">
        <v>1649</v>
      </c>
      <c r="Y28" s="602">
        <f t="shared" si="4"/>
        <v>2021</v>
      </c>
      <c r="Z28" s="602">
        <v>12</v>
      </c>
      <c r="AA28" s="581">
        <f>('GENERAL FUND-OPERATING(48-53)'!E25)*-1</f>
        <v>0</v>
      </c>
      <c r="AB28" s="581">
        <f t="shared" si="7"/>
        <v>0</v>
      </c>
      <c r="AC28" s="581">
        <f t="shared" si="6"/>
        <v>0</v>
      </c>
    </row>
    <row r="29" spans="1:29">
      <c r="A29" s="581" t="s">
        <v>1642</v>
      </c>
      <c r="B29" s="581" t="s">
        <v>1642</v>
      </c>
      <c r="C29" s="581" t="s">
        <v>1643</v>
      </c>
      <c r="D29" s="581" t="s">
        <v>1643</v>
      </c>
      <c r="E29" s="598">
        <v>337000</v>
      </c>
      <c r="G29" s="581" t="e">
        <f t="shared" si="2"/>
        <v>#N/A</v>
      </c>
      <c r="J29" s="581">
        <v>1000</v>
      </c>
      <c r="Q29" s="601"/>
      <c r="T29" s="602" t="e">
        <f t="shared" si="3"/>
        <v>#N/A</v>
      </c>
      <c r="W29" s="581" t="s">
        <v>1649</v>
      </c>
      <c r="Y29" s="602">
        <f t="shared" si="4"/>
        <v>2021</v>
      </c>
      <c r="Z29" s="602">
        <v>12</v>
      </c>
      <c r="AA29" s="581">
        <f>('GENERAL FUND-OPERATING(48-53)'!E26)*-1</f>
        <v>0</v>
      </c>
      <c r="AB29" s="581">
        <f t="shared" si="7"/>
        <v>0</v>
      </c>
      <c r="AC29" s="581">
        <f t="shared" si="6"/>
        <v>0</v>
      </c>
    </row>
    <row r="30" spans="1:29">
      <c r="A30" s="581" t="s">
        <v>1642</v>
      </c>
      <c r="B30" s="581" t="s">
        <v>1642</v>
      </c>
      <c r="C30" s="581" t="s">
        <v>1643</v>
      </c>
      <c r="D30" s="581" t="s">
        <v>1643</v>
      </c>
      <c r="E30" s="598">
        <v>338000</v>
      </c>
      <c r="G30" s="581" t="e">
        <f t="shared" si="2"/>
        <v>#N/A</v>
      </c>
      <c r="J30" s="581">
        <v>1000</v>
      </c>
      <c r="Q30" s="601"/>
      <c r="T30" s="602" t="e">
        <f t="shared" si="3"/>
        <v>#N/A</v>
      </c>
      <c r="W30" s="581" t="s">
        <v>1649</v>
      </c>
      <c r="Y30" s="602">
        <f t="shared" si="4"/>
        <v>2021</v>
      </c>
      <c r="Z30" s="602">
        <v>12</v>
      </c>
      <c r="AA30" s="581">
        <f>('GENERAL FUND-OPERATING(48-53)'!E27)*-1</f>
        <v>0</v>
      </c>
      <c r="AB30" s="581">
        <f t="shared" si="7"/>
        <v>0</v>
      </c>
      <c r="AC30" s="581">
        <f t="shared" si="6"/>
        <v>0</v>
      </c>
    </row>
    <row r="31" spans="1:29">
      <c r="A31" s="581" t="s">
        <v>1642</v>
      </c>
      <c r="B31" s="581" t="s">
        <v>1642</v>
      </c>
      <c r="C31" s="581" t="s">
        <v>1643</v>
      </c>
      <c r="D31" s="581" t="s">
        <v>1643</v>
      </c>
      <c r="E31" s="598">
        <v>341000</v>
      </c>
      <c r="G31" s="581" t="e">
        <f t="shared" si="2"/>
        <v>#N/A</v>
      </c>
      <c r="J31" s="581">
        <v>1000</v>
      </c>
      <c r="Q31" s="601"/>
      <c r="T31" s="602" t="e">
        <f t="shared" si="3"/>
        <v>#N/A</v>
      </c>
      <c r="W31" s="581" t="s">
        <v>1649</v>
      </c>
      <c r="Y31" s="602">
        <f t="shared" si="4"/>
        <v>2021</v>
      </c>
      <c r="Z31" s="602">
        <v>12</v>
      </c>
      <c r="AA31" s="581">
        <f>('GENERAL FUND-OPERATING(48-53)'!E29)*-1</f>
        <v>0</v>
      </c>
      <c r="AB31" s="581">
        <f t="shared" si="7"/>
        <v>0</v>
      </c>
      <c r="AC31" s="581">
        <f t="shared" si="6"/>
        <v>0</v>
      </c>
    </row>
    <row r="32" spans="1:29">
      <c r="A32" s="581" t="s">
        <v>1642</v>
      </c>
      <c r="B32" s="581" t="s">
        <v>1642</v>
      </c>
      <c r="C32" s="581" t="s">
        <v>1643</v>
      </c>
      <c r="D32" s="581" t="s">
        <v>1643</v>
      </c>
      <c r="E32" s="598">
        <v>342000</v>
      </c>
      <c r="G32" s="581" t="e">
        <f t="shared" si="2"/>
        <v>#N/A</v>
      </c>
      <c r="J32" s="581">
        <v>1000</v>
      </c>
      <c r="Q32" s="601"/>
      <c r="T32" s="602" t="e">
        <f t="shared" si="3"/>
        <v>#N/A</v>
      </c>
      <c r="W32" s="581" t="s">
        <v>1649</v>
      </c>
      <c r="Y32" s="602">
        <f t="shared" si="4"/>
        <v>2021</v>
      </c>
      <c r="Z32" s="602">
        <v>12</v>
      </c>
      <c r="AA32" s="581">
        <f>('GENERAL FUND-OPERATING(48-53)'!E30)*-1</f>
        <v>0</v>
      </c>
      <c r="AB32" s="581">
        <f t="shared" si="7"/>
        <v>0</v>
      </c>
      <c r="AC32" s="581">
        <f t="shared" si="6"/>
        <v>0</v>
      </c>
    </row>
    <row r="33" spans="1:29">
      <c r="A33" s="581" t="s">
        <v>1642</v>
      </c>
      <c r="B33" s="581" t="s">
        <v>1642</v>
      </c>
      <c r="C33" s="581" t="s">
        <v>1643</v>
      </c>
      <c r="D33" s="581" t="s">
        <v>1643</v>
      </c>
      <c r="E33" s="598">
        <v>343000</v>
      </c>
      <c r="G33" s="581" t="e">
        <f t="shared" si="2"/>
        <v>#N/A</v>
      </c>
      <c r="J33" s="581">
        <v>1000</v>
      </c>
      <c r="Q33" s="601"/>
      <c r="T33" s="602" t="e">
        <f t="shared" si="3"/>
        <v>#N/A</v>
      </c>
      <c r="W33" s="581" t="s">
        <v>1649</v>
      </c>
      <c r="Y33" s="602">
        <f t="shared" si="4"/>
        <v>2021</v>
      </c>
      <c r="Z33" s="602">
        <v>12</v>
      </c>
      <c r="AA33" s="581">
        <f>('GENERAL FUND-OPERATING(48-53)'!E31)*-1</f>
        <v>0</v>
      </c>
      <c r="AB33" s="581">
        <f t="shared" si="7"/>
        <v>0</v>
      </c>
      <c r="AC33" s="581">
        <f t="shared" si="6"/>
        <v>0</v>
      </c>
    </row>
    <row r="34" spans="1:29">
      <c r="A34" s="581" t="s">
        <v>1642</v>
      </c>
      <c r="B34" s="581" t="s">
        <v>1642</v>
      </c>
      <c r="C34" s="581" t="s">
        <v>1643</v>
      </c>
      <c r="D34" s="581" t="s">
        <v>1643</v>
      </c>
      <c r="E34" s="598">
        <v>344000</v>
      </c>
      <c r="G34" s="581" t="e">
        <f t="shared" si="2"/>
        <v>#N/A</v>
      </c>
      <c r="J34" s="581">
        <v>1000</v>
      </c>
      <c r="Q34" s="601"/>
      <c r="T34" s="602" t="e">
        <f t="shared" si="3"/>
        <v>#N/A</v>
      </c>
      <c r="W34" s="581" t="s">
        <v>1649</v>
      </c>
      <c r="Y34" s="602">
        <f t="shared" si="4"/>
        <v>2021</v>
      </c>
      <c r="Z34" s="602">
        <v>12</v>
      </c>
      <c r="AA34" s="581">
        <f>('GENERAL FUND-OPERATING(48-53)'!E32)*-1</f>
        <v>0</v>
      </c>
      <c r="AB34" s="581">
        <f t="shared" si="7"/>
        <v>0</v>
      </c>
      <c r="AC34" s="581">
        <f t="shared" si="6"/>
        <v>0</v>
      </c>
    </row>
    <row r="35" spans="1:29">
      <c r="A35" s="581" t="s">
        <v>1642</v>
      </c>
      <c r="B35" s="581" t="s">
        <v>1642</v>
      </c>
      <c r="C35" s="581" t="s">
        <v>1643</v>
      </c>
      <c r="D35" s="581" t="s">
        <v>1643</v>
      </c>
      <c r="E35" s="598">
        <v>345000</v>
      </c>
      <c r="G35" s="581" t="e">
        <f t="shared" si="2"/>
        <v>#N/A</v>
      </c>
      <c r="J35" s="581">
        <v>1000</v>
      </c>
      <c r="Q35" s="601"/>
      <c r="T35" s="602" t="e">
        <f t="shared" si="3"/>
        <v>#N/A</v>
      </c>
      <c r="W35" s="581" t="s">
        <v>1649</v>
      </c>
      <c r="Y35" s="602">
        <f t="shared" si="4"/>
        <v>2021</v>
      </c>
      <c r="Z35" s="602">
        <v>12</v>
      </c>
      <c r="AA35" s="581">
        <f>('GENERAL FUND-OPERATING(48-53)'!E33)*-1</f>
        <v>0</v>
      </c>
      <c r="AB35" s="581">
        <f t="shared" si="7"/>
        <v>0</v>
      </c>
      <c r="AC35" s="581">
        <f t="shared" si="6"/>
        <v>0</v>
      </c>
    </row>
    <row r="36" spans="1:29">
      <c r="A36" s="581" t="s">
        <v>1642</v>
      </c>
      <c r="B36" s="581" t="s">
        <v>1642</v>
      </c>
      <c r="C36" s="581" t="s">
        <v>1643</v>
      </c>
      <c r="D36" s="581" t="s">
        <v>1643</v>
      </c>
      <c r="E36" s="598">
        <v>346000</v>
      </c>
      <c r="G36" s="581" t="e">
        <f t="shared" si="2"/>
        <v>#N/A</v>
      </c>
      <c r="J36" s="581">
        <v>1000</v>
      </c>
      <c r="Q36" s="601"/>
      <c r="T36" s="602" t="e">
        <f t="shared" si="3"/>
        <v>#N/A</v>
      </c>
      <c r="W36" s="581" t="s">
        <v>1649</v>
      </c>
      <c r="Y36" s="602">
        <f t="shared" si="4"/>
        <v>2021</v>
      </c>
      <c r="Z36" s="602">
        <v>12</v>
      </c>
      <c r="AA36" s="581">
        <f>('GENERAL FUND-OPERATING(48-53)'!E34)*-1</f>
        <v>0</v>
      </c>
      <c r="AB36" s="581">
        <f t="shared" si="7"/>
        <v>0</v>
      </c>
      <c r="AC36" s="581">
        <f t="shared" si="6"/>
        <v>0</v>
      </c>
    </row>
    <row r="37" spans="1:29">
      <c r="A37" s="581" t="s">
        <v>1642</v>
      </c>
      <c r="B37" s="581" t="s">
        <v>1642</v>
      </c>
      <c r="C37" s="581" t="s">
        <v>1643</v>
      </c>
      <c r="D37" s="581" t="s">
        <v>1643</v>
      </c>
      <c r="E37" s="598">
        <v>351000</v>
      </c>
      <c r="G37" s="581" t="e">
        <f t="shared" si="2"/>
        <v>#N/A</v>
      </c>
      <c r="J37" s="581">
        <v>1000</v>
      </c>
      <c r="Q37" s="601"/>
      <c r="T37" s="602" t="e">
        <f t="shared" si="3"/>
        <v>#N/A</v>
      </c>
      <c r="W37" s="581" t="s">
        <v>1649</v>
      </c>
      <c r="Y37" s="602">
        <f t="shared" si="4"/>
        <v>2021</v>
      </c>
      <c r="Z37" s="602">
        <v>12</v>
      </c>
      <c r="AA37" s="581">
        <f>('GENERAL FUND-OPERATING(48-53)'!E36+'GENERAL FUND-OPERATING(48-53)'!E37+'GENERAL FUND-OPERATING(48-53)'!E38)*-1</f>
        <v>0</v>
      </c>
      <c r="AB37" s="581">
        <f t="shared" si="7"/>
        <v>0</v>
      </c>
      <c r="AC37" s="581">
        <f t="shared" si="6"/>
        <v>0</v>
      </c>
    </row>
    <row r="38" spans="1:29">
      <c r="A38" s="581" t="s">
        <v>1642</v>
      </c>
      <c r="B38" s="581" t="s">
        <v>1642</v>
      </c>
      <c r="C38" s="581" t="s">
        <v>1643</v>
      </c>
      <c r="D38" s="581" t="s">
        <v>1643</v>
      </c>
      <c r="E38" s="605">
        <v>362000</v>
      </c>
      <c r="G38" s="581" t="e">
        <f t="shared" si="2"/>
        <v>#N/A</v>
      </c>
      <c r="J38" s="581">
        <v>1000</v>
      </c>
      <c r="Q38" s="601"/>
      <c r="T38" s="602" t="e">
        <f t="shared" si="3"/>
        <v>#N/A</v>
      </c>
      <c r="W38" s="581" t="s">
        <v>1649</v>
      </c>
      <c r="Y38" s="602">
        <f t="shared" si="4"/>
        <v>2021</v>
      </c>
      <c r="Z38" s="602">
        <v>12</v>
      </c>
      <c r="AA38" s="581">
        <f>('GENERAL FUND-OPERATING(48-53)'!E39)*-1</f>
        <v>0</v>
      </c>
      <c r="AB38" s="581">
        <f t="shared" si="7"/>
        <v>0</v>
      </c>
      <c r="AC38" s="581">
        <f t="shared" si="6"/>
        <v>0</v>
      </c>
    </row>
    <row r="39" spans="1:29">
      <c r="A39" s="581" t="s">
        <v>1642</v>
      </c>
      <c r="B39" s="581" t="s">
        <v>1642</v>
      </c>
      <c r="C39" s="581" t="s">
        <v>1643</v>
      </c>
      <c r="D39" s="581" t="s">
        <v>1643</v>
      </c>
      <c r="E39" s="605">
        <v>371000</v>
      </c>
      <c r="G39" s="581" t="e">
        <f t="shared" si="2"/>
        <v>#N/A</v>
      </c>
      <c r="J39" s="581">
        <v>1000</v>
      </c>
      <c r="Q39" s="601"/>
      <c r="T39" s="602" t="e">
        <f t="shared" si="3"/>
        <v>#N/A</v>
      </c>
      <c r="W39" s="581" t="s">
        <v>1649</v>
      </c>
      <c r="Y39" s="602">
        <f t="shared" si="4"/>
        <v>2021</v>
      </c>
      <c r="Z39" s="602">
        <v>12</v>
      </c>
      <c r="AA39" s="581">
        <f>('GENERAL FUND-OPERATING(48-53)'!E40)*-1</f>
        <v>0</v>
      </c>
      <c r="AB39" s="581">
        <f t="shared" si="7"/>
        <v>0</v>
      </c>
      <c r="AC39" s="581">
        <f t="shared" si="6"/>
        <v>0</v>
      </c>
    </row>
    <row r="40" spans="1:29">
      <c r="A40" s="581" t="s">
        <v>1642</v>
      </c>
      <c r="B40" s="581" t="s">
        <v>1642</v>
      </c>
      <c r="C40" s="581" t="s">
        <v>1643</v>
      </c>
      <c r="D40" s="581" t="s">
        <v>1643</v>
      </c>
      <c r="E40" s="598">
        <v>381000</v>
      </c>
      <c r="G40" s="581" t="e">
        <f t="shared" si="2"/>
        <v>#N/A</v>
      </c>
      <c r="J40" s="581">
        <v>1000</v>
      </c>
      <c r="Q40" s="601"/>
      <c r="T40" s="602" t="e">
        <f t="shared" si="3"/>
        <v>#N/A</v>
      </c>
      <c r="W40" s="581" t="s">
        <v>1649</v>
      </c>
      <c r="Y40" s="602">
        <f t="shared" si="4"/>
        <v>2021</v>
      </c>
      <c r="Z40" s="602">
        <v>12</v>
      </c>
      <c r="AA40" s="581">
        <f>('GENERAL FUND-OPERATING(48-53)'!E282+'GENERAL FUND-OPERATING(48-53)'!E283+'GENERAL FUND-OPERATING(48-53)'!E284+'GENERAL FUND-OPERATING(48-53)'!E285)*-1</f>
        <v>0</v>
      </c>
      <c r="AB40" s="581">
        <f t="shared" si="7"/>
        <v>0</v>
      </c>
      <c r="AC40" s="581">
        <f t="shared" si="6"/>
        <v>0</v>
      </c>
    </row>
    <row r="41" spans="1:29">
      <c r="A41" s="581" t="s">
        <v>1642</v>
      </c>
      <c r="B41" s="581" t="s">
        <v>1642</v>
      </c>
      <c r="C41" s="581" t="s">
        <v>1643</v>
      </c>
      <c r="D41" s="581" t="s">
        <v>1643</v>
      </c>
      <c r="E41" s="598">
        <v>382000</v>
      </c>
      <c r="G41" s="581" t="e">
        <f t="shared" si="2"/>
        <v>#N/A</v>
      </c>
      <c r="J41" s="581">
        <v>1000</v>
      </c>
      <c r="Q41" s="601"/>
      <c r="T41" s="602" t="e">
        <f t="shared" si="3"/>
        <v>#N/A</v>
      </c>
      <c r="W41" s="581" t="s">
        <v>1649</v>
      </c>
      <c r="Y41" s="602">
        <f t="shared" si="4"/>
        <v>2021</v>
      </c>
      <c r="Z41" s="602">
        <v>12</v>
      </c>
      <c r="AA41" s="581">
        <f>('GENERAL FUND-OPERATING(48-53)'!E286)*-1</f>
        <v>0</v>
      </c>
      <c r="AB41" s="581">
        <f t="shared" si="7"/>
        <v>0</v>
      </c>
      <c r="AC41" s="581">
        <f t="shared" si="6"/>
        <v>0</v>
      </c>
    </row>
    <row r="42" spans="1:29">
      <c r="A42" s="581" t="s">
        <v>1642</v>
      </c>
      <c r="B42" s="581" t="s">
        <v>1642</v>
      </c>
      <c r="C42" s="581" t="s">
        <v>1643</v>
      </c>
      <c r="D42" s="581" t="s">
        <v>1643</v>
      </c>
      <c r="E42" s="598">
        <v>383000</v>
      </c>
      <c r="G42" s="581" t="e">
        <f t="shared" si="2"/>
        <v>#N/A</v>
      </c>
      <c r="J42" s="581">
        <v>1000</v>
      </c>
      <c r="Q42" s="601"/>
      <c r="T42" s="602" t="e">
        <f t="shared" si="3"/>
        <v>#N/A</v>
      </c>
      <c r="W42" s="581" t="s">
        <v>1649</v>
      </c>
      <c r="Y42" s="602">
        <f t="shared" si="4"/>
        <v>2021</v>
      </c>
      <c r="Z42" s="602">
        <v>12</v>
      </c>
      <c r="AA42" s="581">
        <f>('GENERAL FUND-OPERATING(48-53)'!E287)*-1</f>
        <v>0</v>
      </c>
      <c r="AB42" s="581">
        <f t="shared" si="7"/>
        <v>0</v>
      </c>
      <c r="AC42" s="581">
        <f t="shared" si="6"/>
        <v>0</v>
      </c>
    </row>
    <row r="43" spans="1:29">
      <c r="A43" s="581" t="s">
        <v>1642</v>
      </c>
      <c r="B43" s="581" t="s">
        <v>1642</v>
      </c>
      <c r="C43" s="581" t="s">
        <v>1643</v>
      </c>
      <c r="D43" s="581" t="s">
        <v>1643</v>
      </c>
      <c r="E43" s="598">
        <v>384000</v>
      </c>
      <c r="G43" s="581" t="e">
        <f t="shared" si="2"/>
        <v>#N/A</v>
      </c>
      <c r="J43" s="581">
        <v>1000</v>
      </c>
      <c r="Q43" s="601"/>
      <c r="T43" s="602" t="e">
        <f t="shared" si="3"/>
        <v>#N/A</v>
      </c>
      <c r="W43" s="581" t="s">
        <v>1649</v>
      </c>
      <c r="Y43" s="602">
        <f t="shared" si="4"/>
        <v>2021</v>
      </c>
      <c r="Z43" s="602">
        <v>12</v>
      </c>
      <c r="AA43" s="581">
        <f>('GENERAL FUND-OPERATING(48-53)'!E289)*-1</f>
        <v>0</v>
      </c>
      <c r="AB43" s="581">
        <f t="shared" si="7"/>
        <v>0</v>
      </c>
      <c r="AC43" s="581">
        <f t="shared" si="6"/>
        <v>0</v>
      </c>
    </row>
    <row r="44" spans="1:29">
      <c r="A44" s="581" t="s">
        <v>1642</v>
      </c>
      <c r="B44" s="581" t="s">
        <v>1642</v>
      </c>
      <c r="C44" s="581" t="s">
        <v>1643</v>
      </c>
      <c r="D44" s="581" t="s">
        <v>1643</v>
      </c>
      <c r="E44" s="598">
        <v>385000</v>
      </c>
      <c r="G44" s="581" t="e">
        <f t="shared" si="2"/>
        <v>#N/A</v>
      </c>
      <c r="J44" s="581">
        <v>1000</v>
      </c>
      <c r="Q44" s="601"/>
      <c r="T44" s="602" t="e">
        <f t="shared" si="3"/>
        <v>#N/A</v>
      </c>
      <c r="W44" s="581" t="s">
        <v>1649</v>
      </c>
      <c r="Y44" s="602">
        <f t="shared" si="4"/>
        <v>2021</v>
      </c>
      <c r="Z44" s="602">
        <v>12</v>
      </c>
      <c r="AA44" s="581">
        <f>('GENERAL FUND-OPERATING(48-53)'!E290)*-1</f>
        <v>0</v>
      </c>
      <c r="AB44" s="581">
        <f t="shared" si="7"/>
        <v>0</v>
      </c>
      <c r="AC44" s="581">
        <f t="shared" si="6"/>
        <v>0</v>
      </c>
    </row>
    <row r="45" spans="1:29">
      <c r="A45" s="581" t="s">
        <v>1642</v>
      </c>
      <c r="B45" s="581" t="s">
        <v>1642</v>
      </c>
      <c r="C45" s="581" t="s">
        <v>1643</v>
      </c>
      <c r="D45" s="581" t="s">
        <v>1643</v>
      </c>
      <c r="E45" s="598">
        <v>410000</v>
      </c>
      <c r="G45" s="581" t="e">
        <f t="shared" si="2"/>
        <v>#N/A</v>
      </c>
      <c r="J45" s="581">
        <v>1000</v>
      </c>
      <c r="Q45" s="601">
        <v>100</v>
      </c>
      <c r="T45" s="602" t="e">
        <f t="shared" si="3"/>
        <v>#N/A</v>
      </c>
      <c r="W45" s="581" t="s">
        <v>1649</v>
      </c>
      <c r="Y45" s="602">
        <f t="shared" si="4"/>
        <v>2021</v>
      </c>
      <c r="Z45" s="602">
        <v>12</v>
      </c>
      <c r="AA45" s="581">
        <f>'GENERAL FUND-OPERATING(48-53)'!E48+'GENERAL FUND-OPERATING(48-53)'!E52+'GENERAL FUND-OPERATING(48-53)'!E56+'GENERAL FUND-OPERATING(48-53)'!E62+'GENERAL FUND-OPERATING(48-53)'!E66+'GENERAL FUND-OPERATING(48-53)'!E70+'GENERAL FUND-OPERATING(48-53)'!E74+'GENERAL FUND-OPERATING(48-53)'!E82+'GENERAL FUND-OPERATING(48-53)'!E86+'GENERAL FUND-OPERATING(48-53)'!E90+'GENERAL FUND-OPERATING(48-53)'!E78+'GENERAL FUND-OPERATING(48-53)'!E94</f>
        <v>0</v>
      </c>
      <c r="AB45" s="581">
        <f t="shared" si="7"/>
        <v>0</v>
      </c>
      <c r="AC45" s="581">
        <f t="shared" si="6"/>
        <v>0</v>
      </c>
    </row>
    <row r="46" spans="1:29">
      <c r="A46" s="581" t="s">
        <v>1642</v>
      </c>
      <c r="B46" s="581" t="s">
        <v>1642</v>
      </c>
      <c r="C46" s="581" t="s">
        <v>1643</v>
      </c>
      <c r="D46" s="581" t="s">
        <v>1643</v>
      </c>
      <c r="E46" s="598">
        <v>410000</v>
      </c>
      <c r="G46" s="581" t="e">
        <f t="shared" si="2"/>
        <v>#N/A</v>
      </c>
      <c r="J46" s="581">
        <v>1000</v>
      </c>
      <c r="Q46" s="601" t="s">
        <v>2027</v>
      </c>
      <c r="T46" s="602" t="e">
        <f t="shared" si="3"/>
        <v>#N/A</v>
      </c>
      <c r="W46" s="581" t="s">
        <v>1649</v>
      </c>
      <c r="Y46" s="602">
        <f t="shared" si="4"/>
        <v>2021</v>
      </c>
      <c r="Z46" s="602">
        <v>12</v>
      </c>
      <c r="AA46" s="581">
        <f>'GENERAL FUND-OPERATING(48-53)'!E49+'GENERAL FUND-OPERATING(48-53)'!E53+'GENERAL FUND-OPERATING(48-53)'!E57+'GENERAL FUND-OPERATING(48-53)'!E63+'GENERAL FUND-OPERATING(48-53)'!E67+'GENERAL FUND-OPERATING(48-53)'!E71+'GENERAL FUND-OPERATING(48-53)'!E75+'GENERAL FUND-OPERATING(48-53)'!E83+'GENERAL FUND-OPERATING(48-53)'!E87+'GENERAL FUND-OPERATING(48-53)'!E91+'GENERAL FUND-OPERATING(48-53)'!E79+'GENERAL FUND-OPERATING(48-53)'!E95</f>
        <v>0</v>
      </c>
      <c r="AB46" s="581">
        <f t="shared" si="7"/>
        <v>0</v>
      </c>
      <c r="AC46" s="581">
        <f t="shared" si="6"/>
        <v>0</v>
      </c>
    </row>
    <row r="47" spans="1:29">
      <c r="A47" s="581" t="s">
        <v>1642</v>
      </c>
      <c r="B47" s="581" t="s">
        <v>1642</v>
      </c>
      <c r="C47" s="581" t="s">
        <v>1643</v>
      </c>
      <c r="D47" s="581" t="s">
        <v>1643</v>
      </c>
      <c r="E47" s="598">
        <v>410000</v>
      </c>
      <c r="G47" s="581" t="e">
        <f t="shared" si="2"/>
        <v>#N/A</v>
      </c>
      <c r="J47" s="581">
        <v>1000</v>
      </c>
      <c r="Q47" s="601">
        <v>900</v>
      </c>
      <c r="T47" s="602" t="e">
        <f t="shared" si="3"/>
        <v>#N/A</v>
      </c>
      <c r="W47" s="581" t="s">
        <v>1649</v>
      </c>
      <c r="Y47" s="602">
        <f t="shared" si="4"/>
        <v>2021</v>
      </c>
      <c r="Z47" s="602">
        <v>12</v>
      </c>
      <c r="AA47" s="581">
        <f>'GENERAL FUND-OPERATING(48-53)'!E50+'GENERAL FUND-OPERATING(48-53)'!E54+'GENERAL FUND-OPERATING(48-53)'!E58+'GENERAL FUND-OPERATING(48-53)'!E64+'GENERAL FUND-OPERATING(48-53)'!E68+'GENERAL FUND-OPERATING(48-53)'!E72+'GENERAL FUND-OPERATING(48-53)'!E76+'GENERAL FUND-OPERATING(48-53)'!E84+'GENERAL FUND-OPERATING(48-53)'!E88+'GENERAL FUND-OPERATING(48-53)'!E92+'GENERAL FUND-OPERATING(48-53)'!E80+'GENERAL FUND-OPERATING(48-53)'!E96</f>
        <v>0</v>
      </c>
      <c r="AB47" s="581">
        <f t="shared" si="7"/>
        <v>0</v>
      </c>
      <c r="AC47" s="581">
        <f t="shared" si="6"/>
        <v>0</v>
      </c>
    </row>
    <row r="48" spans="1:29">
      <c r="A48" s="581" t="s">
        <v>1642</v>
      </c>
      <c r="B48" s="581" t="s">
        <v>1642</v>
      </c>
      <c r="C48" s="581" t="s">
        <v>1643</v>
      </c>
      <c r="D48" s="581" t="s">
        <v>1643</v>
      </c>
      <c r="E48" s="598">
        <v>420000</v>
      </c>
      <c r="G48" s="581" t="e">
        <f t="shared" si="2"/>
        <v>#N/A</v>
      </c>
      <c r="J48" s="581">
        <v>1000</v>
      </c>
      <c r="Q48" s="601">
        <v>100</v>
      </c>
      <c r="T48" s="602" t="e">
        <f t="shared" si="3"/>
        <v>#N/A</v>
      </c>
      <c r="W48" s="581" t="s">
        <v>1649</v>
      </c>
      <c r="Y48" s="602">
        <f t="shared" si="4"/>
        <v>2021</v>
      </c>
      <c r="Z48" s="602">
        <v>12</v>
      </c>
      <c r="AA48" s="581">
        <f>'GENERAL FUND-OPERATING(48-53)'!E99+'GENERAL FUND-OPERATING(48-53)'!E103+'GENERAL FUND-OPERATING(48-53)'!E107+'GENERAL FUND-OPERATING(48-53)'!E113+'GENERAL FUND-OPERATING(48-53)'!E117+'GENERAL FUND-OPERATING(48-53)'!E121+'GENERAL FUND-OPERATING(48-53)'!E125</f>
        <v>0</v>
      </c>
      <c r="AB48" s="581">
        <f t="shared" si="7"/>
        <v>0</v>
      </c>
      <c r="AC48" s="581">
        <f t="shared" si="6"/>
        <v>0</v>
      </c>
    </row>
    <row r="49" spans="1:29">
      <c r="A49" s="581" t="s">
        <v>1642</v>
      </c>
      <c r="B49" s="581" t="s">
        <v>1642</v>
      </c>
      <c r="C49" s="581" t="s">
        <v>1643</v>
      </c>
      <c r="D49" s="581" t="s">
        <v>1643</v>
      </c>
      <c r="E49" s="598">
        <v>420000</v>
      </c>
      <c r="G49" s="581" t="e">
        <f t="shared" si="2"/>
        <v>#N/A</v>
      </c>
      <c r="J49" s="581">
        <v>1000</v>
      </c>
      <c r="Q49" s="601" t="s">
        <v>2027</v>
      </c>
      <c r="T49" s="602" t="e">
        <f t="shared" si="3"/>
        <v>#N/A</v>
      </c>
      <c r="W49" s="581" t="s">
        <v>1649</v>
      </c>
      <c r="Y49" s="602">
        <f t="shared" si="4"/>
        <v>2021</v>
      </c>
      <c r="Z49" s="602">
        <v>12</v>
      </c>
      <c r="AA49" s="581">
        <f>'GENERAL FUND-OPERATING(48-53)'!E100+'GENERAL FUND-OPERATING(48-53)'!E104+'GENERAL FUND-OPERATING(48-53)'!E108+'GENERAL FUND-OPERATING(48-53)'!E114+'GENERAL FUND-OPERATING(48-53)'!E118+'GENERAL FUND-OPERATING(48-53)'!E122+'GENERAL FUND-OPERATING(48-53)'!E126</f>
        <v>0</v>
      </c>
      <c r="AB49" s="581">
        <f t="shared" si="7"/>
        <v>0</v>
      </c>
      <c r="AC49" s="581">
        <f t="shared" si="6"/>
        <v>0</v>
      </c>
    </row>
    <row r="50" spans="1:29">
      <c r="A50" s="581" t="s">
        <v>1642</v>
      </c>
      <c r="B50" s="581" t="s">
        <v>1642</v>
      </c>
      <c r="C50" s="581" t="s">
        <v>1643</v>
      </c>
      <c r="D50" s="581" t="s">
        <v>1643</v>
      </c>
      <c r="E50" s="598">
        <v>420000</v>
      </c>
      <c r="G50" s="581" t="e">
        <f t="shared" si="2"/>
        <v>#N/A</v>
      </c>
      <c r="J50" s="581">
        <v>1000</v>
      </c>
      <c r="Q50" s="601">
        <v>900</v>
      </c>
      <c r="T50" s="602" t="e">
        <f t="shared" si="3"/>
        <v>#N/A</v>
      </c>
      <c r="W50" s="581" t="s">
        <v>1649</v>
      </c>
      <c r="Y50" s="602">
        <f t="shared" si="4"/>
        <v>2021</v>
      </c>
      <c r="Z50" s="602">
        <v>12</v>
      </c>
      <c r="AA50" s="581">
        <f>'GENERAL FUND-OPERATING(48-53)'!E101+'GENERAL FUND-OPERATING(48-53)'!E105+'GENERAL FUND-OPERATING(48-53)'!E109+'GENERAL FUND-OPERATING(48-53)'!E115+'GENERAL FUND-OPERATING(48-53)'!E119+'GENERAL FUND-OPERATING(48-53)'!E123+'GENERAL FUND-OPERATING(48-53)'!E127</f>
        <v>0</v>
      </c>
      <c r="AB50" s="581">
        <f t="shared" si="7"/>
        <v>0</v>
      </c>
      <c r="AC50" s="581">
        <f t="shared" si="6"/>
        <v>0</v>
      </c>
    </row>
    <row r="51" spans="1:29">
      <c r="A51" s="581" t="s">
        <v>1642</v>
      </c>
      <c r="B51" s="581" t="s">
        <v>1642</v>
      </c>
      <c r="C51" s="581" t="s">
        <v>1643</v>
      </c>
      <c r="D51" s="581" t="s">
        <v>1643</v>
      </c>
      <c r="E51" s="598">
        <v>430000</v>
      </c>
      <c r="G51" s="581" t="e">
        <f t="shared" si="2"/>
        <v>#N/A</v>
      </c>
      <c r="J51" s="581">
        <v>1000</v>
      </c>
      <c r="Q51" s="601">
        <v>100</v>
      </c>
      <c r="T51" s="602" t="e">
        <f t="shared" si="3"/>
        <v>#N/A</v>
      </c>
      <c r="W51" s="581" t="s">
        <v>1649</v>
      </c>
      <c r="Y51" s="602">
        <f t="shared" si="4"/>
        <v>2021</v>
      </c>
      <c r="Z51" s="602">
        <v>12</v>
      </c>
      <c r="AA51" s="581">
        <f>'GENERAL FUND-OPERATING(48-53)'!E130+'GENERAL FUND-OPERATING(48-53)'!E134+'GENERAL FUND-OPERATING(48-53)'!E138+'GENERAL FUND-OPERATING(48-53)'!E142+'GENERAL FUND-OPERATING(48-53)'!E146+'GENERAL FUND-OPERATING(48-53)'!E150+'GENERAL FUND-OPERATING(48-53)'!E154+'GENERAL FUND-OPERATING(48-53)'!E158+'GENERAL FUND-OPERATING(48-53)'!E162+'GENERAL FUND-OPERATING(48-53)'!E168</f>
        <v>0</v>
      </c>
      <c r="AB51" s="581">
        <f t="shared" si="7"/>
        <v>0</v>
      </c>
      <c r="AC51" s="581">
        <f t="shared" si="6"/>
        <v>0</v>
      </c>
    </row>
    <row r="52" spans="1:29">
      <c r="A52" s="581" t="s">
        <v>1642</v>
      </c>
      <c r="B52" s="581" t="s">
        <v>1642</v>
      </c>
      <c r="C52" s="581" t="s">
        <v>1643</v>
      </c>
      <c r="D52" s="581" t="s">
        <v>1643</v>
      </c>
      <c r="E52" s="598">
        <v>430000</v>
      </c>
      <c r="G52" s="581" t="e">
        <f t="shared" si="2"/>
        <v>#N/A</v>
      </c>
      <c r="J52" s="581">
        <v>1000</v>
      </c>
      <c r="Q52" s="601" t="s">
        <v>2027</v>
      </c>
      <c r="T52" s="602" t="e">
        <f t="shared" si="3"/>
        <v>#N/A</v>
      </c>
      <c r="W52" s="581" t="s">
        <v>1649</v>
      </c>
      <c r="Y52" s="602">
        <f t="shared" si="4"/>
        <v>2021</v>
      </c>
      <c r="Z52" s="602">
        <v>12</v>
      </c>
      <c r="AA52" s="581">
        <f>'GENERAL FUND-OPERATING(48-53)'!E131+'GENERAL FUND-OPERATING(48-53)'!E135+'GENERAL FUND-OPERATING(48-53)'!E139+'GENERAL FUND-OPERATING(48-53)'!E143+'GENERAL FUND-OPERATING(48-53)'!E147+'GENERAL FUND-OPERATING(48-53)'!E151+'GENERAL FUND-OPERATING(48-53)'!E155+'GENERAL FUND-OPERATING(48-53)'!E159+'GENERAL FUND-OPERATING(48-53)'!E163+'GENERAL FUND-OPERATING(48-53)'!E169</f>
        <v>0</v>
      </c>
      <c r="AB52" s="581">
        <f t="shared" si="7"/>
        <v>0</v>
      </c>
      <c r="AC52" s="581">
        <f t="shared" si="6"/>
        <v>0</v>
      </c>
    </row>
    <row r="53" spans="1:29">
      <c r="A53" s="581" t="s">
        <v>1642</v>
      </c>
      <c r="B53" s="581" t="s">
        <v>1642</v>
      </c>
      <c r="C53" s="581" t="s">
        <v>1643</v>
      </c>
      <c r="D53" s="581" t="s">
        <v>1643</v>
      </c>
      <c r="E53" s="598">
        <v>430000</v>
      </c>
      <c r="G53" s="581" t="e">
        <f t="shared" si="2"/>
        <v>#N/A</v>
      </c>
      <c r="J53" s="581">
        <v>1000</v>
      </c>
      <c r="Q53" s="601">
        <v>900</v>
      </c>
      <c r="T53" s="602" t="e">
        <f t="shared" si="3"/>
        <v>#N/A</v>
      </c>
      <c r="W53" s="581" t="s">
        <v>1649</v>
      </c>
      <c r="Y53" s="602">
        <f t="shared" si="4"/>
        <v>2021</v>
      </c>
      <c r="Z53" s="602">
        <v>12</v>
      </c>
      <c r="AA53" s="581">
        <f>'GENERAL FUND-OPERATING(48-53)'!E132+'GENERAL FUND-OPERATING(48-53)'!E136+'GENERAL FUND-OPERATING(48-53)'!E140+'GENERAL FUND-OPERATING(48-53)'!E144+'GENERAL FUND-OPERATING(48-53)'!E148+'GENERAL FUND-OPERATING(48-53)'!E152+'GENERAL FUND-OPERATING(48-53)'!E156+'GENERAL FUND-OPERATING(48-53)'!E160+'GENERAL FUND-OPERATING(48-53)'!E164+'GENERAL FUND-OPERATING(48-53)'!E170</f>
        <v>0</v>
      </c>
      <c r="AB53" s="581">
        <f t="shared" si="7"/>
        <v>0</v>
      </c>
      <c r="AC53" s="581">
        <f t="shared" si="6"/>
        <v>0</v>
      </c>
    </row>
    <row r="54" spans="1:29">
      <c r="A54" s="581" t="s">
        <v>1642</v>
      </c>
      <c r="B54" s="581" t="s">
        <v>1642</v>
      </c>
      <c r="C54" s="581" t="s">
        <v>1643</v>
      </c>
      <c r="D54" s="581" t="s">
        <v>1643</v>
      </c>
      <c r="E54" s="598">
        <v>440000</v>
      </c>
      <c r="G54" s="581" t="e">
        <f t="shared" si="2"/>
        <v>#N/A</v>
      </c>
      <c r="J54" s="581">
        <v>1000</v>
      </c>
      <c r="Q54" s="601">
        <v>100</v>
      </c>
      <c r="T54" s="602" t="e">
        <f t="shared" si="3"/>
        <v>#N/A</v>
      </c>
      <c r="W54" s="581" t="s">
        <v>1649</v>
      </c>
      <c r="Y54" s="602">
        <f t="shared" si="4"/>
        <v>2021</v>
      </c>
      <c r="Z54" s="602">
        <v>12</v>
      </c>
      <c r="AA54" s="581">
        <f>'GENERAL FUND-OPERATING(48-53)'!E173+'GENERAL FUND-OPERATING(48-53)'!E177+'GENERAL FUND-OPERATING(48-53)'!E181+'GENERAL FUND-OPERATING(48-53)'!E185+'GENERAL FUND-OPERATING(48-53)'!E189+'GENERAL FUND-OPERATING(48-53)'!E193</f>
        <v>0</v>
      </c>
      <c r="AB54" s="581">
        <f t="shared" si="7"/>
        <v>0</v>
      </c>
      <c r="AC54" s="581">
        <f t="shared" ref="AC54:AC83" si="8">AB54</f>
        <v>0</v>
      </c>
    </row>
    <row r="55" spans="1:29">
      <c r="A55" s="581" t="s">
        <v>1642</v>
      </c>
      <c r="B55" s="581" t="s">
        <v>1642</v>
      </c>
      <c r="C55" s="581" t="s">
        <v>1643</v>
      </c>
      <c r="D55" s="581" t="s">
        <v>1643</v>
      </c>
      <c r="E55" s="598">
        <v>440000</v>
      </c>
      <c r="G55" s="581" t="e">
        <f t="shared" si="2"/>
        <v>#N/A</v>
      </c>
      <c r="J55" s="581">
        <v>1000</v>
      </c>
      <c r="Q55" s="601" t="s">
        <v>2027</v>
      </c>
      <c r="T55" s="602" t="e">
        <f t="shared" si="3"/>
        <v>#N/A</v>
      </c>
      <c r="W55" s="581" t="s">
        <v>1649</v>
      </c>
      <c r="Y55" s="602">
        <f t="shared" si="4"/>
        <v>2021</v>
      </c>
      <c r="Z55" s="602">
        <v>12</v>
      </c>
      <c r="AA55" s="581">
        <f>'GENERAL FUND-OPERATING(48-53)'!E174+'GENERAL FUND-OPERATING(48-53)'!E178+'GENERAL FUND-OPERATING(48-53)'!E182+'GENERAL FUND-OPERATING(48-53)'!E186+'GENERAL FUND-OPERATING(48-53)'!E190+'GENERAL FUND-OPERATING(48-53)'!E194</f>
        <v>0</v>
      </c>
      <c r="AB55" s="581">
        <f t="shared" si="7"/>
        <v>0</v>
      </c>
      <c r="AC55" s="581">
        <f t="shared" si="8"/>
        <v>0</v>
      </c>
    </row>
    <row r="56" spans="1:29">
      <c r="A56" s="581" t="s">
        <v>1642</v>
      </c>
      <c r="B56" s="581" t="s">
        <v>1642</v>
      </c>
      <c r="C56" s="581" t="s">
        <v>1643</v>
      </c>
      <c r="D56" s="581" t="s">
        <v>1643</v>
      </c>
      <c r="E56" s="598">
        <v>440000</v>
      </c>
      <c r="G56" s="581" t="e">
        <f t="shared" si="2"/>
        <v>#N/A</v>
      </c>
      <c r="J56" s="581">
        <v>1000</v>
      </c>
      <c r="Q56" s="601">
        <v>900</v>
      </c>
      <c r="T56" s="602" t="e">
        <f t="shared" si="3"/>
        <v>#N/A</v>
      </c>
      <c r="W56" s="581" t="s">
        <v>1649</v>
      </c>
      <c r="Y56" s="602">
        <f t="shared" si="4"/>
        <v>2021</v>
      </c>
      <c r="Z56" s="602">
        <v>12</v>
      </c>
      <c r="AA56" s="581">
        <f>'GENERAL FUND-OPERATING(48-53)'!E175+'GENERAL FUND-OPERATING(48-53)'!E179+'GENERAL FUND-OPERATING(48-53)'!E183+'GENERAL FUND-OPERATING(48-53)'!E187+'GENERAL FUND-OPERATING(48-53)'!E191+'GENERAL FUND-OPERATING(48-53)'!E195</f>
        <v>0</v>
      </c>
      <c r="AB56" s="581">
        <f t="shared" si="7"/>
        <v>0</v>
      </c>
      <c r="AC56" s="581">
        <f t="shared" si="8"/>
        <v>0</v>
      </c>
    </row>
    <row r="57" spans="1:29">
      <c r="A57" s="581" t="s">
        <v>1642</v>
      </c>
      <c r="B57" s="581" t="s">
        <v>1642</v>
      </c>
      <c r="C57" s="581" t="s">
        <v>1643</v>
      </c>
      <c r="D57" s="581" t="s">
        <v>1643</v>
      </c>
      <c r="E57" s="598">
        <v>450000</v>
      </c>
      <c r="G57" s="581" t="e">
        <f t="shared" si="2"/>
        <v>#N/A</v>
      </c>
      <c r="J57" s="581">
        <v>1000</v>
      </c>
      <c r="Q57" s="601">
        <v>100</v>
      </c>
      <c r="T57" s="602" t="e">
        <f t="shared" si="3"/>
        <v>#N/A</v>
      </c>
      <c r="W57" s="581" t="s">
        <v>1649</v>
      </c>
      <c r="Y57" s="602">
        <f t="shared" si="4"/>
        <v>2021</v>
      </c>
      <c r="Z57" s="602">
        <v>12</v>
      </c>
      <c r="AA57" s="581">
        <f>'GENERAL FUND-OPERATING(48-53)'!E198+'GENERAL FUND-OPERATING(48-53)'!E202+'GENERAL FUND-OPERATING(48-53)'!E206+'GENERAL FUND-OPERATING(48-53)'!E211</f>
        <v>0</v>
      </c>
      <c r="AB57" s="581">
        <f t="shared" si="7"/>
        <v>0</v>
      </c>
      <c r="AC57" s="581">
        <f t="shared" si="8"/>
        <v>0</v>
      </c>
    </row>
    <row r="58" spans="1:29">
      <c r="A58" s="581" t="s">
        <v>1642</v>
      </c>
      <c r="B58" s="581" t="s">
        <v>1642</v>
      </c>
      <c r="C58" s="581" t="s">
        <v>1643</v>
      </c>
      <c r="D58" s="581" t="s">
        <v>1643</v>
      </c>
      <c r="E58" s="598">
        <v>450000</v>
      </c>
      <c r="G58" s="581" t="e">
        <f t="shared" si="2"/>
        <v>#N/A</v>
      </c>
      <c r="J58" s="581">
        <v>1000</v>
      </c>
      <c r="Q58" s="601" t="s">
        <v>2027</v>
      </c>
      <c r="T58" s="602" t="e">
        <f t="shared" si="3"/>
        <v>#N/A</v>
      </c>
      <c r="W58" s="581" t="s">
        <v>1649</v>
      </c>
      <c r="Y58" s="602">
        <f t="shared" si="4"/>
        <v>2021</v>
      </c>
      <c r="Z58" s="602">
        <v>12</v>
      </c>
      <c r="AA58" s="581">
        <f>'GENERAL FUND-OPERATING(48-53)'!E199+'GENERAL FUND-OPERATING(48-53)'!E203+'GENERAL FUND-OPERATING(48-53)'!E207+'GENERAL FUND-OPERATING(48-53)'!E212</f>
        <v>0</v>
      </c>
      <c r="AB58" s="581">
        <f t="shared" si="7"/>
        <v>0</v>
      </c>
      <c r="AC58" s="581">
        <f t="shared" si="8"/>
        <v>0</v>
      </c>
    </row>
    <row r="59" spans="1:29">
      <c r="A59" s="581" t="s">
        <v>1642</v>
      </c>
      <c r="B59" s="581" t="s">
        <v>1642</v>
      </c>
      <c r="C59" s="581" t="s">
        <v>1643</v>
      </c>
      <c r="D59" s="581" t="s">
        <v>1643</v>
      </c>
      <c r="E59" s="598">
        <v>450000</v>
      </c>
      <c r="G59" s="581" t="e">
        <f t="shared" si="2"/>
        <v>#N/A</v>
      </c>
      <c r="J59" s="581">
        <v>1000</v>
      </c>
      <c r="Q59" s="601">
        <v>900</v>
      </c>
      <c r="T59" s="602" t="e">
        <f t="shared" si="3"/>
        <v>#N/A</v>
      </c>
      <c r="W59" s="581" t="s">
        <v>1649</v>
      </c>
      <c r="Y59" s="602">
        <f t="shared" si="4"/>
        <v>2021</v>
      </c>
      <c r="Z59" s="602">
        <v>12</v>
      </c>
      <c r="AA59" s="581">
        <f>'GENERAL FUND-OPERATING(48-53)'!E200+'GENERAL FUND-OPERATING(48-53)'!E204+'GENERAL FUND-OPERATING(48-53)'!E208+'GENERAL FUND-OPERATING(48-53)'!E213</f>
        <v>0</v>
      </c>
      <c r="AB59" s="581">
        <f t="shared" ref="AB59:AB83" si="9">AA59</f>
        <v>0</v>
      </c>
      <c r="AC59" s="581">
        <f t="shared" si="8"/>
        <v>0</v>
      </c>
    </row>
    <row r="60" spans="1:29">
      <c r="A60" s="581" t="s">
        <v>1642</v>
      </c>
      <c r="B60" s="581" t="s">
        <v>1642</v>
      </c>
      <c r="C60" s="581" t="s">
        <v>1643</v>
      </c>
      <c r="D60" s="581" t="s">
        <v>1643</v>
      </c>
      <c r="E60" s="598">
        <v>460000</v>
      </c>
      <c r="G60" s="581" t="e">
        <f t="shared" si="2"/>
        <v>#N/A</v>
      </c>
      <c r="J60" s="581">
        <v>1000</v>
      </c>
      <c r="Q60" s="601">
        <v>100</v>
      </c>
      <c r="T60" s="602" t="e">
        <f t="shared" si="3"/>
        <v>#N/A</v>
      </c>
      <c r="W60" s="581" t="s">
        <v>1649</v>
      </c>
      <c r="Y60" s="602">
        <f t="shared" si="4"/>
        <v>2021</v>
      </c>
      <c r="Z60" s="602">
        <v>12</v>
      </c>
      <c r="AA60" s="581">
        <f>'GENERAL FUND-OPERATING(48-53)'!E219+'GENERAL FUND-OPERATING(48-53)'!E223+'GENERAL FUND-OPERATING(48-53)'!E227+'GENERAL FUND-OPERATING(48-53)'!E231+'GENERAL FUND-OPERATING(48-53)'!E235+'GENERAL FUND-OPERATING(48-53)'!E239</f>
        <v>0</v>
      </c>
      <c r="AB60" s="581">
        <f t="shared" si="9"/>
        <v>0</v>
      </c>
      <c r="AC60" s="581">
        <f t="shared" si="8"/>
        <v>0</v>
      </c>
    </row>
    <row r="61" spans="1:29">
      <c r="A61" s="581" t="s">
        <v>1642</v>
      </c>
      <c r="B61" s="581" t="s">
        <v>1642</v>
      </c>
      <c r="C61" s="581" t="s">
        <v>1643</v>
      </c>
      <c r="D61" s="581" t="s">
        <v>1643</v>
      </c>
      <c r="E61" s="598">
        <v>460000</v>
      </c>
      <c r="G61" s="581" t="e">
        <f t="shared" si="2"/>
        <v>#N/A</v>
      </c>
      <c r="J61" s="581">
        <v>1000</v>
      </c>
      <c r="Q61" s="601" t="s">
        <v>2027</v>
      </c>
      <c r="T61" s="602" t="e">
        <f t="shared" si="3"/>
        <v>#N/A</v>
      </c>
      <c r="W61" s="581" t="s">
        <v>1649</v>
      </c>
      <c r="Y61" s="602">
        <f t="shared" si="4"/>
        <v>2021</v>
      </c>
      <c r="Z61" s="602">
        <v>12</v>
      </c>
      <c r="AA61" s="581">
        <f>'GENERAL FUND-OPERATING(48-53)'!E220+'GENERAL FUND-OPERATING(48-53)'!E224+'GENERAL FUND-OPERATING(48-53)'!E228+'GENERAL FUND-OPERATING(48-53)'!E232+'GENERAL FUND-OPERATING(48-53)'!E236+'GENERAL FUND-OPERATING(48-53)'!E240</f>
        <v>0</v>
      </c>
      <c r="AB61" s="581">
        <f t="shared" si="9"/>
        <v>0</v>
      </c>
      <c r="AC61" s="581">
        <f t="shared" si="8"/>
        <v>0</v>
      </c>
    </row>
    <row r="62" spans="1:29">
      <c r="A62" s="581" t="s">
        <v>1642</v>
      </c>
      <c r="B62" s="581" t="s">
        <v>1642</v>
      </c>
      <c r="C62" s="581" t="s">
        <v>1643</v>
      </c>
      <c r="D62" s="581" t="s">
        <v>1643</v>
      </c>
      <c r="E62" s="598">
        <v>460000</v>
      </c>
      <c r="G62" s="581" t="e">
        <f t="shared" si="2"/>
        <v>#N/A</v>
      </c>
      <c r="J62" s="581">
        <v>1000</v>
      </c>
      <c r="Q62" s="601">
        <v>900</v>
      </c>
      <c r="T62" s="602" t="e">
        <f t="shared" si="3"/>
        <v>#N/A</v>
      </c>
      <c r="W62" s="581" t="s">
        <v>1649</v>
      </c>
      <c r="Y62" s="602">
        <f t="shared" si="4"/>
        <v>2021</v>
      </c>
      <c r="Z62" s="602">
        <v>12</v>
      </c>
      <c r="AA62" s="581">
        <f>'GENERAL FUND-OPERATING(48-53)'!E221+'GENERAL FUND-OPERATING(48-53)'!E225+'GENERAL FUND-OPERATING(48-53)'!E229+'GENERAL FUND-OPERATING(48-53)'!E233+'GENERAL FUND-OPERATING(48-53)'!E237+'GENERAL FUND-OPERATING(48-53)'!E241</f>
        <v>0</v>
      </c>
      <c r="AB62" s="581">
        <f t="shared" si="9"/>
        <v>0</v>
      </c>
      <c r="AC62" s="581">
        <f t="shared" si="8"/>
        <v>0</v>
      </c>
    </row>
    <row r="63" spans="1:29">
      <c r="A63" s="581" t="s">
        <v>1642</v>
      </c>
      <c r="B63" s="581" t="s">
        <v>1642</v>
      </c>
      <c r="C63" s="581" t="s">
        <v>1643</v>
      </c>
      <c r="D63" s="581" t="s">
        <v>1643</v>
      </c>
      <c r="E63" s="598">
        <v>470000</v>
      </c>
      <c r="G63" s="581" t="e">
        <f t="shared" si="2"/>
        <v>#N/A</v>
      </c>
      <c r="J63" s="581">
        <v>1000</v>
      </c>
      <c r="Q63" s="601">
        <v>100</v>
      </c>
      <c r="T63" s="602" t="e">
        <f t="shared" si="3"/>
        <v>#N/A</v>
      </c>
      <c r="W63" s="581" t="s">
        <v>1649</v>
      </c>
      <c r="Y63" s="602">
        <f t="shared" si="4"/>
        <v>2021</v>
      </c>
      <c r="Z63" s="602">
        <v>12</v>
      </c>
      <c r="AA63" s="581">
        <f>'GENERAL FUND-OPERATING(48-53)'!E244+'GENERAL FUND-OPERATING(48-53)'!E248+'GENERAL FUND-OPERATING(48-53)'!E252+'GENERAL FUND-OPERATING(48-53)'!E256</f>
        <v>0</v>
      </c>
      <c r="AB63" s="581">
        <f t="shared" si="9"/>
        <v>0</v>
      </c>
      <c r="AC63" s="581">
        <f t="shared" si="8"/>
        <v>0</v>
      </c>
    </row>
    <row r="64" spans="1:29">
      <c r="A64" s="581" t="s">
        <v>1642</v>
      </c>
      <c r="B64" s="581" t="s">
        <v>1642</v>
      </c>
      <c r="C64" s="581" t="s">
        <v>1643</v>
      </c>
      <c r="D64" s="581" t="s">
        <v>1643</v>
      </c>
      <c r="E64" s="598">
        <v>470000</v>
      </c>
      <c r="G64" s="581" t="e">
        <f t="shared" si="2"/>
        <v>#N/A</v>
      </c>
      <c r="J64" s="581">
        <v>1000</v>
      </c>
      <c r="Q64" s="601" t="s">
        <v>2027</v>
      </c>
      <c r="T64" s="602" t="e">
        <f t="shared" si="3"/>
        <v>#N/A</v>
      </c>
      <c r="W64" s="581" t="s">
        <v>1649</v>
      </c>
      <c r="Y64" s="602">
        <f t="shared" si="4"/>
        <v>2021</v>
      </c>
      <c r="Z64" s="602">
        <v>12</v>
      </c>
      <c r="AA64" s="581">
        <f>'GENERAL FUND-OPERATING(48-53)'!E245+'GENERAL FUND-OPERATING(48-53)'!E249+'GENERAL FUND-OPERATING(48-53)'!E253+'GENERAL FUND-OPERATING(48-53)'!E257</f>
        <v>0</v>
      </c>
      <c r="AB64" s="581">
        <f t="shared" si="9"/>
        <v>0</v>
      </c>
      <c r="AC64" s="581">
        <f t="shared" si="8"/>
        <v>0</v>
      </c>
    </row>
    <row r="65" spans="1:29">
      <c r="A65" s="581" t="s">
        <v>1642</v>
      </c>
      <c r="B65" s="581" t="s">
        <v>1642</v>
      </c>
      <c r="C65" s="581" t="s">
        <v>1643</v>
      </c>
      <c r="D65" s="581" t="s">
        <v>1643</v>
      </c>
      <c r="E65" s="598">
        <v>470000</v>
      </c>
      <c r="G65" s="581" t="e">
        <f t="shared" si="2"/>
        <v>#N/A</v>
      </c>
      <c r="J65" s="581">
        <v>1000</v>
      </c>
      <c r="Q65" s="601">
        <v>900</v>
      </c>
      <c r="T65" s="602" t="e">
        <f t="shared" si="3"/>
        <v>#N/A</v>
      </c>
      <c r="W65" s="581" t="s">
        <v>1649</v>
      </c>
      <c r="Y65" s="602">
        <f t="shared" si="4"/>
        <v>2021</v>
      </c>
      <c r="Z65" s="602">
        <v>12</v>
      </c>
      <c r="AA65" s="581">
        <f>'GENERAL FUND-OPERATING(48-53)'!E246+'GENERAL FUND-OPERATING(48-53)'!E250+'GENERAL FUND-OPERATING(48-53)'!E254+'GENERAL FUND-OPERATING(48-53)'!E258</f>
        <v>0</v>
      </c>
      <c r="AB65" s="581">
        <f t="shared" si="9"/>
        <v>0</v>
      </c>
      <c r="AC65" s="581">
        <f t="shared" si="8"/>
        <v>0</v>
      </c>
    </row>
    <row r="66" spans="1:29">
      <c r="A66" s="581" t="s">
        <v>1642</v>
      </c>
      <c r="B66" s="581" t="s">
        <v>1642</v>
      </c>
      <c r="C66" s="581" t="s">
        <v>1643</v>
      </c>
      <c r="D66" s="581" t="s">
        <v>1643</v>
      </c>
      <c r="E66" s="598">
        <v>480000</v>
      </c>
      <c r="G66" s="581" t="e">
        <f t="shared" si="2"/>
        <v>#N/A</v>
      </c>
      <c r="J66" s="581">
        <v>1000</v>
      </c>
      <c r="Q66" s="601">
        <v>100</v>
      </c>
      <c r="T66" s="602" t="e">
        <f t="shared" si="3"/>
        <v>#N/A</v>
      </c>
      <c r="W66" s="581" t="s">
        <v>1649</v>
      </c>
      <c r="Y66" s="602">
        <f t="shared" si="4"/>
        <v>2021</v>
      </c>
      <c r="Z66" s="602">
        <v>12</v>
      </c>
      <c r="AA66" s="581">
        <f>'GENERAL FUND-OPERATING(48-53)'!E264+'GENERAL FUND-OPERATING(48-53)'!E268+'GENERAL FUND-OPERATING(48-53)'!E272</f>
        <v>0</v>
      </c>
      <c r="AB66" s="581">
        <f t="shared" si="9"/>
        <v>0</v>
      </c>
      <c r="AC66" s="581">
        <f t="shared" si="8"/>
        <v>0</v>
      </c>
    </row>
    <row r="67" spans="1:29">
      <c r="A67" s="581" t="s">
        <v>1642</v>
      </c>
      <c r="B67" s="581" t="s">
        <v>1642</v>
      </c>
      <c r="C67" s="581" t="s">
        <v>1643</v>
      </c>
      <c r="D67" s="581" t="s">
        <v>1643</v>
      </c>
      <c r="E67" s="598">
        <v>480000</v>
      </c>
      <c r="G67" s="581" t="e">
        <f t="shared" si="2"/>
        <v>#N/A</v>
      </c>
      <c r="J67" s="581">
        <v>1000</v>
      </c>
      <c r="Q67" s="601" t="s">
        <v>2027</v>
      </c>
      <c r="T67" s="602" t="e">
        <f t="shared" si="3"/>
        <v>#N/A</v>
      </c>
      <c r="W67" s="581" t="s">
        <v>1649</v>
      </c>
      <c r="Y67" s="602">
        <f t="shared" si="4"/>
        <v>2021</v>
      </c>
      <c r="Z67" s="602">
        <v>12</v>
      </c>
      <c r="AA67" s="581">
        <f>'GENERAL FUND-OPERATING(48-53)'!E265+'GENERAL FUND-OPERATING(48-53)'!E269+'GENERAL FUND-OPERATING(48-53)'!E273</f>
        <v>0</v>
      </c>
      <c r="AB67" s="581">
        <f t="shared" si="9"/>
        <v>0</v>
      </c>
      <c r="AC67" s="581">
        <f t="shared" si="8"/>
        <v>0</v>
      </c>
    </row>
    <row r="68" spans="1:29">
      <c r="A68" s="581" t="s">
        <v>1642</v>
      </c>
      <c r="B68" s="581" t="s">
        <v>1642</v>
      </c>
      <c r="C68" s="581" t="s">
        <v>1643</v>
      </c>
      <c r="D68" s="581" t="s">
        <v>1643</v>
      </c>
      <c r="E68" s="598">
        <v>480000</v>
      </c>
      <c r="G68" s="581" t="e">
        <f t="shared" si="2"/>
        <v>#N/A</v>
      </c>
      <c r="J68" s="581">
        <v>1000</v>
      </c>
      <c r="Q68" s="601">
        <v>900</v>
      </c>
      <c r="T68" s="602" t="e">
        <f t="shared" si="3"/>
        <v>#N/A</v>
      </c>
      <c r="W68" s="581" t="s">
        <v>1649</v>
      </c>
      <c r="Y68" s="602">
        <f t="shared" si="4"/>
        <v>2021</v>
      </c>
      <c r="Z68" s="602">
        <v>12</v>
      </c>
      <c r="AA68" s="581">
        <f>'GENERAL FUND-OPERATING(48-53)'!E266+'GENERAL FUND-OPERATING(48-53)'!E270+'GENERAL FUND-OPERATING(48-53)'!E274</f>
        <v>0</v>
      </c>
      <c r="AB68" s="581">
        <f t="shared" si="9"/>
        <v>0</v>
      </c>
      <c r="AC68" s="581">
        <f t="shared" si="8"/>
        <v>0</v>
      </c>
    </row>
    <row r="69" spans="1:29">
      <c r="A69" s="581" t="s">
        <v>1642</v>
      </c>
      <c r="B69" s="581" t="s">
        <v>1642</v>
      </c>
      <c r="C69" s="581" t="s">
        <v>1643</v>
      </c>
      <c r="D69" s="581" t="s">
        <v>1643</v>
      </c>
      <c r="E69" s="598">
        <v>490000</v>
      </c>
      <c r="G69" s="581" t="e">
        <f t="shared" si="2"/>
        <v>#N/A</v>
      </c>
      <c r="J69" s="581">
        <v>1000</v>
      </c>
      <c r="Q69" s="601">
        <v>610</v>
      </c>
      <c r="T69" s="602" t="e">
        <f t="shared" si="3"/>
        <v>#N/A</v>
      </c>
      <c r="W69" s="581" t="s">
        <v>1649</v>
      </c>
      <c r="Y69" s="602">
        <f t="shared" si="4"/>
        <v>2021</v>
      </c>
      <c r="Z69" s="602">
        <v>12</v>
      </c>
      <c r="AA69" s="581">
        <f>'GENERAL FUND-OPERATING(48-53)'!E276</f>
        <v>0</v>
      </c>
      <c r="AB69" s="581">
        <f t="shared" si="9"/>
        <v>0</v>
      </c>
      <c r="AC69" s="581">
        <f t="shared" si="8"/>
        <v>0</v>
      </c>
    </row>
    <row r="70" spans="1:29">
      <c r="A70" s="581" t="s">
        <v>1642</v>
      </c>
      <c r="B70" s="581" t="s">
        <v>1642</v>
      </c>
      <c r="C70" s="581" t="s">
        <v>1643</v>
      </c>
      <c r="D70" s="581" t="s">
        <v>1643</v>
      </c>
      <c r="E70" s="598">
        <v>490000</v>
      </c>
      <c r="G70" s="581" t="e">
        <f t="shared" si="2"/>
        <v>#N/A</v>
      </c>
      <c r="J70" s="581">
        <v>1000</v>
      </c>
      <c r="Q70" s="601">
        <v>620</v>
      </c>
      <c r="T70" s="602" t="e">
        <f t="shared" si="3"/>
        <v>#N/A</v>
      </c>
      <c r="W70" s="581" t="s">
        <v>1649</v>
      </c>
      <c r="Y70" s="602">
        <f t="shared" si="4"/>
        <v>2021</v>
      </c>
      <c r="Z70" s="602">
        <v>12</v>
      </c>
      <c r="AA70" s="581">
        <f>'GENERAL FUND-OPERATING(48-53)'!E277</f>
        <v>0</v>
      </c>
      <c r="AB70" s="581">
        <f t="shared" si="9"/>
        <v>0</v>
      </c>
      <c r="AC70" s="581">
        <f t="shared" si="8"/>
        <v>0</v>
      </c>
    </row>
    <row r="71" spans="1:29">
      <c r="A71" s="581" t="s">
        <v>1642</v>
      </c>
      <c r="B71" s="581" t="s">
        <v>1642</v>
      </c>
      <c r="C71" s="581" t="s">
        <v>1643</v>
      </c>
      <c r="D71" s="581" t="s">
        <v>1643</v>
      </c>
      <c r="E71" s="598">
        <v>510000</v>
      </c>
      <c r="G71" s="581" t="e">
        <f t="shared" si="2"/>
        <v>#N/A</v>
      </c>
      <c r="J71" s="581">
        <v>1000</v>
      </c>
      <c r="Q71" s="601" t="s">
        <v>2027</v>
      </c>
      <c r="T71" s="602" t="e">
        <f t="shared" si="3"/>
        <v>#N/A</v>
      </c>
      <c r="W71" s="581" t="s">
        <v>1649</v>
      </c>
      <c r="Y71" s="602">
        <f t="shared" si="4"/>
        <v>2021</v>
      </c>
      <c r="Z71" s="602">
        <v>12</v>
      </c>
      <c r="AA71" s="581">
        <f>'GENERAL FUND-OPERATING(48-53)'!E278</f>
        <v>0</v>
      </c>
      <c r="AB71" s="581">
        <f t="shared" si="9"/>
        <v>0</v>
      </c>
      <c r="AC71" s="581">
        <f t="shared" si="8"/>
        <v>0</v>
      </c>
    </row>
    <row r="72" spans="1:29">
      <c r="A72" s="581" t="s">
        <v>1642</v>
      </c>
      <c r="B72" s="581" t="s">
        <v>1642</v>
      </c>
      <c r="C72" s="581" t="s">
        <v>1643</v>
      </c>
      <c r="D72" s="581" t="s">
        <v>1643</v>
      </c>
      <c r="E72" s="598">
        <v>520000</v>
      </c>
      <c r="G72" s="581" t="e">
        <f t="shared" ref="G72:G135" si="10">$G$6</f>
        <v>#N/A</v>
      </c>
      <c r="J72" s="581">
        <v>1000</v>
      </c>
      <c r="Q72" s="601" t="s">
        <v>2027</v>
      </c>
      <c r="T72" s="602" t="e">
        <f t="shared" ref="T72:T135" si="11">$T$6</f>
        <v>#N/A</v>
      </c>
      <c r="W72" s="581" t="s">
        <v>1649</v>
      </c>
      <c r="Y72" s="602">
        <f t="shared" ref="Y72:Y135" si="12">$Y$6</f>
        <v>2021</v>
      </c>
      <c r="Z72" s="602">
        <v>12</v>
      </c>
      <c r="AA72" s="581">
        <f>-'GENERAL FUND-OPERATING(48-53)'!E288-'GENERAL FUND-OPERATING(48-53)'!E291-'GENERAL FUND-OPERATING(48-53)'!E292</f>
        <v>0</v>
      </c>
      <c r="AB72" s="581">
        <f t="shared" si="9"/>
        <v>0</v>
      </c>
      <c r="AC72" s="581">
        <f t="shared" si="8"/>
        <v>0</v>
      </c>
    </row>
    <row r="73" spans="1:29">
      <c r="A73" s="581" t="s">
        <v>1642</v>
      </c>
      <c r="B73" s="581" t="s">
        <v>1642</v>
      </c>
      <c r="C73" s="581" t="s">
        <v>1643</v>
      </c>
      <c r="D73" s="581" t="s">
        <v>1643</v>
      </c>
      <c r="E73" s="598">
        <v>100000</v>
      </c>
      <c r="G73" s="581" t="e">
        <f t="shared" si="10"/>
        <v>#N/A</v>
      </c>
      <c r="J73" s="581">
        <v>2000</v>
      </c>
      <c r="Q73" s="601"/>
      <c r="T73" s="602" t="e">
        <f t="shared" si="11"/>
        <v>#N/A</v>
      </c>
      <c r="W73" s="581" t="s">
        <v>1649</v>
      </c>
      <c r="Y73" s="602">
        <f t="shared" si="12"/>
        <v>2021</v>
      </c>
      <c r="Z73" s="602">
        <v>12</v>
      </c>
      <c r="AA73" s="581">
        <f>'BS-NONMAJOR SP. REVENUE(63-64) '!BN8+'BS-NONMAJOR SP. REVENUE(63-64) '!BN9+'BS-NONMAJOR SP. REVENUE(63-64) '!BN10+'BS-NONMAJOR SP. REVENUE(63-64) '!BN11+'BS-NONMAJOR SP. REVENUE(63-64) '!BN12+'BS-NONMAJOR SP. REVENUE(63-64) '!BN13+'LedgerLoad Assist'!BC38</f>
        <v>0</v>
      </c>
      <c r="AB73" s="581">
        <f t="shared" si="9"/>
        <v>0</v>
      </c>
      <c r="AC73" s="581">
        <f t="shared" si="8"/>
        <v>0</v>
      </c>
    </row>
    <row r="74" spans="1:29">
      <c r="A74" s="581" t="s">
        <v>1642</v>
      </c>
      <c r="B74" s="581" t="s">
        <v>1642</v>
      </c>
      <c r="C74" s="581" t="s">
        <v>1643</v>
      </c>
      <c r="D74" s="581" t="s">
        <v>1643</v>
      </c>
      <c r="E74" s="598">
        <v>110000</v>
      </c>
      <c r="G74" s="581" t="e">
        <f t="shared" si="10"/>
        <v>#N/A</v>
      </c>
      <c r="J74" s="581">
        <v>2000</v>
      </c>
      <c r="Q74" s="601"/>
      <c r="T74" s="602" t="e">
        <f t="shared" si="11"/>
        <v>#N/A</v>
      </c>
      <c r="W74" s="581" t="s">
        <v>1649</v>
      </c>
      <c r="Y74" s="602">
        <f t="shared" si="12"/>
        <v>2021</v>
      </c>
      <c r="Z74" s="602">
        <v>12</v>
      </c>
      <c r="AA74" s="581">
        <f>'BS-NONMAJOR SP. REVENUE(63-64) '!BN15+'BS-NONMAJOR SP. REVENUE(63-64) '!BN16+'BS-NONMAJOR SP. REVENUE(63-64) '!BN17+'BS-NONMAJOR SP. REVENUE(63-64) '!BN18+'BS-NONMAJOR SP. REVENUE(63-64) '!BN19+'BS-NONMAJOR SP. REVENUE(63-64) '!BN20+'LedgerLoad Assist'!BC39</f>
        <v>0</v>
      </c>
      <c r="AB74" s="581">
        <f t="shared" si="9"/>
        <v>0</v>
      </c>
      <c r="AC74" s="581">
        <f t="shared" si="8"/>
        <v>0</v>
      </c>
    </row>
    <row r="75" spans="1:29">
      <c r="A75" s="581" t="s">
        <v>1642</v>
      </c>
      <c r="B75" s="581" t="s">
        <v>1642</v>
      </c>
      <c r="C75" s="581" t="s">
        <v>1643</v>
      </c>
      <c r="D75" s="581" t="s">
        <v>1643</v>
      </c>
      <c r="E75" s="598">
        <v>120000</v>
      </c>
      <c r="G75" s="581" t="e">
        <f t="shared" si="10"/>
        <v>#N/A</v>
      </c>
      <c r="J75" s="581">
        <v>2000</v>
      </c>
      <c r="Q75" s="601"/>
      <c r="T75" s="602" t="e">
        <f t="shared" si="11"/>
        <v>#N/A</v>
      </c>
      <c r="W75" s="581" t="s">
        <v>1649</v>
      </c>
      <c r="Y75" s="602">
        <f t="shared" si="12"/>
        <v>2021</v>
      </c>
      <c r="Z75" s="602">
        <v>12</v>
      </c>
      <c r="AA75" s="581">
        <f>'BS-NONMAJOR SP. REVENUE(63-64) '!BN21+'LedgerLoad Assist'!BC40</f>
        <v>0</v>
      </c>
      <c r="AB75" s="581">
        <f t="shared" si="9"/>
        <v>0</v>
      </c>
      <c r="AC75" s="581">
        <f t="shared" si="8"/>
        <v>0</v>
      </c>
    </row>
    <row r="76" spans="1:29">
      <c r="A76" s="581" t="s">
        <v>1642</v>
      </c>
      <c r="B76" s="581" t="s">
        <v>1642</v>
      </c>
      <c r="C76" s="581" t="s">
        <v>1643</v>
      </c>
      <c r="D76" s="581" t="s">
        <v>1643</v>
      </c>
      <c r="E76" s="598">
        <v>130000</v>
      </c>
      <c r="G76" s="581" t="e">
        <f t="shared" si="10"/>
        <v>#N/A</v>
      </c>
      <c r="J76" s="581">
        <v>2000</v>
      </c>
      <c r="Q76" s="601"/>
      <c r="T76" s="602" t="e">
        <f t="shared" si="11"/>
        <v>#N/A</v>
      </c>
      <c r="W76" s="581" t="s">
        <v>1649</v>
      </c>
      <c r="Y76" s="602">
        <f t="shared" si="12"/>
        <v>2021</v>
      </c>
      <c r="Z76" s="602">
        <v>12</v>
      </c>
      <c r="AA76" s="581">
        <f>'BS-NONMAJOR SP. REVENUE(63-64) '!BN22+'BS-NONMAJOR SP. REVENUE(63-64) '!BN23+'BS-NONMAJOR SP. REVENUE(63-64) '!BN24+'LedgerLoad Assist'!BC41</f>
        <v>0</v>
      </c>
      <c r="AB76" s="581">
        <f t="shared" si="9"/>
        <v>0</v>
      </c>
      <c r="AC76" s="581">
        <f t="shared" si="8"/>
        <v>0</v>
      </c>
    </row>
    <row r="77" spans="1:29">
      <c r="A77" s="581" t="s">
        <v>1642</v>
      </c>
      <c r="B77" s="581" t="s">
        <v>1642</v>
      </c>
      <c r="C77" s="581" t="s">
        <v>1643</v>
      </c>
      <c r="D77" s="581" t="s">
        <v>1643</v>
      </c>
      <c r="E77" s="598">
        <v>140000</v>
      </c>
      <c r="G77" s="581" t="e">
        <f t="shared" si="10"/>
        <v>#N/A</v>
      </c>
      <c r="J77" s="581">
        <v>2000</v>
      </c>
      <c r="Q77" s="601"/>
      <c r="T77" s="602" t="e">
        <f t="shared" si="11"/>
        <v>#N/A</v>
      </c>
      <c r="W77" s="581" t="s">
        <v>1649</v>
      </c>
      <c r="Y77" s="602">
        <f t="shared" si="12"/>
        <v>2021</v>
      </c>
      <c r="Z77" s="602">
        <v>12</v>
      </c>
      <c r="AA77" s="581">
        <f>'BS-NONMAJOR SP. REVENUE(63-64) '!BN25+'LedgerLoad Assist'!BC42</f>
        <v>0</v>
      </c>
      <c r="AB77" s="581">
        <f t="shared" si="9"/>
        <v>0</v>
      </c>
      <c r="AC77" s="581">
        <f t="shared" si="8"/>
        <v>0</v>
      </c>
    </row>
    <row r="78" spans="1:29">
      <c r="A78" s="581" t="s">
        <v>1642</v>
      </c>
      <c r="B78" s="581" t="s">
        <v>1642</v>
      </c>
      <c r="C78" s="581" t="s">
        <v>1643</v>
      </c>
      <c r="D78" s="581" t="s">
        <v>1643</v>
      </c>
      <c r="E78" s="598">
        <v>150000</v>
      </c>
      <c r="G78" s="581" t="e">
        <f t="shared" si="10"/>
        <v>#N/A</v>
      </c>
      <c r="J78" s="581">
        <v>2000</v>
      </c>
      <c r="Q78" s="601"/>
      <c r="T78" s="602" t="e">
        <f t="shared" si="11"/>
        <v>#N/A</v>
      </c>
      <c r="W78" s="581" t="s">
        <v>1649</v>
      </c>
      <c r="Y78" s="602">
        <f t="shared" si="12"/>
        <v>2021</v>
      </c>
      <c r="Z78" s="602">
        <v>12</v>
      </c>
      <c r="AA78" s="581">
        <f>'BS-NONMAJOR SP. REVENUE(63-64) '!BN26+'LedgerLoad Assist'!BC43</f>
        <v>0</v>
      </c>
      <c r="AB78" s="581">
        <f t="shared" si="9"/>
        <v>0</v>
      </c>
      <c r="AC78" s="581">
        <f t="shared" si="8"/>
        <v>0</v>
      </c>
    </row>
    <row r="79" spans="1:29">
      <c r="A79" s="581" t="s">
        <v>1642</v>
      </c>
      <c r="B79" s="581" t="s">
        <v>1642</v>
      </c>
      <c r="C79" s="581" t="s">
        <v>1643</v>
      </c>
      <c r="D79" s="581" t="s">
        <v>1643</v>
      </c>
      <c r="E79" s="598">
        <v>160000</v>
      </c>
      <c r="G79" s="581" t="e">
        <f t="shared" si="10"/>
        <v>#N/A</v>
      </c>
      <c r="J79" s="581">
        <v>2000</v>
      </c>
      <c r="Q79" s="601"/>
      <c r="T79" s="602" t="e">
        <f t="shared" si="11"/>
        <v>#N/A</v>
      </c>
      <c r="W79" s="581" t="s">
        <v>1649</v>
      </c>
      <c r="Y79" s="602">
        <f t="shared" si="12"/>
        <v>2021</v>
      </c>
      <c r="Z79" s="602">
        <v>12</v>
      </c>
      <c r="AA79" s="581">
        <f>'LedgerLoad Assist'!BC44</f>
        <v>0</v>
      </c>
      <c r="AB79" s="581">
        <f t="shared" si="9"/>
        <v>0</v>
      </c>
      <c r="AC79" s="581">
        <f t="shared" si="8"/>
        <v>0</v>
      </c>
    </row>
    <row r="80" spans="1:29">
      <c r="A80" s="581" t="s">
        <v>1642</v>
      </c>
      <c r="B80" s="581" t="s">
        <v>1642</v>
      </c>
      <c r="C80" s="581" t="s">
        <v>1643</v>
      </c>
      <c r="D80" s="581" t="s">
        <v>1643</v>
      </c>
      <c r="E80" s="598">
        <v>170000</v>
      </c>
      <c r="G80" s="581" t="e">
        <f t="shared" si="10"/>
        <v>#N/A</v>
      </c>
      <c r="J80" s="581">
        <v>2000</v>
      </c>
      <c r="Q80" s="601"/>
      <c r="T80" s="602" t="e">
        <f t="shared" si="11"/>
        <v>#N/A</v>
      </c>
      <c r="W80" s="581" t="s">
        <v>1649</v>
      </c>
      <c r="Y80" s="602">
        <f t="shared" si="12"/>
        <v>2021</v>
      </c>
      <c r="Z80" s="602">
        <v>12</v>
      </c>
      <c r="AA80" s="581">
        <f>'BS-NONMAJOR SP. REVENUE(63-64) '!BN27+'LedgerLoad Assist'!BC45</f>
        <v>0</v>
      </c>
      <c r="AB80" s="581">
        <f t="shared" si="9"/>
        <v>0</v>
      </c>
      <c r="AC80" s="581">
        <f t="shared" si="8"/>
        <v>0</v>
      </c>
    </row>
    <row r="81" spans="1:29">
      <c r="A81" s="581" t="s">
        <v>1642</v>
      </c>
      <c r="B81" s="581" t="s">
        <v>1642</v>
      </c>
      <c r="C81" s="581" t="s">
        <v>1643</v>
      </c>
      <c r="D81" s="581" t="s">
        <v>1643</v>
      </c>
      <c r="E81" s="598">
        <v>190000</v>
      </c>
      <c r="G81" s="581" t="e">
        <f t="shared" si="10"/>
        <v>#N/A</v>
      </c>
      <c r="J81" s="581">
        <v>2000</v>
      </c>
      <c r="Q81" s="601"/>
      <c r="T81" s="602" t="e">
        <f t="shared" si="11"/>
        <v>#N/A</v>
      </c>
      <c r="W81" s="581" t="s">
        <v>1649</v>
      </c>
      <c r="Y81" s="602">
        <f t="shared" si="12"/>
        <v>2021</v>
      </c>
      <c r="Z81" s="602">
        <v>12</v>
      </c>
      <c r="AA81" s="581">
        <f>'BS-NONMAJOR SP. REVENUE(63-64) '!BN33+'LedgerLoad Assist'!BC47</f>
        <v>0</v>
      </c>
      <c r="AB81" s="581">
        <f t="shared" si="9"/>
        <v>0</v>
      </c>
      <c r="AC81" s="581">
        <f t="shared" si="8"/>
        <v>0</v>
      </c>
    </row>
    <row r="82" spans="1:29">
      <c r="A82" s="581" t="s">
        <v>1642</v>
      </c>
      <c r="B82" s="581" t="s">
        <v>1642</v>
      </c>
      <c r="C82" s="581" t="s">
        <v>1643</v>
      </c>
      <c r="D82" s="581" t="s">
        <v>1643</v>
      </c>
      <c r="E82" s="598">
        <v>200000</v>
      </c>
      <c r="G82" s="581" t="e">
        <f t="shared" si="10"/>
        <v>#N/A</v>
      </c>
      <c r="J82" s="581">
        <v>2000</v>
      </c>
      <c r="Q82" s="601"/>
      <c r="T82" s="602" t="e">
        <f t="shared" si="11"/>
        <v>#N/A</v>
      </c>
      <c r="W82" s="581" t="s">
        <v>1649</v>
      </c>
      <c r="Y82" s="602">
        <f t="shared" si="12"/>
        <v>2021</v>
      </c>
      <c r="Z82" s="602">
        <v>12</v>
      </c>
      <c r="AA82" s="581">
        <f>('BS-NONMAJOR SP. REVENUE(63-64) '!BN36+'BS-NONMAJOR SP. REVENUE(63-64) '!BN37+'BS-NONMAJOR SP. REVENUE(63-64) '!BN38+'BS-NONMAJOR SP. REVENUE(63-64) '!BN39+'BS-NONMAJOR SP. REVENUE(63-64) '!BN40+'BS-NONMAJOR SP. REVENUE(63-64) '!BN41+'LedgerLoad Assist'!BC48)*-1</f>
        <v>0</v>
      </c>
      <c r="AB82" s="581">
        <f t="shared" si="9"/>
        <v>0</v>
      </c>
      <c r="AC82" s="581">
        <f t="shared" si="8"/>
        <v>0</v>
      </c>
    </row>
    <row r="83" spans="1:29">
      <c r="A83" s="581" t="s">
        <v>1642</v>
      </c>
      <c r="B83" s="581" t="s">
        <v>1642</v>
      </c>
      <c r="C83" s="581" t="s">
        <v>1643</v>
      </c>
      <c r="D83" s="581" t="s">
        <v>1643</v>
      </c>
      <c r="E83" s="598">
        <v>210000</v>
      </c>
      <c r="G83" s="581" t="e">
        <f t="shared" si="10"/>
        <v>#N/A</v>
      </c>
      <c r="J83" s="581">
        <v>2000</v>
      </c>
      <c r="Q83" s="601"/>
      <c r="T83" s="602" t="e">
        <f t="shared" si="11"/>
        <v>#N/A</v>
      </c>
      <c r="W83" s="581" t="s">
        <v>1649</v>
      </c>
      <c r="Y83" s="602">
        <f t="shared" si="12"/>
        <v>2021</v>
      </c>
      <c r="Z83" s="602">
        <v>12</v>
      </c>
      <c r="AA83" s="581">
        <f>('BS-NONMAJOR SP. REVENUE(63-64) '!BN42+'BS-NONMAJOR SP. REVENUE(63-64) '!BN43+'BS-NONMAJOR SP. REVENUE(63-64) '!BN44+'LedgerLoad Assist'!BC49+'BS-NONMAJOR SP. REVENUE(63-64) '!BN45+'LedgerLoad Assist'!BC50)*-1</f>
        <v>0</v>
      </c>
      <c r="AB83" s="581">
        <f t="shared" si="9"/>
        <v>0</v>
      </c>
      <c r="AC83" s="581">
        <f t="shared" si="8"/>
        <v>0</v>
      </c>
    </row>
    <row r="84" spans="1:29">
      <c r="A84" s="581" t="s">
        <v>1642</v>
      </c>
      <c r="B84" s="581" t="s">
        <v>1642</v>
      </c>
      <c r="C84" s="581" t="s">
        <v>1643</v>
      </c>
      <c r="D84" s="581" t="s">
        <v>1643</v>
      </c>
      <c r="E84" s="598">
        <v>216000</v>
      </c>
      <c r="G84" s="581" t="e">
        <f t="shared" si="10"/>
        <v>#N/A</v>
      </c>
      <c r="J84" s="581">
        <v>2000</v>
      </c>
      <c r="Q84" s="601"/>
      <c r="T84" s="602" t="e">
        <f t="shared" si="11"/>
        <v>#N/A</v>
      </c>
      <c r="W84" s="581" t="s">
        <v>1649</v>
      </c>
      <c r="Y84" s="602">
        <f t="shared" si="12"/>
        <v>2021</v>
      </c>
      <c r="Z84" s="602">
        <v>12</v>
      </c>
      <c r="AA84" s="581">
        <v>0</v>
      </c>
    </row>
    <row r="85" spans="1:29">
      <c r="A85" s="581" t="s">
        <v>1642</v>
      </c>
      <c r="B85" s="581" t="s">
        <v>1642</v>
      </c>
      <c r="C85" s="581" t="s">
        <v>1643</v>
      </c>
      <c r="D85" s="581" t="s">
        <v>1643</v>
      </c>
      <c r="E85" s="598">
        <v>220000</v>
      </c>
      <c r="G85" s="581" t="e">
        <f t="shared" si="10"/>
        <v>#N/A</v>
      </c>
      <c r="J85" s="581">
        <v>2000</v>
      </c>
      <c r="Q85" s="601"/>
      <c r="T85" s="602" t="e">
        <f t="shared" si="11"/>
        <v>#N/A</v>
      </c>
      <c r="W85" s="581" t="s">
        <v>1649</v>
      </c>
      <c r="Y85" s="602">
        <f t="shared" si="12"/>
        <v>2021</v>
      </c>
      <c r="Z85" s="602">
        <v>12</v>
      </c>
      <c r="AA85" s="581">
        <f>('BS-NONMAJOR SP. REVENUE(63-64) '!BN52+'LedgerLoad Assist'!BC51)*-1</f>
        <v>0</v>
      </c>
      <c r="AB85" s="581">
        <f t="shared" ref="AB85:AC104" si="13">AA85</f>
        <v>0</v>
      </c>
      <c r="AC85" s="581">
        <f t="shared" si="13"/>
        <v>0</v>
      </c>
    </row>
    <row r="86" spans="1:29">
      <c r="A86" s="581" t="s">
        <v>1642</v>
      </c>
      <c r="B86" s="581" t="s">
        <v>1642</v>
      </c>
      <c r="C86" s="581" t="s">
        <v>1643</v>
      </c>
      <c r="D86" s="581" t="s">
        <v>1643</v>
      </c>
      <c r="E86" s="598">
        <v>230000</v>
      </c>
      <c r="G86" s="581" t="e">
        <f t="shared" si="10"/>
        <v>#N/A</v>
      </c>
      <c r="J86" s="581">
        <v>2000</v>
      </c>
      <c r="Q86" s="601"/>
      <c r="T86" s="602" t="e">
        <f t="shared" si="11"/>
        <v>#N/A</v>
      </c>
      <c r="W86" s="581" t="s">
        <v>1649</v>
      </c>
      <c r="Y86" s="602">
        <f t="shared" si="12"/>
        <v>2021</v>
      </c>
      <c r="Z86" s="602">
        <v>12</v>
      </c>
      <c r="AA86" s="581">
        <f>('BS-NONMAJOR SP. REVENUE(63-64) '!BN46+'LedgerLoad Assist'!BC52)*-1</f>
        <v>0</v>
      </c>
      <c r="AB86" s="581">
        <f t="shared" si="13"/>
        <v>0</v>
      </c>
      <c r="AC86" s="581">
        <f t="shared" si="13"/>
        <v>0</v>
      </c>
    </row>
    <row r="87" spans="1:29">
      <c r="A87" s="581" t="s">
        <v>1642</v>
      </c>
      <c r="B87" s="581" t="s">
        <v>1642</v>
      </c>
      <c r="C87" s="581" t="s">
        <v>1643</v>
      </c>
      <c r="D87" s="581" t="s">
        <v>1643</v>
      </c>
      <c r="E87" s="598">
        <v>270000</v>
      </c>
      <c r="G87" s="581" t="e">
        <f t="shared" si="10"/>
        <v>#N/A</v>
      </c>
      <c r="J87" s="581">
        <v>2000</v>
      </c>
      <c r="Q87" s="601"/>
      <c r="T87" s="602" t="e">
        <f t="shared" si="11"/>
        <v>#N/A</v>
      </c>
      <c r="W87" s="581" t="s">
        <v>1649</v>
      </c>
      <c r="Y87" s="602">
        <f t="shared" si="12"/>
        <v>2021</v>
      </c>
      <c r="Z87" s="602">
        <v>12</v>
      </c>
      <c r="AA87" s="581">
        <f>('BS-NONMAJOR SP. REVENUE(63-64) '!BN60+'LedgerLoad Assist'!BC56)*-1</f>
        <v>0</v>
      </c>
      <c r="AB87" s="581">
        <f t="shared" si="13"/>
        <v>0</v>
      </c>
      <c r="AC87" s="581">
        <f t="shared" si="13"/>
        <v>0</v>
      </c>
    </row>
    <row r="88" spans="1:29">
      <c r="A88" s="581" t="s">
        <v>1642</v>
      </c>
      <c r="B88" s="581" t="s">
        <v>1642</v>
      </c>
      <c r="C88" s="581" t="s">
        <v>1643</v>
      </c>
      <c r="D88" s="581" t="s">
        <v>1643</v>
      </c>
      <c r="E88" s="598">
        <v>311000</v>
      </c>
      <c r="G88" s="581" t="e">
        <f t="shared" si="10"/>
        <v>#N/A</v>
      </c>
      <c r="J88" s="581">
        <v>2000</v>
      </c>
      <c r="Q88" s="601"/>
      <c r="T88" s="602" t="e">
        <f t="shared" si="11"/>
        <v>#N/A</v>
      </c>
      <c r="W88" s="581" t="s">
        <v>1649</v>
      </c>
      <c r="Y88" s="602">
        <f t="shared" si="12"/>
        <v>2021</v>
      </c>
      <c r="Z88" s="602">
        <v>12</v>
      </c>
      <c r="AA88" s="581">
        <f>('OPER.-NONMAJOR SP. REVENUE(65)'!IS11+'LedgerLoad Assist'!BC58+'LedgerLoad Assist'!BC59+'LedgerLoad Assist'!BC60+'LedgerLoad Assist'!BC61)*-1</f>
        <v>0</v>
      </c>
      <c r="AB88" s="581">
        <f t="shared" si="13"/>
        <v>0</v>
      </c>
      <c r="AC88" s="581">
        <f t="shared" si="13"/>
        <v>0</v>
      </c>
    </row>
    <row r="89" spans="1:29">
      <c r="A89" s="581" t="s">
        <v>1642</v>
      </c>
      <c r="B89" s="581" t="s">
        <v>1642</v>
      </c>
      <c r="C89" s="581" t="s">
        <v>1643</v>
      </c>
      <c r="D89" s="581" t="s">
        <v>1643</v>
      </c>
      <c r="E89" s="598">
        <v>314000</v>
      </c>
      <c r="G89" s="581" t="e">
        <f t="shared" si="10"/>
        <v>#N/A</v>
      </c>
      <c r="J89" s="581">
        <v>2000</v>
      </c>
      <c r="Q89" s="601"/>
      <c r="T89" s="602" t="e">
        <f t="shared" si="11"/>
        <v>#N/A</v>
      </c>
      <c r="W89" s="581" t="s">
        <v>1649</v>
      </c>
      <c r="Y89" s="602">
        <f t="shared" si="12"/>
        <v>2021</v>
      </c>
      <c r="Z89" s="602">
        <v>12</v>
      </c>
      <c r="AA89" s="581">
        <f>('OPER.-NONMAJOR SP. REVENUE(65)'!IS12+'LedgerLoad Assist'!BC62)*-1</f>
        <v>0</v>
      </c>
      <c r="AB89" s="581">
        <f t="shared" si="13"/>
        <v>0</v>
      </c>
      <c r="AC89" s="581">
        <f t="shared" si="13"/>
        <v>0</v>
      </c>
    </row>
    <row r="90" spans="1:29">
      <c r="A90" s="581" t="s">
        <v>1642</v>
      </c>
      <c r="B90" s="581" t="s">
        <v>1642</v>
      </c>
      <c r="C90" s="581" t="s">
        <v>1643</v>
      </c>
      <c r="D90" s="581" t="s">
        <v>1643</v>
      </c>
      <c r="E90" s="598">
        <v>322000</v>
      </c>
      <c r="G90" s="581" t="e">
        <f t="shared" si="10"/>
        <v>#N/A</v>
      </c>
      <c r="J90" s="581">
        <v>2000</v>
      </c>
      <c r="Q90" s="601"/>
      <c r="T90" s="602" t="e">
        <f t="shared" si="11"/>
        <v>#N/A</v>
      </c>
      <c r="W90" s="581" t="s">
        <v>1649</v>
      </c>
      <c r="Y90" s="602">
        <f t="shared" si="12"/>
        <v>2021</v>
      </c>
      <c r="Z90" s="602">
        <v>12</v>
      </c>
      <c r="AA90" s="581">
        <f>('OPER.-NONMAJOR SP. REVENUE(65)'!IS14+'OPER.-NONMAJOR SP. REVENUE(65)'!IS15+'LedgerLoad Assist'!BC66)*-1</f>
        <v>0</v>
      </c>
      <c r="AB90" s="581">
        <f t="shared" si="13"/>
        <v>0</v>
      </c>
      <c r="AC90" s="581">
        <f t="shared" si="13"/>
        <v>0</v>
      </c>
    </row>
    <row r="91" spans="1:29">
      <c r="A91" s="581" t="s">
        <v>1642</v>
      </c>
      <c r="B91" s="581" t="s">
        <v>1642</v>
      </c>
      <c r="C91" s="581" t="s">
        <v>1643</v>
      </c>
      <c r="D91" s="581" t="s">
        <v>1643</v>
      </c>
      <c r="E91" s="598">
        <v>323000</v>
      </c>
      <c r="G91" s="581" t="e">
        <f t="shared" si="10"/>
        <v>#N/A</v>
      </c>
      <c r="J91" s="581">
        <v>2000</v>
      </c>
      <c r="Q91" s="601"/>
      <c r="T91" s="602" t="e">
        <f t="shared" si="11"/>
        <v>#N/A</v>
      </c>
      <c r="W91" s="581" t="s">
        <v>1649</v>
      </c>
      <c r="Y91" s="602">
        <f t="shared" si="12"/>
        <v>2021</v>
      </c>
      <c r="Z91" s="602">
        <v>12</v>
      </c>
      <c r="AA91" s="581">
        <f>('OPER.-NONMAJOR SP. REVENUE(65)'!IS17+'OPER.-NONMAJOR SP. REVENUE(65)'!IS16+'OPER.-NONMAJOR SP. REVENUE(65)'!IS18+'LedgerLoad Assist'!BC67)*-1</f>
        <v>0</v>
      </c>
      <c r="AB91" s="581">
        <f t="shared" si="13"/>
        <v>0</v>
      </c>
      <c r="AC91" s="581">
        <f t="shared" si="13"/>
        <v>0</v>
      </c>
    </row>
    <row r="92" spans="1:29">
      <c r="A92" s="581" t="s">
        <v>1642</v>
      </c>
      <c r="B92" s="581" t="s">
        <v>1642</v>
      </c>
      <c r="C92" s="581" t="s">
        <v>1643</v>
      </c>
      <c r="D92" s="581" t="s">
        <v>1643</v>
      </c>
      <c r="E92" s="598">
        <v>331000</v>
      </c>
      <c r="G92" s="581" t="e">
        <f t="shared" si="10"/>
        <v>#N/A</v>
      </c>
      <c r="J92" s="581">
        <v>2000</v>
      </c>
      <c r="Q92" s="601"/>
      <c r="T92" s="602" t="e">
        <f t="shared" si="11"/>
        <v>#N/A</v>
      </c>
      <c r="W92" s="581" t="s">
        <v>1649</v>
      </c>
      <c r="Y92" s="602">
        <f t="shared" si="12"/>
        <v>2021</v>
      </c>
      <c r="Z92" s="602">
        <v>12</v>
      </c>
      <c r="AA92" s="581">
        <f>('OPER.-NONMAJOR SP. REVENUE(65)'!IS20+'LedgerLoad Assist'!BC69)*-1</f>
        <v>0</v>
      </c>
      <c r="AB92" s="581">
        <f t="shared" si="13"/>
        <v>0</v>
      </c>
      <c r="AC92" s="581">
        <f t="shared" si="13"/>
        <v>0</v>
      </c>
    </row>
    <row r="93" spans="1:29">
      <c r="A93" s="581" t="s">
        <v>1642</v>
      </c>
      <c r="B93" s="581" t="s">
        <v>1642</v>
      </c>
      <c r="C93" s="581" t="s">
        <v>1643</v>
      </c>
      <c r="D93" s="581" t="s">
        <v>1643</v>
      </c>
      <c r="E93" s="598">
        <v>332000</v>
      </c>
      <c r="G93" s="581" t="e">
        <f t="shared" si="10"/>
        <v>#N/A</v>
      </c>
      <c r="J93" s="581">
        <v>2000</v>
      </c>
      <c r="Q93" s="601"/>
      <c r="T93" s="602" t="e">
        <f t="shared" si="11"/>
        <v>#N/A</v>
      </c>
      <c r="W93" s="581" t="s">
        <v>1649</v>
      </c>
      <c r="Y93" s="602">
        <f t="shared" si="12"/>
        <v>2021</v>
      </c>
      <c r="Z93" s="602">
        <v>12</v>
      </c>
      <c r="AA93" s="581">
        <f>('OPER.-NONMAJOR SP. REVENUE(65)'!IS21+'LedgerLoad Assist'!BC70)*-1</f>
        <v>0</v>
      </c>
      <c r="AB93" s="581">
        <f t="shared" si="13"/>
        <v>0</v>
      </c>
      <c r="AC93" s="581">
        <f t="shared" si="13"/>
        <v>0</v>
      </c>
    </row>
    <row r="94" spans="1:29">
      <c r="A94" s="581" t="s">
        <v>1642</v>
      </c>
      <c r="B94" s="581" t="s">
        <v>1642</v>
      </c>
      <c r="C94" s="581" t="s">
        <v>1643</v>
      </c>
      <c r="D94" s="581" t="s">
        <v>1643</v>
      </c>
      <c r="E94" s="598">
        <v>334000</v>
      </c>
      <c r="G94" s="581" t="e">
        <f t="shared" si="10"/>
        <v>#N/A</v>
      </c>
      <c r="J94" s="581">
        <v>2000</v>
      </c>
      <c r="Q94" s="601"/>
      <c r="T94" s="602" t="e">
        <f t="shared" si="11"/>
        <v>#N/A</v>
      </c>
      <c r="W94" s="581" t="s">
        <v>1649</v>
      </c>
      <c r="Y94" s="602">
        <f t="shared" si="12"/>
        <v>2021</v>
      </c>
      <c r="Z94" s="602">
        <v>12</v>
      </c>
      <c r="AA94" s="581">
        <f>('OPER.-NONMAJOR SP. REVENUE(65)'!IS22+'LedgerLoad Assist'!BC72)*-1</f>
        <v>0</v>
      </c>
      <c r="AB94" s="581">
        <f t="shared" si="13"/>
        <v>0</v>
      </c>
      <c r="AC94" s="581">
        <f t="shared" si="13"/>
        <v>0</v>
      </c>
    </row>
    <row r="95" spans="1:29">
      <c r="A95" s="581" t="s">
        <v>1642</v>
      </c>
      <c r="B95" s="581" t="s">
        <v>1642</v>
      </c>
      <c r="C95" s="581" t="s">
        <v>1643</v>
      </c>
      <c r="D95" s="581" t="s">
        <v>1643</v>
      </c>
      <c r="E95" s="598">
        <v>335000</v>
      </c>
      <c r="G95" s="581" t="e">
        <f t="shared" si="10"/>
        <v>#N/A</v>
      </c>
      <c r="J95" s="581">
        <v>2000</v>
      </c>
      <c r="Q95" s="601"/>
      <c r="T95" s="602" t="e">
        <f t="shared" si="11"/>
        <v>#N/A</v>
      </c>
      <c r="W95" s="581" t="s">
        <v>1649</v>
      </c>
      <c r="Y95" s="602">
        <f t="shared" si="12"/>
        <v>2021</v>
      </c>
      <c r="Z95" s="602">
        <v>12</v>
      </c>
      <c r="AA95" s="581">
        <f>('OPER.-NONMAJOR SP. REVENUE(65)'!IS23+'LedgerLoad Assist'!BC73)*-1</f>
        <v>0</v>
      </c>
      <c r="AB95" s="581">
        <f t="shared" si="13"/>
        <v>0</v>
      </c>
      <c r="AC95" s="581">
        <f t="shared" si="13"/>
        <v>0</v>
      </c>
    </row>
    <row r="96" spans="1:29">
      <c r="A96" s="581" t="s">
        <v>1642</v>
      </c>
      <c r="B96" s="581" t="s">
        <v>1642</v>
      </c>
      <c r="C96" s="581" t="s">
        <v>1643</v>
      </c>
      <c r="D96" s="581" t="s">
        <v>1643</v>
      </c>
      <c r="E96" s="598">
        <v>337000</v>
      </c>
      <c r="G96" s="581" t="e">
        <f t="shared" si="10"/>
        <v>#N/A</v>
      </c>
      <c r="J96" s="581">
        <v>2000</v>
      </c>
      <c r="Q96" s="601"/>
      <c r="T96" s="602" t="e">
        <f t="shared" si="11"/>
        <v>#N/A</v>
      </c>
      <c r="W96" s="581" t="s">
        <v>1649</v>
      </c>
      <c r="Y96" s="602">
        <f t="shared" si="12"/>
        <v>2021</v>
      </c>
      <c r="Z96" s="602">
        <v>12</v>
      </c>
      <c r="AA96" s="581">
        <f>('OPER.-NONMAJOR SP. REVENUE(65)'!IS24+'LedgerLoad Assist'!BC75)*-1</f>
        <v>0</v>
      </c>
      <c r="AB96" s="581">
        <f t="shared" si="13"/>
        <v>0</v>
      </c>
      <c r="AC96" s="581">
        <f t="shared" si="13"/>
        <v>0</v>
      </c>
    </row>
    <row r="97" spans="1:29">
      <c r="A97" s="581" t="s">
        <v>1642</v>
      </c>
      <c r="B97" s="581" t="s">
        <v>1642</v>
      </c>
      <c r="C97" s="581" t="s">
        <v>1643</v>
      </c>
      <c r="D97" s="581" t="s">
        <v>1643</v>
      </c>
      <c r="E97" s="598">
        <v>338000</v>
      </c>
      <c r="G97" s="581" t="e">
        <f t="shared" si="10"/>
        <v>#N/A</v>
      </c>
      <c r="J97" s="581">
        <v>2000</v>
      </c>
      <c r="Q97" s="601"/>
      <c r="T97" s="602" t="e">
        <f t="shared" si="11"/>
        <v>#N/A</v>
      </c>
      <c r="W97" s="581" t="s">
        <v>1649</v>
      </c>
      <c r="Y97" s="602">
        <f t="shared" si="12"/>
        <v>2021</v>
      </c>
      <c r="Z97" s="602">
        <v>12</v>
      </c>
      <c r="AA97" s="581">
        <f>('OPER.-NONMAJOR SP. REVENUE(65)'!IS25+'LedgerLoad Assist'!BC76)*-1</f>
        <v>0</v>
      </c>
      <c r="AB97" s="581">
        <f t="shared" si="13"/>
        <v>0</v>
      </c>
      <c r="AC97" s="581">
        <f t="shared" si="13"/>
        <v>0</v>
      </c>
    </row>
    <row r="98" spans="1:29">
      <c r="A98" s="581" t="s">
        <v>1642</v>
      </c>
      <c r="B98" s="581" t="s">
        <v>1642</v>
      </c>
      <c r="C98" s="581" t="s">
        <v>1643</v>
      </c>
      <c r="D98" s="581" t="s">
        <v>1643</v>
      </c>
      <c r="E98" s="598">
        <v>341000</v>
      </c>
      <c r="G98" s="581" t="e">
        <f t="shared" si="10"/>
        <v>#N/A</v>
      </c>
      <c r="J98" s="581">
        <v>2000</v>
      </c>
      <c r="Q98" s="601"/>
      <c r="T98" s="602" t="e">
        <f t="shared" si="11"/>
        <v>#N/A</v>
      </c>
      <c r="W98" s="581" t="s">
        <v>1649</v>
      </c>
      <c r="Y98" s="602">
        <f t="shared" si="12"/>
        <v>2021</v>
      </c>
      <c r="Z98" s="602">
        <v>12</v>
      </c>
      <c r="AA98" s="581">
        <f>('OPER.-NONMAJOR SP. REVENUE(65)'!IS27+'LedgerLoad Assist'!BC79)*-1</f>
        <v>0</v>
      </c>
      <c r="AB98" s="581">
        <f t="shared" si="13"/>
        <v>0</v>
      </c>
      <c r="AC98" s="581">
        <f t="shared" si="13"/>
        <v>0</v>
      </c>
    </row>
    <row r="99" spans="1:29">
      <c r="A99" s="581" t="s">
        <v>1642</v>
      </c>
      <c r="B99" s="581" t="s">
        <v>1642</v>
      </c>
      <c r="C99" s="581" t="s">
        <v>1643</v>
      </c>
      <c r="D99" s="581" t="s">
        <v>1643</v>
      </c>
      <c r="E99" s="598">
        <v>342000</v>
      </c>
      <c r="G99" s="581" t="e">
        <f t="shared" si="10"/>
        <v>#N/A</v>
      </c>
      <c r="J99" s="581">
        <v>2000</v>
      </c>
      <c r="Q99" s="601"/>
      <c r="T99" s="602" t="e">
        <f t="shared" si="11"/>
        <v>#N/A</v>
      </c>
      <c r="W99" s="581" t="s">
        <v>1649</v>
      </c>
      <c r="Y99" s="602">
        <f t="shared" si="12"/>
        <v>2021</v>
      </c>
      <c r="Z99" s="602">
        <v>12</v>
      </c>
      <c r="AA99" s="581">
        <f>('OPER.-NONMAJOR SP. REVENUE(65)'!IS28+'LedgerLoad Assist'!BC80)*-1</f>
        <v>0</v>
      </c>
      <c r="AB99" s="581">
        <f t="shared" si="13"/>
        <v>0</v>
      </c>
      <c r="AC99" s="581">
        <f t="shared" si="13"/>
        <v>0</v>
      </c>
    </row>
    <row r="100" spans="1:29">
      <c r="A100" s="581" t="s">
        <v>1642</v>
      </c>
      <c r="B100" s="581" t="s">
        <v>1642</v>
      </c>
      <c r="C100" s="581" t="s">
        <v>1643</v>
      </c>
      <c r="D100" s="581" t="s">
        <v>1643</v>
      </c>
      <c r="E100" s="598">
        <v>343000</v>
      </c>
      <c r="G100" s="581" t="e">
        <f t="shared" si="10"/>
        <v>#N/A</v>
      </c>
      <c r="J100" s="581">
        <v>2000</v>
      </c>
      <c r="Q100" s="601"/>
      <c r="T100" s="602" t="e">
        <f t="shared" si="11"/>
        <v>#N/A</v>
      </c>
      <c r="W100" s="581" t="s">
        <v>1649</v>
      </c>
      <c r="Y100" s="602">
        <f t="shared" si="12"/>
        <v>2021</v>
      </c>
      <c r="Z100" s="602">
        <v>12</v>
      </c>
      <c r="AA100" s="581">
        <f>('OPER.-NONMAJOR SP. REVENUE(65)'!IS29+'LedgerLoad Assist'!BC81)*-1</f>
        <v>0</v>
      </c>
      <c r="AB100" s="581">
        <f t="shared" si="13"/>
        <v>0</v>
      </c>
      <c r="AC100" s="581">
        <f t="shared" si="13"/>
        <v>0</v>
      </c>
    </row>
    <row r="101" spans="1:29">
      <c r="A101" s="581" t="s">
        <v>1642</v>
      </c>
      <c r="B101" s="581" t="s">
        <v>1642</v>
      </c>
      <c r="C101" s="581" t="s">
        <v>1643</v>
      </c>
      <c r="D101" s="581" t="s">
        <v>1643</v>
      </c>
      <c r="E101" s="598">
        <v>344000</v>
      </c>
      <c r="G101" s="581" t="e">
        <f t="shared" si="10"/>
        <v>#N/A</v>
      </c>
      <c r="J101" s="581">
        <v>2000</v>
      </c>
      <c r="Q101" s="601"/>
      <c r="T101" s="602" t="e">
        <f t="shared" si="11"/>
        <v>#N/A</v>
      </c>
      <c r="W101" s="581" t="s">
        <v>1649</v>
      </c>
      <c r="Y101" s="602">
        <f t="shared" si="12"/>
        <v>2021</v>
      </c>
      <c r="Z101" s="602">
        <v>12</v>
      </c>
      <c r="AA101" s="581">
        <f>('OPER.-NONMAJOR SP. REVENUE(65)'!IS30+'LedgerLoad Assist'!BC82)*-1</f>
        <v>0</v>
      </c>
      <c r="AB101" s="581">
        <f t="shared" si="13"/>
        <v>0</v>
      </c>
      <c r="AC101" s="581">
        <f t="shared" si="13"/>
        <v>0</v>
      </c>
    </row>
    <row r="102" spans="1:29">
      <c r="A102" s="581" t="s">
        <v>1642</v>
      </c>
      <c r="B102" s="581" t="s">
        <v>1642</v>
      </c>
      <c r="C102" s="581" t="s">
        <v>1643</v>
      </c>
      <c r="D102" s="581" t="s">
        <v>1643</v>
      </c>
      <c r="E102" s="598">
        <v>345000</v>
      </c>
      <c r="G102" s="581" t="e">
        <f t="shared" si="10"/>
        <v>#N/A</v>
      </c>
      <c r="J102" s="581">
        <v>2000</v>
      </c>
      <c r="Q102" s="601"/>
      <c r="T102" s="602" t="e">
        <f t="shared" si="11"/>
        <v>#N/A</v>
      </c>
      <c r="W102" s="581" t="s">
        <v>1649</v>
      </c>
      <c r="Y102" s="602">
        <f t="shared" si="12"/>
        <v>2021</v>
      </c>
      <c r="Z102" s="602">
        <v>12</v>
      </c>
      <c r="AA102" s="581">
        <f>('OPER.-NONMAJOR SP. REVENUE(65)'!IS31+'LedgerLoad Assist'!BC83)*-1</f>
        <v>0</v>
      </c>
      <c r="AB102" s="581">
        <f t="shared" si="13"/>
        <v>0</v>
      </c>
      <c r="AC102" s="581">
        <f t="shared" si="13"/>
        <v>0</v>
      </c>
    </row>
    <row r="103" spans="1:29">
      <c r="A103" s="581" t="s">
        <v>1642</v>
      </c>
      <c r="B103" s="581" t="s">
        <v>1642</v>
      </c>
      <c r="C103" s="581" t="s">
        <v>1643</v>
      </c>
      <c r="D103" s="581" t="s">
        <v>1643</v>
      </c>
      <c r="E103" s="598">
        <v>346000</v>
      </c>
      <c r="G103" s="581" t="e">
        <f t="shared" si="10"/>
        <v>#N/A</v>
      </c>
      <c r="J103" s="581">
        <v>2000</v>
      </c>
      <c r="Q103" s="601"/>
      <c r="T103" s="602" t="e">
        <f t="shared" si="11"/>
        <v>#N/A</v>
      </c>
      <c r="W103" s="581" t="s">
        <v>1649</v>
      </c>
      <c r="Y103" s="602">
        <f t="shared" si="12"/>
        <v>2021</v>
      </c>
      <c r="Z103" s="602">
        <v>12</v>
      </c>
      <c r="AA103" s="581">
        <f>('OPER.-NONMAJOR SP. REVENUE(65)'!IS32+'LedgerLoad Assist'!BC84)*-1</f>
        <v>0</v>
      </c>
      <c r="AB103" s="581">
        <f t="shared" si="13"/>
        <v>0</v>
      </c>
      <c r="AC103" s="581">
        <f t="shared" si="13"/>
        <v>0</v>
      </c>
    </row>
    <row r="104" spans="1:29">
      <c r="A104" s="581" t="s">
        <v>1642</v>
      </c>
      <c r="B104" s="581" t="s">
        <v>1642</v>
      </c>
      <c r="C104" s="581" t="s">
        <v>1643</v>
      </c>
      <c r="D104" s="581" t="s">
        <v>1643</v>
      </c>
      <c r="E104" s="598">
        <v>350000</v>
      </c>
      <c r="G104" s="581" t="e">
        <f t="shared" si="10"/>
        <v>#N/A</v>
      </c>
      <c r="J104" s="581">
        <v>2000</v>
      </c>
      <c r="Q104" s="601"/>
      <c r="T104" s="602" t="e">
        <f t="shared" si="11"/>
        <v>#N/A</v>
      </c>
      <c r="W104" s="581" t="s">
        <v>1649</v>
      </c>
      <c r="Y104" s="602">
        <f t="shared" si="12"/>
        <v>2021</v>
      </c>
      <c r="Z104" s="602">
        <v>12</v>
      </c>
      <c r="AA104" s="581">
        <v>0</v>
      </c>
      <c r="AB104" s="581">
        <f t="shared" si="13"/>
        <v>0</v>
      </c>
      <c r="AC104" s="581">
        <f t="shared" si="13"/>
        <v>0</v>
      </c>
    </row>
    <row r="105" spans="1:29">
      <c r="A105" s="581" t="s">
        <v>1642</v>
      </c>
      <c r="B105" s="581" t="s">
        <v>1642</v>
      </c>
      <c r="C105" s="581" t="s">
        <v>1643</v>
      </c>
      <c r="D105" s="581" t="s">
        <v>1643</v>
      </c>
      <c r="E105" s="598">
        <v>351000</v>
      </c>
      <c r="G105" s="581" t="e">
        <f t="shared" si="10"/>
        <v>#N/A</v>
      </c>
      <c r="J105" s="581">
        <v>2000</v>
      </c>
      <c r="Q105" s="601"/>
      <c r="T105" s="602" t="e">
        <f t="shared" si="11"/>
        <v>#N/A</v>
      </c>
      <c r="W105" s="581" t="s">
        <v>1649</v>
      </c>
      <c r="Y105" s="602">
        <f t="shared" si="12"/>
        <v>2021</v>
      </c>
      <c r="Z105" s="602">
        <v>12</v>
      </c>
      <c r="AA105" s="581">
        <f>('OPER.-NONMAJOR SP. REVENUE(65)'!IS34+'OPER.-NONMAJOR SP. REVENUE(65)'!IS35+'OPER.-NONMAJOR SP. REVENUE(65)'!IS36+'LedgerLoad Assist'!BC86)*-1</f>
        <v>0</v>
      </c>
      <c r="AB105" s="581">
        <f t="shared" ref="AB105:AC124" si="14">AA105</f>
        <v>0</v>
      </c>
      <c r="AC105" s="581">
        <f t="shared" si="14"/>
        <v>0</v>
      </c>
    </row>
    <row r="106" spans="1:29">
      <c r="A106" s="581" t="s">
        <v>1642</v>
      </c>
      <c r="B106" s="581" t="s">
        <v>1642</v>
      </c>
      <c r="C106" s="581" t="s">
        <v>1643</v>
      </c>
      <c r="D106" s="581" t="s">
        <v>1643</v>
      </c>
      <c r="E106" s="605">
        <v>362000</v>
      </c>
      <c r="G106" s="581" t="e">
        <f t="shared" si="10"/>
        <v>#N/A</v>
      </c>
      <c r="J106" s="581">
        <v>2000</v>
      </c>
      <c r="Q106" s="601"/>
      <c r="T106" s="602" t="e">
        <f t="shared" si="11"/>
        <v>#N/A</v>
      </c>
      <c r="W106" s="581" t="s">
        <v>1649</v>
      </c>
      <c r="Y106" s="602">
        <f t="shared" si="12"/>
        <v>2021</v>
      </c>
      <c r="Z106" s="602">
        <v>12</v>
      </c>
      <c r="AA106" s="581">
        <f>('OPER.-NONMAJOR SP. REVENUE(65)'!IS37+'LedgerLoad Assist'!BC87+'LedgerLoad Assist'!BC88+'LedgerLoad Assist'!BC89+'LedgerLoad Assist'!BC90+'LedgerLoad Assist'!BC91+'LedgerLoad Assist'!BC92+'LedgerLoad Assist'!BC93+'LedgerLoad Assist'!BC94)*-1</f>
        <v>0</v>
      </c>
      <c r="AB106" s="581">
        <f t="shared" si="14"/>
        <v>0</v>
      </c>
      <c r="AC106" s="581">
        <f t="shared" si="14"/>
        <v>0</v>
      </c>
    </row>
    <row r="107" spans="1:29">
      <c r="A107" s="581" t="s">
        <v>1642</v>
      </c>
      <c r="B107" s="581" t="s">
        <v>1642</v>
      </c>
      <c r="C107" s="581" t="s">
        <v>1643</v>
      </c>
      <c r="D107" s="581" t="s">
        <v>1643</v>
      </c>
      <c r="E107" s="598">
        <v>371000</v>
      </c>
      <c r="G107" s="581" t="e">
        <f t="shared" si="10"/>
        <v>#N/A</v>
      </c>
      <c r="J107" s="581">
        <v>2000</v>
      </c>
      <c r="Q107" s="601"/>
      <c r="T107" s="602" t="e">
        <f t="shared" si="11"/>
        <v>#N/A</v>
      </c>
      <c r="W107" s="581" t="s">
        <v>1649</v>
      </c>
      <c r="Y107" s="602">
        <f t="shared" si="12"/>
        <v>2021</v>
      </c>
      <c r="Z107" s="602">
        <v>12</v>
      </c>
      <c r="AA107" s="581">
        <f>('OPER.-NONMAJOR SP. REVENUE(65)'!IS38+'LedgerLoad Assist'!BC95+'LedgerLoad Assist'!BC96+'LedgerLoad Assist'!BC97+'LedgerLoad Assist'!BC98)*-1</f>
        <v>0</v>
      </c>
      <c r="AB107" s="581">
        <f t="shared" si="14"/>
        <v>0</v>
      </c>
      <c r="AC107" s="581">
        <f t="shared" si="14"/>
        <v>0</v>
      </c>
    </row>
    <row r="108" spans="1:29">
      <c r="A108" s="581" t="s">
        <v>1642</v>
      </c>
      <c r="B108" s="581" t="s">
        <v>1642</v>
      </c>
      <c r="C108" s="581" t="s">
        <v>1643</v>
      </c>
      <c r="D108" s="581" t="s">
        <v>1643</v>
      </c>
      <c r="E108" s="598">
        <v>381000</v>
      </c>
      <c r="G108" s="581" t="e">
        <f t="shared" si="10"/>
        <v>#N/A</v>
      </c>
      <c r="J108" s="581">
        <v>2000</v>
      </c>
      <c r="Q108" s="601"/>
      <c r="T108" s="602" t="e">
        <f t="shared" si="11"/>
        <v>#N/A</v>
      </c>
      <c r="W108" s="581" t="s">
        <v>1649</v>
      </c>
      <c r="Y108" s="602">
        <f t="shared" si="12"/>
        <v>2021</v>
      </c>
      <c r="Z108" s="602">
        <v>12</v>
      </c>
      <c r="AA108" s="581">
        <f>('OPER.-NONMAJOR SP. REVE (B)(66)'!IS42+'OPER.-NONMAJOR SP. REVE (B)(66)'!IS43+'OPER.-NONMAJOR SP. REVE (B)(66)'!IS44+'OPER.-NONMAJOR SP. REVE (B)(66)'!IS45+'LedgerLoad Assist'!BC100)*-1</f>
        <v>0</v>
      </c>
      <c r="AB108" s="581">
        <f t="shared" si="14"/>
        <v>0</v>
      </c>
      <c r="AC108" s="581">
        <f t="shared" si="14"/>
        <v>0</v>
      </c>
    </row>
    <row r="109" spans="1:29">
      <c r="A109" s="581" t="s">
        <v>1642</v>
      </c>
      <c r="B109" s="581" t="s">
        <v>1642</v>
      </c>
      <c r="C109" s="581" t="s">
        <v>1643</v>
      </c>
      <c r="D109" s="581" t="s">
        <v>1643</v>
      </c>
      <c r="E109" s="598">
        <v>382000</v>
      </c>
      <c r="G109" s="581" t="e">
        <f t="shared" si="10"/>
        <v>#N/A</v>
      </c>
      <c r="J109" s="581">
        <v>2000</v>
      </c>
      <c r="Q109" s="601"/>
      <c r="T109" s="602" t="e">
        <f t="shared" si="11"/>
        <v>#N/A</v>
      </c>
      <c r="W109" s="581" t="s">
        <v>1649</v>
      </c>
      <c r="Y109" s="602">
        <f t="shared" si="12"/>
        <v>2021</v>
      </c>
      <c r="Z109" s="602">
        <v>12</v>
      </c>
      <c r="AA109" s="581">
        <f>('OPER.-NONMAJOR SP. REVE (B)(66)'!IS46+'LedgerLoad Assist'!BC101)*-1</f>
        <v>0</v>
      </c>
      <c r="AB109" s="581">
        <f t="shared" si="14"/>
        <v>0</v>
      </c>
      <c r="AC109" s="581">
        <f t="shared" si="14"/>
        <v>0</v>
      </c>
    </row>
    <row r="110" spans="1:29">
      <c r="A110" s="581" t="s">
        <v>1642</v>
      </c>
      <c r="B110" s="581" t="s">
        <v>1642</v>
      </c>
      <c r="C110" s="581" t="s">
        <v>1643</v>
      </c>
      <c r="D110" s="581" t="s">
        <v>1643</v>
      </c>
      <c r="E110" s="598">
        <v>383000</v>
      </c>
      <c r="G110" s="581" t="e">
        <f t="shared" si="10"/>
        <v>#N/A</v>
      </c>
      <c r="J110" s="581">
        <v>2000</v>
      </c>
      <c r="Q110" s="601"/>
      <c r="T110" s="602" t="e">
        <f t="shared" si="11"/>
        <v>#N/A</v>
      </c>
      <c r="W110" s="581" t="s">
        <v>1649</v>
      </c>
      <c r="Y110" s="602">
        <f t="shared" si="12"/>
        <v>2021</v>
      </c>
      <c r="Z110" s="602">
        <v>12</v>
      </c>
      <c r="AA110" s="581">
        <f>('OPER.-NONMAJOR SP. REVE (B)(66)'!IS47+'LedgerLoad Assist'!BC102)*-1</f>
        <v>0</v>
      </c>
      <c r="AB110" s="581">
        <f t="shared" si="14"/>
        <v>0</v>
      </c>
      <c r="AC110" s="581">
        <f t="shared" si="14"/>
        <v>0</v>
      </c>
    </row>
    <row r="111" spans="1:29">
      <c r="A111" s="581" t="s">
        <v>1642</v>
      </c>
      <c r="B111" s="581" t="s">
        <v>1642</v>
      </c>
      <c r="C111" s="581" t="s">
        <v>1643</v>
      </c>
      <c r="D111" s="581" t="s">
        <v>1643</v>
      </c>
      <c r="E111" s="598">
        <v>384000</v>
      </c>
      <c r="G111" s="581" t="e">
        <f t="shared" si="10"/>
        <v>#N/A</v>
      </c>
      <c r="J111" s="581">
        <v>2000</v>
      </c>
      <c r="Q111" s="601"/>
      <c r="T111" s="602" t="e">
        <f t="shared" si="11"/>
        <v>#N/A</v>
      </c>
      <c r="W111" s="581" t="s">
        <v>1649</v>
      </c>
      <c r="Y111" s="602">
        <f t="shared" si="12"/>
        <v>2021</v>
      </c>
      <c r="Z111" s="602">
        <v>12</v>
      </c>
      <c r="AA111" s="581">
        <f>('OPER.-NONMAJOR SP. REVE (B)(66)'!IS49+'LedgerLoad Assist'!BC103)*-1</f>
        <v>0</v>
      </c>
      <c r="AB111" s="581">
        <f t="shared" si="14"/>
        <v>0</v>
      </c>
      <c r="AC111" s="581">
        <f t="shared" si="14"/>
        <v>0</v>
      </c>
    </row>
    <row r="112" spans="1:29">
      <c r="A112" s="581" t="s">
        <v>1642</v>
      </c>
      <c r="B112" s="581" t="s">
        <v>1642</v>
      </c>
      <c r="C112" s="581" t="s">
        <v>1643</v>
      </c>
      <c r="D112" s="581" t="s">
        <v>1643</v>
      </c>
      <c r="E112" s="598">
        <v>385000</v>
      </c>
      <c r="G112" s="581" t="e">
        <f t="shared" si="10"/>
        <v>#N/A</v>
      </c>
      <c r="J112" s="581">
        <v>2000</v>
      </c>
      <c r="Q112" s="601"/>
      <c r="T112" s="602" t="e">
        <f t="shared" si="11"/>
        <v>#N/A</v>
      </c>
      <c r="W112" s="581" t="s">
        <v>1649</v>
      </c>
      <c r="Y112" s="602">
        <f t="shared" si="12"/>
        <v>2021</v>
      </c>
      <c r="Z112" s="602">
        <v>12</v>
      </c>
      <c r="AA112" s="581">
        <f>('OPER.-NONMAJOR SP. REVE (B)(66)'!IS50+'LedgerLoad Assist'!BC104)*-1</f>
        <v>0</v>
      </c>
      <c r="AB112" s="581">
        <f t="shared" si="14"/>
        <v>0</v>
      </c>
      <c r="AC112" s="581">
        <f t="shared" si="14"/>
        <v>0</v>
      </c>
    </row>
    <row r="113" spans="1:29">
      <c r="A113" s="581" t="s">
        <v>1642</v>
      </c>
      <c r="B113" s="581" t="s">
        <v>1642</v>
      </c>
      <c r="C113" s="581" t="s">
        <v>1643</v>
      </c>
      <c r="D113" s="581" t="s">
        <v>1643</v>
      </c>
      <c r="E113" s="598">
        <v>410000</v>
      </c>
      <c r="G113" s="581" t="e">
        <f t="shared" si="10"/>
        <v>#N/A</v>
      </c>
      <c r="J113" s="581">
        <v>2000</v>
      </c>
      <c r="Q113" s="601">
        <v>100</v>
      </c>
      <c r="T113" s="602" t="e">
        <f t="shared" si="11"/>
        <v>#N/A</v>
      </c>
      <c r="W113" s="581" t="s">
        <v>1649</v>
      </c>
      <c r="Y113" s="602">
        <f t="shared" si="12"/>
        <v>2021</v>
      </c>
      <c r="Z113" s="602">
        <v>12</v>
      </c>
      <c r="AA113" s="581">
        <f>'OPER.-NONMAJOR SP. REVE (B)(66)'!IS11+'LedgerLoad Assist'!BC113</f>
        <v>0</v>
      </c>
      <c r="AB113" s="581">
        <f t="shared" si="14"/>
        <v>0</v>
      </c>
      <c r="AC113" s="581">
        <f t="shared" si="14"/>
        <v>0</v>
      </c>
    </row>
    <row r="114" spans="1:29">
      <c r="A114" s="581" t="s">
        <v>1642</v>
      </c>
      <c r="B114" s="581" t="s">
        <v>1642</v>
      </c>
      <c r="C114" s="581" t="s">
        <v>1643</v>
      </c>
      <c r="D114" s="581" t="s">
        <v>1643</v>
      </c>
      <c r="E114" s="598">
        <v>410000</v>
      </c>
      <c r="G114" s="581" t="e">
        <f t="shared" si="10"/>
        <v>#N/A</v>
      </c>
      <c r="J114" s="581">
        <v>2000</v>
      </c>
      <c r="Q114" s="601" t="s">
        <v>2027</v>
      </c>
      <c r="T114" s="602" t="e">
        <f t="shared" si="11"/>
        <v>#N/A</v>
      </c>
      <c r="W114" s="581" t="s">
        <v>1649</v>
      </c>
      <c r="Y114" s="602">
        <f t="shared" si="12"/>
        <v>2021</v>
      </c>
      <c r="Z114" s="602">
        <v>12</v>
      </c>
      <c r="AA114" s="581">
        <f>'OPER.-NONMAJOR SP. REVE (B)(66)'!IS12+'LedgerLoad Assist'!BC114</f>
        <v>0</v>
      </c>
      <c r="AB114" s="581">
        <f t="shared" si="14"/>
        <v>0</v>
      </c>
      <c r="AC114" s="581">
        <f t="shared" si="14"/>
        <v>0</v>
      </c>
    </row>
    <row r="115" spans="1:29">
      <c r="A115" s="581" t="s">
        <v>1642</v>
      </c>
      <c r="B115" s="581" t="s">
        <v>1642</v>
      </c>
      <c r="C115" s="581" t="s">
        <v>1643</v>
      </c>
      <c r="D115" s="581" t="s">
        <v>1643</v>
      </c>
      <c r="E115" s="598">
        <v>420000</v>
      </c>
      <c r="G115" s="581" t="e">
        <f t="shared" si="10"/>
        <v>#N/A</v>
      </c>
      <c r="J115" s="581">
        <v>2000</v>
      </c>
      <c r="Q115" s="601">
        <v>100</v>
      </c>
      <c r="T115" s="602" t="e">
        <f t="shared" si="11"/>
        <v>#N/A</v>
      </c>
      <c r="W115" s="581" t="s">
        <v>1649</v>
      </c>
      <c r="Y115" s="602">
        <f t="shared" si="12"/>
        <v>2021</v>
      </c>
      <c r="Z115" s="602">
        <v>12</v>
      </c>
      <c r="AA115" s="581">
        <f>'OPER.-NONMAJOR SP. REVE (B)(66)'!IS14+'LedgerLoad Assist'!BC118</f>
        <v>0</v>
      </c>
      <c r="AB115" s="581">
        <f t="shared" si="14"/>
        <v>0</v>
      </c>
      <c r="AC115" s="581">
        <f t="shared" si="14"/>
        <v>0</v>
      </c>
    </row>
    <row r="116" spans="1:29">
      <c r="A116" s="581" t="s">
        <v>1642</v>
      </c>
      <c r="B116" s="581" t="s">
        <v>1642</v>
      </c>
      <c r="C116" s="581" t="s">
        <v>1643</v>
      </c>
      <c r="D116" s="581" t="s">
        <v>1643</v>
      </c>
      <c r="E116" s="598">
        <v>420000</v>
      </c>
      <c r="G116" s="581" t="e">
        <f t="shared" si="10"/>
        <v>#N/A</v>
      </c>
      <c r="J116" s="581">
        <v>2000</v>
      </c>
      <c r="Q116" s="601" t="s">
        <v>2027</v>
      </c>
      <c r="T116" s="602" t="e">
        <f t="shared" si="11"/>
        <v>#N/A</v>
      </c>
      <c r="W116" s="581" t="s">
        <v>1649</v>
      </c>
      <c r="Y116" s="602">
        <f t="shared" si="12"/>
        <v>2021</v>
      </c>
      <c r="Z116" s="602">
        <v>12</v>
      </c>
      <c r="AA116" s="581">
        <f>'OPER.-NONMAJOR SP. REVE (B)(66)'!IS15+'LedgerLoad Assist'!BC119</f>
        <v>0</v>
      </c>
      <c r="AB116" s="581">
        <f t="shared" si="14"/>
        <v>0</v>
      </c>
      <c r="AC116" s="581">
        <f t="shared" si="14"/>
        <v>0</v>
      </c>
    </row>
    <row r="117" spans="1:29">
      <c r="A117" s="581" t="s">
        <v>1642</v>
      </c>
      <c r="B117" s="581" t="s">
        <v>1642</v>
      </c>
      <c r="C117" s="581" t="s">
        <v>1643</v>
      </c>
      <c r="D117" s="581" t="s">
        <v>1643</v>
      </c>
      <c r="E117" s="598">
        <v>420000</v>
      </c>
      <c r="G117" s="581" t="e">
        <f t="shared" si="10"/>
        <v>#N/A</v>
      </c>
      <c r="J117" s="581">
        <v>2000</v>
      </c>
      <c r="Q117" s="601">
        <v>610</v>
      </c>
      <c r="T117" s="602" t="e">
        <f t="shared" si="11"/>
        <v>#N/A</v>
      </c>
      <c r="W117" s="581" t="s">
        <v>1649</v>
      </c>
      <c r="Y117" s="602">
        <f t="shared" si="12"/>
        <v>2021</v>
      </c>
      <c r="Z117" s="602">
        <v>12</v>
      </c>
      <c r="AB117" s="581">
        <f t="shared" si="14"/>
        <v>0</v>
      </c>
      <c r="AC117" s="581">
        <f t="shared" si="14"/>
        <v>0</v>
      </c>
    </row>
    <row r="118" spans="1:29">
      <c r="A118" s="581" t="s">
        <v>1642</v>
      </c>
      <c r="B118" s="581" t="s">
        <v>1642</v>
      </c>
      <c r="C118" s="581" t="s">
        <v>1643</v>
      </c>
      <c r="D118" s="581" t="s">
        <v>1643</v>
      </c>
      <c r="E118" s="598">
        <v>420000</v>
      </c>
      <c r="G118" s="581" t="e">
        <f t="shared" si="10"/>
        <v>#N/A</v>
      </c>
      <c r="J118" s="581">
        <v>2000</v>
      </c>
      <c r="Q118" s="601">
        <v>620</v>
      </c>
      <c r="T118" s="602" t="e">
        <f t="shared" si="11"/>
        <v>#N/A</v>
      </c>
      <c r="W118" s="581" t="s">
        <v>1649</v>
      </c>
      <c r="Y118" s="602">
        <f t="shared" si="12"/>
        <v>2021</v>
      </c>
      <c r="Z118" s="602">
        <v>12</v>
      </c>
      <c r="AB118" s="581">
        <f t="shared" si="14"/>
        <v>0</v>
      </c>
      <c r="AC118" s="581">
        <f t="shared" si="14"/>
        <v>0</v>
      </c>
    </row>
    <row r="119" spans="1:29">
      <c r="A119" s="581" t="s">
        <v>1642</v>
      </c>
      <c r="B119" s="581" t="s">
        <v>1642</v>
      </c>
      <c r="C119" s="581" t="s">
        <v>1643</v>
      </c>
      <c r="D119" s="581" t="s">
        <v>1643</v>
      </c>
      <c r="E119" s="598">
        <v>420000</v>
      </c>
      <c r="G119" s="581" t="e">
        <f t="shared" si="10"/>
        <v>#N/A</v>
      </c>
      <c r="J119" s="581">
        <v>2000</v>
      </c>
      <c r="Q119" s="601">
        <v>900</v>
      </c>
      <c r="T119" s="602" t="e">
        <f t="shared" si="11"/>
        <v>#N/A</v>
      </c>
      <c r="W119" s="581" t="s">
        <v>1649</v>
      </c>
      <c r="Y119" s="602">
        <f t="shared" si="12"/>
        <v>2021</v>
      </c>
      <c r="Z119" s="602">
        <v>12</v>
      </c>
      <c r="AB119" s="581">
        <f t="shared" si="14"/>
        <v>0</v>
      </c>
      <c r="AC119" s="581">
        <f t="shared" si="14"/>
        <v>0</v>
      </c>
    </row>
    <row r="120" spans="1:29">
      <c r="A120" s="581" t="s">
        <v>1642</v>
      </c>
      <c r="B120" s="581" t="s">
        <v>1642</v>
      </c>
      <c r="C120" s="581" t="s">
        <v>1643</v>
      </c>
      <c r="D120" s="581" t="s">
        <v>1643</v>
      </c>
      <c r="E120" s="598">
        <v>430000</v>
      </c>
      <c r="G120" s="581" t="e">
        <f t="shared" si="10"/>
        <v>#N/A</v>
      </c>
      <c r="J120" s="581">
        <v>2000</v>
      </c>
      <c r="Q120" s="601">
        <v>100</v>
      </c>
      <c r="T120" s="602" t="e">
        <f t="shared" si="11"/>
        <v>#N/A</v>
      </c>
      <c r="W120" s="581" t="s">
        <v>1649</v>
      </c>
      <c r="Y120" s="602">
        <f t="shared" si="12"/>
        <v>2021</v>
      </c>
      <c r="Z120" s="602">
        <v>12</v>
      </c>
      <c r="AA120" s="581">
        <f>'OPER.-NONMAJOR SP. REVE (B)(66)'!IS17+'LedgerLoad Assist'!BC123</f>
        <v>0</v>
      </c>
      <c r="AB120" s="581">
        <f t="shared" si="14"/>
        <v>0</v>
      </c>
      <c r="AC120" s="581">
        <f t="shared" si="14"/>
        <v>0</v>
      </c>
    </row>
    <row r="121" spans="1:29">
      <c r="A121" s="581" t="s">
        <v>1642</v>
      </c>
      <c r="B121" s="581" t="s">
        <v>1642</v>
      </c>
      <c r="C121" s="581" t="s">
        <v>1643</v>
      </c>
      <c r="D121" s="581" t="s">
        <v>1643</v>
      </c>
      <c r="E121" s="598">
        <v>430000</v>
      </c>
      <c r="G121" s="581" t="e">
        <f t="shared" si="10"/>
        <v>#N/A</v>
      </c>
      <c r="J121" s="581">
        <v>2000</v>
      </c>
      <c r="Q121" s="601" t="s">
        <v>2027</v>
      </c>
      <c r="T121" s="602" t="e">
        <f t="shared" si="11"/>
        <v>#N/A</v>
      </c>
      <c r="W121" s="581" t="s">
        <v>1649</v>
      </c>
      <c r="Y121" s="602">
        <f t="shared" si="12"/>
        <v>2021</v>
      </c>
      <c r="Z121" s="602">
        <v>12</v>
      </c>
      <c r="AA121" s="581">
        <f>'OPER.-NONMAJOR SP. REVE (B)(66)'!IS18+'LedgerLoad Assist'!BC124</f>
        <v>0</v>
      </c>
      <c r="AB121" s="581">
        <f t="shared" si="14"/>
        <v>0</v>
      </c>
      <c r="AC121" s="581">
        <f t="shared" si="14"/>
        <v>0</v>
      </c>
    </row>
    <row r="122" spans="1:29">
      <c r="A122" s="581" t="s">
        <v>1642</v>
      </c>
      <c r="B122" s="581" t="s">
        <v>1642</v>
      </c>
      <c r="C122" s="581" t="s">
        <v>1643</v>
      </c>
      <c r="D122" s="581" t="s">
        <v>1643</v>
      </c>
      <c r="E122" s="598">
        <v>430000</v>
      </c>
      <c r="G122" s="581" t="e">
        <f t="shared" si="10"/>
        <v>#N/A</v>
      </c>
      <c r="J122" s="581">
        <v>2000</v>
      </c>
      <c r="Q122" s="601">
        <v>610</v>
      </c>
      <c r="T122" s="602" t="e">
        <f t="shared" si="11"/>
        <v>#N/A</v>
      </c>
      <c r="W122" s="581" t="s">
        <v>1649</v>
      </c>
      <c r="Y122" s="602">
        <f t="shared" si="12"/>
        <v>2021</v>
      </c>
      <c r="Z122" s="602">
        <v>12</v>
      </c>
      <c r="AB122" s="581">
        <f t="shared" si="14"/>
        <v>0</v>
      </c>
      <c r="AC122" s="581">
        <f t="shared" si="14"/>
        <v>0</v>
      </c>
    </row>
    <row r="123" spans="1:29">
      <c r="A123" s="581" t="s">
        <v>1642</v>
      </c>
      <c r="B123" s="581" t="s">
        <v>1642</v>
      </c>
      <c r="C123" s="581" t="s">
        <v>1643</v>
      </c>
      <c r="D123" s="581" t="s">
        <v>1643</v>
      </c>
      <c r="E123" s="598">
        <v>430000</v>
      </c>
      <c r="G123" s="581" t="e">
        <f t="shared" si="10"/>
        <v>#N/A</v>
      </c>
      <c r="J123" s="581">
        <v>2000</v>
      </c>
      <c r="Q123" s="601">
        <v>620</v>
      </c>
      <c r="T123" s="602" t="e">
        <f t="shared" si="11"/>
        <v>#N/A</v>
      </c>
      <c r="W123" s="581" t="s">
        <v>1649</v>
      </c>
      <c r="Y123" s="602">
        <f t="shared" si="12"/>
        <v>2021</v>
      </c>
      <c r="Z123" s="602">
        <v>12</v>
      </c>
      <c r="AB123" s="581">
        <f t="shared" si="14"/>
        <v>0</v>
      </c>
      <c r="AC123" s="581">
        <f t="shared" si="14"/>
        <v>0</v>
      </c>
    </row>
    <row r="124" spans="1:29">
      <c r="A124" s="581" t="s">
        <v>1642</v>
      </c>
      <c r="B124" s="581" t="s">
        <v>1642</v>
      </c>
      <c r="C124" s="581" t="s">
        <v>1643</v>
      </c>
      <c r="D124" s="581" t="s">
        <v>1643</v>
      </c>
      <c r="E124" s="598">
        <v>430000</v>
      </c>
      <c r="G124" s="581" t="e">
        <f t="shared" si="10"/>
        <v>#N/A</v>
      </c>
      <c r="J124" s="581">
        <v>2000</v>
      </c>
      <c r="Q124" s="601">
        <v>900</v>
      </c>
      <c r="T124" s="602" t="e">
        <f t="shared" si="11"/>
        <v>#N/A</v>
      </c>
      <c r="W124" s="581" t="s">
        <v>1649</v>
      </c>
      <c r="Y124" s="602">
        <f t="shared" si="12"/>
        <v>2021</v>
      </c>
      <c r="Z124" s="602">
        <v>12</v>
      </c>
      <c r="AB124" s="581">
        <f t="shared" si="14"/>
        <v>0</v>
      </c>
      <c r="AC124" s="581">
        <f t="shared" si="14"/>
        <v>0</v>
      </c>
    </row>
    <row r="125" spans="1:29">
      <c r="A125" s="581" t="s">
        <v>1642</v>
      </c>
      <c r="B125" s="581" t="s">
        <v>1642</v>
      </c>
      <c r="C125" s="581" t="s">
        <v>1643</v>
      </c>
      <c r="D125" s="581" t="s">
        <v>1643</v>
      </c>
      <c r="E125" s="598">
        <v>440000</v>
      </c>
      <c r="G125" s="581" t="e">
        <f t="shared" si="10"/>
        <v>#N/A</v>
      </c>
      <c r="J125" s="581">
        <v>2000</v>
      </c>
      <c r="Q125" s="601">
        <v>100</v>
      </c>
      <c r="T125" s="602" t="e">
        <f t="shared" si="11"/>
        <v>#N/A</v>
      </c>
      <c r="W125" s="581" t="s">
        <v>1649</v>
      </c>
      <c r="Y125" s="602">
        <f t="shared" si="12"/>
        <v>2021</v>
      </c>
      <c r="Z125" s="602">
        <v>12</v>
      </c>
      <c r="AA125" s="581">
        <f>'OPER.-NONMAJOR SP. REVE (B)(66)'!IS20+'LedgerLoad Assist'!BC128</f>
        <v>0</v>
      </c>
      <c r="AB125" s="581">
        <f t="shared" ref="AB125:AC144" si="15">AA125</f>
        <v>0</v>
      </c>
      <c r="AC125" s="581">
        <f t="shared" si="15"/>
        <v>0</v>
      </c>
    </row>
    <row r="126" spans="1:29">
      <c r="A126" s="581" t="s">
        <v>1642</v>
      </c>
      <c r="B126" s="581" t="s">
        <v>1642</v>
      </c>
      <c r="C126" s="581" t="s">
        <v>1643</v>
      </c>
      <c r="D126" s="581" t="s">
        <v>1643</v>
      </c>
      <c r="E126" s="598">
        <v>440000</v>
      </c>
      <c r="G126" s="581" t="e">
        <f t="shared" si="10"/>
        <v>#N/A</v>
      </c>
      <c r="J126" s="581">
        <v>2000</v>
      </c>
      <c r="Q126" s="601" t="s">
        <v>2027</v>
      </c>
      <c r="T126" s="602" t="e">
        <f t="shared" si="11"/>
        <v>#N/A</v>
      </c>
      <c r="W126" s="581" t="s">
        <v>1649</v>
      </c>
      <c r="Y126" s="602">
        <f t="shared" si="12"/>
        <v>2021</v>
      </c>
      <c r="Z126" s="602">
        <v>12</v>
      </c>
      <c r="AA126" s="581">
        <f>'OPER.-NONMAJOR SP. REVE (B)(66)'!IS21+'LedgerLoad Assist'!BC129</f>
        <v>0</v>
      </c>
      <c r="AB126" s="581">
        <f t="shared" si="15"/>
        <v>0</v>
      </c>
      <c r="AC126" s="581">
        <f t="shared" si="15"/>
        <v>0</v>
      </c>
    </row>
    <row r="127" spans="1:29">
      <c r="A127" s="581" t="s">
        <v>1642</v>
      </c>
      <c r="B127" s="581" t="s">
        <v>1642</v>
      </c>
      <c r="C127" s="581" t="s">
        <v>1643</v>
      </c>
      <c r="D127" s="581" t="s">
        <v>1643</v>
      </c>
      <c r="E127" s="598">
        <v>440000</v>
      </c>
      <c r="G127" s="581" t="e">
        <f t="shared" si="10"/>
        <v>#N/A</v>
      </c>
      <c r="J127" s="581">
        <v>2000</v>
      </c>
      <c r="Q127" s="601">
        <v>610</v>
      </c>
      <c r="T127" s="602" t="e">
        <f t="shared" si="11"/>
        <v>#N/A</v>
      </c>
      <c r="W127" s="581" t="s">
        <v>1649</v>
      </c>
      <c r="Y127" s="602">
        <f t="shared" si="12"/>
        <v>2021</v>
      </c>
      <c r="Z127" s="602">
        <v>12</v>
      </c>
      <c r="AB127" s="581">
        <f t="shared" si="15"/>
        <v>0</v>
      </c>
      <c r="AC127" s="581">
        <f t="shared" si="15"/>
        <v>0</v>
      </c>
    </row>
    <row r="128" spans="1:29">
      <c r="A128" s="581" t="s">
        <v>1642</v>
      </c>
      <c r="B128" s="581" t="s">
        <v>1642</v>
      </c>
      <c r="C128" s="581" t="s">
        <v>1643</v>
      </c>
      <c r="D128" s="581" t="s">
        <v>1643</v>
      </c>
      <c r="E128" s="598">
        <v>440000</v>
      </c>
      <c r="G128" s="581" t="e">
        <f t="shared" si="10"/>
        <v>#N/A</v>
      </c>
      <c r="J128" s="581">
        <v>2000</v>
      </c>
      <c r="Q128" s="601">
        <v>620</v>
      </c>
      <c r="T128" s="602" t="e">
        <f t="shared" si="11"/>
        <v>#N/A</v>
      </c>
      <c r="W128" s="581" t="s">
        <v>1649</v>
      </c>
      <c r="Y128" s="602">
        <f t="shared" si="12"/>
        <v>2021</v>
      </c>
      <c r="Z128" s="602">
        <v>12</v>
      </c>
      <c r="AB128" s="581">
        <f t="shared" si="15"/>
        <v>0</v>
      </c>
      <c r="AC128" s="581">
        <f t="shared" si="15"/>
        <v>0</v>
      </c>
    </row>
    <row r="129" spans="1:29">
      <c r="A129" s="581" t="s">
        <v>1642</v>
      </c>
      <c r="B129" s="581" t="s">
        <v>1642</v>
      </c>
      <c r="C129" s="581" t="s">
        <v>1643</v>
      </c>
      <c r="D129" s="581" t="s">
        <v>1643</v>
      </c>
      <c r="E129" s="598">
        <v>440000</v>
      </c>
      <c r="G129" s="581" t="e">
        <f t="shared" si="10"/>
        <v>#N/A</v>
      </c>
      <c r="J129" s="581">
        <v>2000</v>
      </c>
      <c r="Q129" s="601">
        <v>900</v>
      </c>
      <c r="T129" s="602" t="e">
        <f t="shared" si="11"/>
        <v>#N/A</v>
      </c>
      <c r="W129" s="581" t="s">
        <v>1649</v>
      </c>
      <c r="Y129" s="602">
        <f t="shared" si="12"/>
        <v>2021</v>
      </c>
      <c r="Z129" s="602">
        <v>12</v>
      </c>
      <c r="AB129" s="581">
        <f t="shared" si="15"/>
        <v>0</v>
      </c>
      <c r="AC129" s="581">
        <f t="shared" si="15"/>
        <v>0</v>
      </c>
    </row>
    <row r="130" spans="1:29">
      <c r="A130" s="581" t="s">
        <v>1642</v>
      </c>
      <c r="B130" s="581" t="s">
        <v>1642</v>
      </c>
      <c r="C130" s="581" t="s">
        <v>1643</v>
      </c>
      <c r="D130" s="581" t="s">
        <v>1643</v>
      </c>
      <c r="E130" s="598">
        <v>450000</v>
      </c>
      <c r="G130" s="581" t="e">
        <f t="shared" si="10"/>
        <v>#N/A</v>
      </c>
      <c r="J130" s="581">
        <v>2000</v>
      </c>
      <c r="Q130" s="601">
        <v>100</v>
      </c>
      <c r="T130" s="602" t="e">
        <f t="shared" si="11"/>
        <v>#N/A</v>
      </c>
      <c r="W130" s="581" t="s">
        <v>1649</v>
      </c>
      <c r="Y130" s="602">
        <f t="shared" si="12"/>
        <v>2021</v>
      </c>
      <c r="Z130" s="602">
        <v>12</v>
      </c>
      <c r="AA130" s="581">
        <f>'OPER.-NONMAJOR SP. REVE (B)(66)'!IS23+'LedgerLoad Assist'!BC133</f>
        <v>0</v>
      </c>
      <c r="AB130" s="581">
        <f t="shared" si="15"/>
        <v>0</v>
      </c>
      <c r="AC130" s="581">
        <f t="shared" si="15"/>
        <v>0</v>
      </c>
    </row>
    <row r="131" spans="1:29">
      <c r="A131" s="581" t="s">
        <v>1642</v>
      </c>
      <c r="B131" s="581" t="s">
        <v>1642</v>
      </c>
      <c r="C131" s="581" t="s">
        <v>1643</v>
      </c>
      <c r="D131" s="581" t="s">
        <v>1643</v>
      </c>
      <c r="E131" s="598">
        <v>450000</v>
      </c>
      <c r="G131" s="581" t="e">
        <f t="shared" si="10"/>
        <v>#N/A</v>
      </c>
      <c r="J131" s="581">
        <v>2000</v>
      </c>
      <c r="Q131" s="601" t="s">
        <v>2027</v>
      </c>
      <c r="T131" s="602" t="e">
        <f t="shared" si="11"/>
        <v>#N/A</v>
      </c>
      <c r="W131" s="581" t="s">
        <v>1649</v>
      </c>
      <c r="Y131" s="602">
        <f t="shared" si="12"/>
        <v>2021</v>
      </c>
      <c r="Z131" s="602">
        <v>12</v>
      </c>
      <c r="AA131" s="581">
        <f>'OPER.-NONMAJOR SP. REVE (B)(66)'!IS24+'LedgerLoad Assist'!BC134</f>
        <v>0</v>
      </c>
      <c r="AB131" s="581">
        <f t="shared" si="15"/>
        <v>0</v>
      </c>
      <c r="AC131" s="581">
        <f t="shared" si="15"/>
        <v>0</v>
      </c>
    </row>
    <row r="132" spans="1:29">
      <c r="A132" s="581" t="s">
        <v>1642</v>
      </c>
      <c r="B132" s="581" t="s">
        <v>1642</v>
      </c>
      <c r="C132" s="581" t="s">
        <v>1643</v>
      </c>
      <c r="D132" s="581" t="s">
        <v>1643</v>
      </c>
      <c r="E132" s="598">
        <v>450000</v>
      </c>
      <c r="G132" s="581" t="e">
        <f t="shared" si="10"/>
        <v>#N/A</v>
      </c>
      <c r="J132" s="581">
        <v>2000</v>
      </c>
      <c r="Q132" s="601">
        <v>610</v>
      </c>
      <c r="T132" s="602" t="e">
        <f t="shared" si="11"/>
        <v>#N/A</v>
      </c>
      <c r="W132" s="581" t="s">
        <v>1649</v>
      </c>
      <c r="Y132" s="602">
        <f t="shared" si="12"/>
        <v>2021</v>
      </c>
      <c r="Z132" s="602">
        <v>12</v>
      </c>
      <c r="AB132" s="581">
        <f t="shared" si="15"/>
        <v>0</v>
      </c>
      <c r="AC132" s="581">
        <f t="shared" si="15"/>
        <v>0</v>
      </c>
    </row>
    <row r="133" spans="1:29">
      <c r="A133" s="581" t="s">
        <v>1642</v>
      </c>
      <c r="B133" s="581" t="s">
        <v>1642</v>
      </c>
      <c r="C133" s="581" t="s">
        <v>1643</v>
      </c>
      <c r="D133" s="581" t="s">
        <v>1643</v>
      </c>
      <c r="E133" s="598">
        <v>450000</v>
      </c>
      <c r="G133" s="581" t="e">
        <f t="shared" si="10"/>
        <v>#N/A</v>
      </c>
      <c r="J133" s="581">
        <v>2000</v>
      </c>
      <c r="Q133" s="601">
        <v>620</v>
      </c>
      <c r="T133" s="602" t="e">
        <f t="shared" si="11"/>
        <v>#N/A</v>
      </c>
      <c r="W133" s="581" t="s">
        <v>1649</v>
      </c>
      <c r="Y133" s="602">
        <f t="shared" si="12"/>
        <v>2021</v>
      </c>
      <c r="Z133" s="602">
        <v>12</v>
      </c>
      <c r="AB133" s="581">
        <f t="shared" si="15"/>
        <v>0</v>
      </c>
      <c r="AC133" s="581">
        <f t="shared" si="15"/>
        <v>0</v>
      </c>
    </row>
    <row r="134" spans="1:29">
      <c r="A134" s="581" t="s">
        <v>1642</v>
      </c>
      <c r="B134" s="581" t="s">
        <v>1642</v>
      </c>
      <c r="C134" s="581" t="s">
        <v>1643</v>
      </c>
      <c r="D134" s="581" t="s">
        <v>1643</v>
      </c>
      <c r="E134" s="598">
        <v>450000</v>
      </c>
      <c r="G134" s="581" t="e">
        <f t="shared" si="10"/>
        <v>#N/A</v>
      </c>
      <c r="J134" s="581">
        <v>2000</v>
      </c>
      <c r="Q134" s="601">
        <v>900</v>
      </c>
      <c r="T134" s="602" t="e">
        <f t="shared" si="11"/>
        <v>#N/A</v>
      </c>
      <c r="W134" s="581" t="s">
        <v>1649</v>
      </c>
      <c r="Y134" s="602">
        <f t="shared" si="12"/>
        <v>2021</v>
      </c>
      <c r="Z134" s="602">
        <v>12</v>
      </c>
      <c r="AB134" s="581">
        <f t="shared" si="15"/>
        <v>0</v>
      </c>
      <c r="AC134" s="581">
        <f t="shared" si="15"/>
        <v>0</v>
      </c>
    </row>
    <row r="135" spans="1:29">
      <c r="A135" s="581" t="s">
        <v>1642</v>
      </c>
      <c r="B135" s="581" t="s">
        <v>1642</v>
      </c>
      <c r="C135" s="581" t="s">
        <v>1643</v>
      </c>
      <c r="D135" s="581" t="s">
        <v>1643</v>
      </c>
      <c r="E135" s="598">
        <v>460000</v>
      </c>
      <c r="G135" s="581" t="e">
        <f t="shared" si="10"/>
        <v>#N/A</v>
      </c>
      <c r="J135" s="581">
        <v>2000</v>
      </c>
      <c r="Q135" s="601">
        <v>100</v>
      </c>
      <c r="T135" s="602" t="e">
        <f t="shared" si="11"/>
        <v>#N/A</v>
      </c>
      <c r="W135" s="581" t="s">
        <v>1649</v>
      </c>
      <c r="Y135" s="602">
        <f t="shared" si="12"/>
        <v>2021</v>
      </c>
      <c r="Z135" s="602">
        <v>12</v>
      </c>
      <c r="AA135" s="581">
        <f>'OPER.-NONMAJOR SP. REVE (B)(66)'!IS26+'LedgerLoad Assist'!BC138</f>
        <v>0</v>
      </c>
      <c r="AB135" s="581">
        <f t="shared" si="15"/>
        <v>0</v>
      </c>
      <c r="AC135" s="581">
        <f t="shared" si="15"/>
        <v>0</v>
      </c>
    </row>
    <row r="136" spans="1:29">
      <c r="A136" s="581" t="s">
        <v>1642</v>
      </c>
      <c r="B136" s="581" t="s">
        <v>1642</v>
      </c>
      <c r="C136" s="581" t="s">
        <v>1643</v>
      </c>
      <c r="D136" s="581" t="s">
        <v>1643</v>
      </c>
      <c r="E136" s="598">
        <v>460000</v>
      </c>
      <c r="G136" s="581" t="e">
        <f t="shared" ref="G136:G199" si="16">$G$6</f>
        <v>#N/A</v>
      </c>
      <c r="J136" s="581">
        <v>2000</v>
      </c>
      <c r="Q136" s="601" t="s">
        <v>2027</v>
      </c>
      <c r="T136" s="602" t="e">
        <f t="shared" ref="T136:T199" si="17">$T$6</f>
        <v>#N/A</v>
      </c>
      <c r="W136" s="581" t="s">
        <v>1649</v>
      </c>
      <c r="Y136" s="602">
        <f t="shared" ref="Y136:Y199" si="18">$Y$6</f>
        <v>2021</v>
      </c>
      <c r="Z136" s="602">
        <v>12</v>
      </c>
      <c r="AA136" s="581">
        <f>'OPER.-NONMAJOR SP. REVE (B)(66)'!IS27+'LedgerLoad Assist'!BC139</f>
        <v>0</v>
      </c>
      <c r="AB136" s="581">
        <f t="shared" si="15"/>
        <v>0</v>
      </c>
      <c r="AC136" s="581">
        <f t="shared" si="15"/>
        <v>0</v>
      </c>
    </row>
    <row r="137" spans="1:29">
      <c r="A137" s="581" t="s">
        <v>1642</v>
      </c>
      <c r="B137" s="581" t="s">
        <v>1642</v>
      </c>
      <c r="C137" s="581" t="s">
        <v>1643</v>
      </c>
      <c r="D137" s="581" t="s">
        <v>1643</v>
      </c>
      <c r="E137" s="598">
        <v>460000</v>
      </c>
      <c r="G137" s="581" t="e">
        <f t="shared" si="16"/>
        <v>#N/A</v>
      </c>
      <c r="J137" s="581">
        <v>2000</v>
      </c>
      <c r="Q137" s="601">
        <v>610</v>
      </c>
      <c r="T137" s="602" t="e">
        <f t="shared" si="17"/>
        <v>#N/A</v>
      </c>
      <c r="W137" s="581" t="s">
        <v>1649</v>
      </c>
      <c r="Y137" s="602">
        <f t="shared" si="18"/>
        <v>2021</v>
      </c>
      <c r="Z137" s="602">
        <v>12</v>
      </c>
      <c r="AB137" s="581">
        <f t="shared" si="15"/>
        <v>0</v>
      </c>
      <c r="AC137" s="581">
        <f t="shared" si="15"/>
        <v>0</v>
      </c>
    </row>
    <row r="138" spans="1:29">
      <c r="A138" s="581" t="s">
        <v>1642</v>
      </c>
      <c r="B138" s="581" t="s">
        <v>1642</v>
      </c>
      <c r="C138" s="581" t="s">
        <v>1643</v>
      </c>
      <c r="D138" s="581" t="s">
        <v>1643</v>
      </c>
      <c r="E138" s="598">
        <v>460000</v>
      </c>
      <c r="G138" s="581" t="e">
        <f t="shared" si="16"/>
        <v>#N/A</v>
      </c>
      <c r="J138" s="581">
        <v>2000</v>
      </c>
      <c r="Q138" s="601">
        <v>620</v>
      </c>
      <c r="T138" s="602" t="e">
        <f t="shared" si="17"/>
        <v>#N/A</v>
      </c>
      <c r="W138" s="581" t="s">
        <v>1649</v>
      </c>
      <c r="Y138" s="602">
        <f t="shared" si="18"/>
        <v>2021</v>
      </c>
      <c r="Z138" s="602">
        <v>12</v>
      </c>
      <c r="AB138" s="581">
        <f t="shared" si="15"/>
        <v>0</v>
      </c>
      <c r="AC138" s="581">
        <f t="shared" si="15"/>
        <v>0</v>
      </c>
    </row>
    <row r="139" spans="1:29">
      <c r="A139" s="581" t="s">
        <v>1642</v>
      </c>
      <c r="B139" s="581" t="s">
        <v>1642</v>
      </c>
      <c r="C139" s="581" t="s">
        <v>1643</v>
      </c>
      <c r="D139" s="581" t="s">
        <v>1643</v>
      </c>
      <c r="E139" s="598">
        <v>460000</v>
      </c>
      <c r="G139" s="581" t="e">
        <f t="shared" si="16"/>
        <v>#N/A</v>
      </c>
      <c r="J139" s="581">
        <v>2000</v>
      </c>
      <c r="Q139" s="601">
        <v>900</v>
      </c>
      <c r="T139" s="602" t="e">
        <f t="shared" si="17"/>
        <v>#N/A</v>
      </c>
      <c r="W139" s="581" t="s">
        <v>1649</v>
      </c>
      <c r="Y139" s="602">
        <f t="shared" si="18"/>
        <v>2021</v>
      </c>
      <c r="Z139" s="602">
        <v>12</v>
      </c>
      <c r="AB139" s="581">
        <f t="shared" si="15"/>
        <v>0</v>
      </c>
      <c r="AC139" s="581">
        <f t="shared" si="15"/>
        <v>0</v>
      </c>
    </row>
    <row r="140" spans="1:29">
      <c r="A140" s="581" t="s">
        <v>1642</v>
      </c>
      <c r="B140" s="581" t="s">
        <v>1642</v>
      </c>
      <c r="C140" s="581" t="s">
        <v>1643</v>
      </c>
      <c r="D140" s="581" t="s">
        <v>1643</v>
      </c>
      <c r="E140" s="598">
        <v>470000</v>
      </c>
      <c r="G140" s="581" t="e">
        <f t="shared" si="16"/>
        <v>#N/A</v>
      </c>
      <c r="J140" s="581">
        <v>2000</v>
      </c>
      <c r="Q140" s="601">
        <v>100</v>
      </c>
      <c r="T140" s="602" t="e">
        <f t="shared" si="17"/>
        <v>#N/A</v>
      </c>
      <c r="W140" s="581" t="s">
        <v>1649</v>
      </c>
      <c r="Y140" s="602">
        <f t="shared" si="18"/>
        <v>2021</v>
      </c>
      <c r="Z140" s="602">
        <v>12</v>
      </c>
      <c r="AA140" s="581">
        <f>'OPER.-NONMAJOR SP. REVE (B)(66)'!IS29+'LedgerLoad Assist'!BC143</f>
        <v>0</v>
      </c>
      <c r="AB140" s="581">
        <f t="shared" si="15"/>
        <v>0</v>
      </c>
      <c r="AC140" s="581">
        <f t="shared" si="15"/>
        <v>0</v>
      </c>
    </row>
    <row r="141" spans="1:29">
      <c r="A141" s="581" t="s">
        <v>1642</v>
      </c>
      <c r="B141" s="581" t="s">
        <v>1642</v>
      </c>
      <c r="C141" s="581" t="s">
        <v>1643</v>
      </c>
      <c r="D141" s="581" t="s">
        <v>1643</v>
      </c>
      <c r="E141" s="598">
        <v>470000</v>
      </c>
      <c r="G141" s="581" t="e">
        <f t="shared" si="16"/>
        <v>#N/A</v>
      </c>
      <c r="J141" s="581">
        <v>2000</v>
      </c>
      <c r="Q141" s="601" t="s">
        <v>2027</v>
      </c>
      <c r="T141" s="602" t="e">
        <f t="shared" si="17"/>
        <v>#N/A</v>
      </c>
      <c r="W141" s="581" t="s">
        <v>1649</v>
      </c>
      <c r="Y141" s="602">
        <f t="shared" si="18"/>
        <v>2021</v>
      </c>
      <c r="Z141" s="602">
        <v>12</v>
      </c>
      <c r="AA141" s="581">
        <f>'OPER.-NONMAJOR SP. REVE (B)(66)'!IS30+'LedgerLoad Assist'!BC144</f>
        <v>0</v>
      </c>
      <c r="AB141" s="581">
        <f t="shared" si="15"/>
        <v>0</v>
      </c>
      <c r="AC141" s="581">
        <f t="shared" si="15"/>
        <v>0</v>
      </c>
    </row>
    <row r="142" spans="1:29">
      <c r="A142" s="581" t="s">
        <v>1642</v>
      </c>
      <c r="B142" s="581" t="s">
        <v>1642</v>
      </c>
      <c r="C142" s="581" t="s">
        <v>1643</v>
      </c>
      <c r="D142" s="581" t="s">
        <v>1643</v>
      </c>
      <c r="E142" s="598">
        <v>470000</v>
      </c>
      <c r="G142" s="581" t="e">
        <f t="shared" si="16"/>
        <v>#N/A</v>
      </c>
      <c r="J142" s="581">
        <v>2000</v>
      </c>
      <c r="Q142" s="601">
        <v>610</v>
      </c>
      <c r="T142" s="602" t="e">
        <f t="shared" si="17"/>
        <v>#N/A</v>
      </c>
      <c r="W142" s="581" t="s">
        <v>1649</v>
      </c>
      <c r="Y142" s="602">
        <f t="shared" si="18"/>
        <v>2021</v>
      </c>
      <c r="Z142" s="602">
        <v>12</v>
      </c>
      <c r="AB142" s="581">
        <f t="shared" si="15"/>
        <v>0</v>
      </c>
      <c r="AC142" s="581">
        <f t="shared" si="15"/>
        <v>0</v>
      </c>
    </row>
    <row r="143" spans="1:29">
      <c r="A143" s="581" t="s">
        <v>1642</v>
      </c>
      <c r="B143" s="581" t="s">
        <v>1642</v>
      </c>
      <c r="C143" s="581" t="s">
        <v>1643</v>
      </c>
      <c r="D143" s="581" t="s">
        <v>1643</v>
      </c>
      <c r="E143" s="598">
        <v>470000</v>
      </c>
      <c r="G143" s="581" t="e">
        <f t="shared" si="16"/>
        <v>#N/A</v>
      </c>
      <c r="J143" s="581">
        <v>2000</v>
      </c>
      <c r="Q143" s="601">
        <v>620</v>
      </c>
      <c r="T143" s="602" t="e">
        <f t="shared" si="17"/>
        <v>#N/A</v>
      </c>
      <c r="W143" s="581" t="s">
        <v>1649</v>
      </c>
      <c r="Y143" s="602">
        <f t="shared" si="18"/>
        <v>2021</v>
      </c>
      <c r="Z143" s="602">
        <v>12</v>
      </c>
      <c r="AB143" s="581">
        <f t="shared" si="15"/>
        <v>0</v>
      </c>
      <c r="AC143" s="581">
        <f t="shared" si="15"/>
        <v>0</v>
      </c>
    </row>
    <row r="144" spans="1:29">
      <c r="A144" s="581" t="s">
        <v>1642</v>
      </c>
      <c r="B144" s="581" t="s">
        <v>1642</v>
      </c>
      <c r="C144" s="581" t="s">
        <v>1643</v>
      </c>
      <c r="D144" s="581" t="s">
        <v>1643</v>
      </c>
      <c r="E144" s="598">
        <v>470000</v>
      </c>
      <c r="G144" s="581" t="e">
        <f t="shared" si="16"/>
        <v>#N/A</v>
      </c>
      <c r="J144" s="581">
        <v>2000</v>
      </c>
      <c r="Q144" s="601">
        <v>900</v>
      </c>
      <c r="T144" s="602" t="e">
        <f t="shared" si="17"/>
        <v>#N/A</v>
      </c>
      <c r="W144" s="581" t="s">
        <v>1649</v>
      </c>
      <c r="Y144" s="602">
        <f t="shared" si="18"/>
        <v>2021</v>
      </c>
      <c r="Z144" s="602">
        <v>12</v>
      </c>
      <c r="AB144" s="581">
        <f t="shared" si="15"/>
        <v>0</v>
      </c>
      <c r="AC144" s="581">
        <f t="shared" si="15"/>
        <v>0</v>
      </c>
    </row>
    <row r="145" spans="1:29">
      <c r="A145" s="581" t="s">
        <v>1642</v>
      </c>
      <c r="B145" s="581" t="s">
        <v>1642</v>
      </c>
      <c r="C145" s="581" t="s">
        <v>1643</v>
      </c>
      <c r="D145" s="581" t="s">
        <v>1643</v>
      </c>
      <c r="E145" s="598">
        <v>480000</v>
      </c>
      <c r="G145" s="581" t="e">
        <f t="shared" si="16"/>
        <v>#N/A</v>
      </c>
      <c r="J145" s="581">
        <v>2000</v>
      </c>
      <c r="Q145" s="601">
        <v>100</v>
      </c>
      <c r="T145" s="602" t="e">
        <f t="shared" si="17"/>
        <v>#N/A</v>
      </c>
      <c r="W145" s="581" t="s">
        <v>1649</v>
      </c>
      <c r="Y145" s="602">
        <f t="shared" si="18"/>
        <v>2021</v>
      </c>
      <c r="Z145" s="602">
        <v>12</v>
      </c>
      <c r="AA145" s="581">
        <f>'OPER.-NONMAJOR SP. REVE (B)(66)'!IS32+'LedgerLoad Assist'!BC148</f>
        <v>0</v>
      </c>
      <c r="AB145" s="581">
        <f t="shared" ref="AB145:AC164" si="19">AA145</f>
        <v>0</v>
      </c>
      <c r="AC145" s="581">
        <f t="shared" si="19"/>
        <v>0</v>
      </c>
    </row>
    <row r="146" spans="1:29">
      <c r="A146" s="581" t="s">
        <v>1642</v>
      </c>
      <c r="B146" s="581" t="s">
        <v>1642</v>
      </c>
      <c r="C146" s="581" t="s">
        <v>1643</v>
      </c>
      <c r="D146" s="581" t="s">
        <v>1643</v>
      </c>
      <c r="E146" s="598">
        <v>480000</v>
      </c>
      <c r="G146" s="581" t="e">
        <f t="shared" si="16"/>
        <v>#N/A</v>
      </c>
      <c r="J146" s="581">
        <v>2000</v>
      </c>
      <c r="Q146" s="601" t="s">
        <v>2027</v>
      </c>
      <c r="T146" s="602" t="e">
        <f t="shared" si="17"/>
        <v>#N/A</v>
      </c>
      <c r="W146" s="581" t="s">
        <v>1649</v>
      </c>
      <c r="Y146" s="602">
        <f t="shared" si="18"/>
        <v>2021</v>
      </c>
      <c r="Z146" s="602">
        <v>12</v>
      </c>
      <c r="AA146" s="581">
        <f>'OPER.-NONMAJOR SP. REVE (B)(66)'!IS33+'LedgerLoad Assist'!BC149</f>
        <v>0</v>
      </c>
      <c r="AB146" s="581">
        <f t="shared" si="19"/>
        <v>0</v>
      </c>
      <c r="AC146" s="581">
        <f t="shared" si="19"/>
        <v>0</v>
      </c>
    </row>
    <row r="147" spans="1:29">
      <c r="A147" s="581" t="s">
        <v>1642</v>
      </c>
      <c r="B147" s="581" t="s">
        <v>1642</v>
      </c>
      <c r="C147" s="581" t="s">
        <v>1643</v>
      </c>
      <c r="D147" s="581" t="s">
        <v>1643</v>
      </c>
      <c r="E147" s="598">
        <v>480000</v>
      </c>
      <c r="G147" s="581" t="e">
        <f t="shared" si="16"/>
        <v>#N/A</v>
      </c>
      <c r="J147" s="581">
        <v>2000</v>
      </c>
      <c r="Q147" s="601">
        <v>610</v>
      </c>
      <c r="T147" s="602" t="e">
        <f t="shared" si="17"/>
        <v>#N/A</v>
      </c>
      <c r="W147" s="581" t="s">
        <v>1649</v>
      </c>
      <c r="Y147" s="602">
        <f t="shared" si="18"/>
        <v>2021</v>
      </c>
      <c r="Z147" s="602">
        <v>12</v>
      </c>
      <c r="AB147" s="581">
        <f t="shared" si="19"/>
        <v>0</v>
      </c>
      <c r="AC147" s="581">
        <f t="shared" si="19"/>
        <v>0</v>
      </c>
    </row>
    <row r="148" spans="1:29">
      <c r="A148" s="581" t="s">
        <v>1642</v>
      </c>
      <c r="B148" s="581" t="s">
        <v>1642</v>
      </c>
      <c r="C148" s="581" t="s">
        <v>1643</v>
      </c>
      <c r="D148" s="581" t="s">
        <v>1643</v>
      </c>
      <c r="E148" s="598">
        <v>480000</v>
      </c>
      <c r="G148" s="581" t="e">
        <f t="shared" si="16"/>
        <v>#N/A</v>
      </c>
      <c r="J148" s="581">
        <v>2000</v>
      </c>
      <c r="Q148" s="601">
        <v>620</v>
      </c>
      <c r="T148" s="602" t="e">
        <f t="shared" si="17"/>
        <v>#N/A</v>
      </c>
      <c r="W148" s="581" t="s">
        <v>1649</v>
      </c>
      <c r="Y148" s="602">
        <f t="shared" si="18"/>
        <v>2021</v>
      </c>
      <c r="Z148" s="602">
        <v>12</v>
      </c>
      <c r="AB148" s="581">
        <f t="shared" si="19"/>
        <v>0</v>
      </c>
      <c r="AC148" s="581">
        <f t="shared" si="19"/>
        <v>0</v>
      </c>
    </row>
    <row r="149" spans="1:29">
      <c r="A149" s="581" t="s">
        <v>1642</v>
      </c>
      <c r="B149" s="581" t="s">
        <v>1642</v>
      </c>
      <c r="C149" s="581" t="s">
        <v>1643</v>
      </c>
      <c r="D149" s="581" t="s">
        <v>1643</v>
      </c>
      <c r="E149" s="598">
        <v>480000</v>
      </c>
      <c r="G149" s="581" t="e">
        <f t="shared" si="16"/>
        <v>#N/A</v>
      </c>
      <c r="J149" s="581">
        <v>2000</v>
      </c>
      <c r="Q149" s="601">
        <v>900</v>
      </c>
      <c r="T149" s="602" t="e">
        <f t="shared" si="17"/>
        <v>#N/A</v>
      </c>
      <c r="W149" s="581" t="s">
        <v>1649</v>
      </c>
      <c r="Y149" s="602">
        <f t="shared" si="18"/>
        <v>2021</v>
      </c>
      <c r="Z149" s="602">
        <v>12</v>
      </c>
      <c r="AB149" s="581">
        <f t="shared" si="19"/>
        <v>0</v>
      </c>
      <c r="AC149" s="581">
        <f t="shared" si="19"/>
        <v>0</v>
      </c>
    </row>
    <row r="150" spans="1:29">
      <c r="A150" s="581" t="s">
        <v>1642</v>
      </c>
      <c r="B150" s="581" t="s">
        <v>1642</v>
      </c>
      <c r="C150" s="581" t="s">
        <v>1643</v>
      </c>
      <c r="D150" s="581" t="s">
        <v>1643</v>
      </c>
      <c r="E150" s="598">
        <v>490000</v>
      </c>
      <c r="G150" s="581" t="e">
        <f t="shared" si="16"/>
        <v>#N/A</v>
      </c>
      <c r="J150" s="581">
        <v>2000</v>
      </c>
      <c r="Q150" s="601">
        <v>100</v>
      </c>
      <c r="T150" s="602" t="e">
        <f t="shared" si="17"/>
        <v>#N/A</v>
      </c>
      <c r="W150" s="581" t="s">
        <v>1649</v>
      </c>
      <c r="Y150" s="602">
        <f t="shared" si="18"/>
        <v>2021</v>
      </c>
      <c r="Z150" s="602">
        <v>12</v>
      </c>
      <c r="AB150" s="581">
        <f t="shared" si="19"/>
        <v>0</v>
      </c>
      <c r="AC150" s="581">
        <f t="shared" si="19"/>
        <v>0</v>
      </c>
    </row>
    <row r="151" spans="1:29">
      <c r="A151" s="581" t="s">
        <v>1642</v>
      </c>
      <c r="B151" s="581" t="s">
        <v>1642</v>
      </c>
      <c r="C151" s="581" t="s">
        <v>1643</v>
      </c>
      <c r="D151" s="581" t="s">
        <v>1643</v>
      </c>
      <c r="E151" s="598">
        <v>490000</v>
      </c>
      <c r="G151" s="581" t="e">
        <f t="shared" si="16"/>
        <v>#N/A</v>
      </c>
      <c r="J151" s="581">
        <v>2000</v>
      </c>
      <c r="Q151" s="601" t="s">
        <v>2027</v>
      </c>
      <c r="T151" s="602" t="e">
        <f t="shared" si="17"/>
        <v>#N/A</v>
      </c>
      <c r="W151" s="581" t="s">
        <v>1649</v>
      </c>
      <c r="Y151" s="602">
        <f t="shared" si="18"/>
        <v>2021</v>
      </c>
      <c r="Z151" s="602">
        <v>12</v>
      </c>
      <c r="AB151" s="581">
        <f t="shared" si="19"/>
        <v>0</v>
      </c>
      <c r="AC151" s="581">
        <f t="shared" si="19"/>
        <v>0</v>
      </c>
    </row>
    <row r="152" spans="1:29">
      <c r="A152" s="581" t="s">
        <v>1642</v>
      </c>
      <c r="B152" s="581" t="s">
        <v>1642</v>
      </c>
      <c r="C152" s="581" t="s">
        <v>1643</v>
      </c>
      <c r="D152" s="581" t="s">
        <v>1643</v>
      </c>
      <c r="E152" s="598">
        <v>490000</v>
      </c>
      <c r="G152" s="581" t="e">
        <f t="shared" si="16"/>
        <v>#N/A</v>
      </c>
      <c r="J152" s="581">
        <v>2000</v>
      </c>
      <c r="Q152" s="601">
        <v>610</v>
      </c>
      <c r="T152" s="602" t="e">
        <f t="shared" si="17"/>
        <v>#N/A</v>
      </c>
      <c r="W152" s="581" t="s">
        <v>1649</v>
      </c>
      <c r="Y152" s="602">
        <f t="shared" si="18"/>
        <v>2021</v>
      </c>
      <c r="Z152" s="602">
        <v>12</v>
      </c>
      <c r="AA152" s="581">
        <f>'OPER.-NONMAJOR SP. REVE (B)(66)'!IS36+'LedgerLoad Assist'!BC155</f>
        <v>0</v>
      </c>
      <c r="AB152" s="581">
        <f t="shared" si="19"/>
        <v>0</v>
      </c>
      <c r="AC152" s="581">
        <f t="shared" si="19"/>
        <v>0</v>
      </c>
    </row>
    <row r="153" spans="1:29">
      <c r="A153" s="581" t="s">
        <v>1642</v>
      </c>
      <c r="B153" s="581" t="s">
        <v>1642</v>
      </c>
      <c r="C153" s="581" t="s">
        <v>1643</v>
      </c>
      <c r="D153" s="581" t="s">
        <v>1643</v>
      </c>
      <c r="E153" s="598">
        <v>490000</v>
      </c>
      <c r="G153" s="581" t="e">
        <f t="shared" si="16"/>
        <v>#N/A</v>
      </c>
      <c r="J153" s="581">
        <v>2000</v>
      </c>
      <c r="Q153" s="601">
        <v>620</v>
      </c>
      <c r="T153" s="602" t="e">
        <f t="shared" si="17"/>
        <v>#N/A</v>
      </c>
      <c r="W153" s="581" t="s">
        <v>1649</v>
      </c>
      <c r="Y153" s="602">
        <f t="shared" si="18"/>
        <v>2021</v>
      </c>
      <c r="Z153" s="602">
        <v>12</v>
      </c>
      <c r="AA153" s="581">
        <f>'OPER.-NONMAJOR SP. REVE (B)(66)'!IS37+'LedgerLoad Assist'!BC156</f>
        <v>0</v>
      </c>
      <c r="AB153" s="581">
        <f t="shared" si="19"/>
        <v>0</v>
      </c>
      <c r="AC153" s="581">
        <f t="shared" si="19"/>
        <v>0</v>
      </c>
    </row>
    <row r="154" spans="1:29">
      <c r="A154" s="581" t="s">
        <v>1642</v>
      </c>
      <c r="B154" s="581" t="s">
        <v>1642</v>
      </c>
      <c r="C154" s="581" t="s">
        <v>1643</v>
      </c>
      <c r="D154" s="581" t="s">
        <v>1643</v>
      </c>
      <c r="E154" s="598">
        <v>490000</v>
      </c>
      <c r="G154" s="581" t="e">
        <f t="shared" si="16"/>
        <v>#N/A</v>
      </c>
      <c r="J154" s="581">
        <v>2000</v>
      </c>
      <c r="Q154" s="601">
        <v>900</v>
      </c>
      <c r="T154" s="602" t="e">
        <f t="shared" si="17"/>
        <v>#N/A</v>
      </c>
      <c r="W154" s="581" t="s">
        <v>1649</v>
      </c>
      <c r="Y154" s="602">
        <f t="shared" si="18"/>
        <v>2021</v>
      </c>
      <c r="Z154" s="602">
        <v>12</v>
      </c>
      <c r="AB154" s="581">
        <f t="shared" si="19"/>
        <v>0</v>
      </c>
      <c r="AC154" s="581">
        <f t="shared" si="19"/>
        <v>0</v>
      </c>
    </row>
    <row r="155" spans="1:29">
      <c r="A155" s="581" t="s">
        <v>1642</v>
      </c>
      <c r="B155" s="581" t="s">
        <v>1642</v>
      </c>
      <c r="C155" s="581" t="s">
        <v>1643</v>
      </c>
      <c r="D155" s="581" t="s">
        <v>1643</v>
      </c>
      <c r="E155" s="598">
        <v>500000</v>
      </c>
      <c r="G155" s="581" t="e">
        <f t="shared" si="16"/>
        <v>#N/A</v>
      </c>
      <c r="J155" s="581">
        <v>2000</v>
      </c>
      <c r="Q155" s="601">
        <v>100</v>
      </c>
      <c r="T155" s="602" t="e">
        <f t="shared" si="17"/>
        <v>#N/A</v>
      </c>
      <c r="W155" s="581" t="s">
        <v>1649</v>
      </c>
      <c r="Y155" s="602">
        <f t="shared" si="18"/>
        <v>2021</v>
      </c>
      <c r="Z155" s="602">
        <v>12</v>
      </c>
      <c r="AB155" s="581">
        <f t="shared" si="19"/>
        <v>0</v>
      </c>
      <c r="AC155" s="581">
        <f t="shared" si="19"/>
        <v>0</v>
      </c>
    </row>
    <row r="156" spans="1:29">
      <c r="A156" s="581" t="s">
        <v>1642</v>
      </c>
      <c r="B156" s="581" t="s">
        <v>1642</v>
      </c>
      <c r="C156" s="581" t="s">
        <v>1643</v>
      </c>
      <c r="D156" s="581" t="s">
        <v>1643</v>
      </c>
      <c r="E156" s="598">
        <v>500000</v>
      </c>
      <c r="G156" s="581" t="e">
        <f t="shared" si="16"/>
        <v>#N/A</v>
      </c>
      <c r="J156" s="581">
        <v>2000</v>
      </c>
      <c r="Q156" s="601" t="s">
        <v>2027</v>
      </c>
      <c r="T156" s="602" t="e">
        <f t="shared" si="17"/>
        <v>#N/A</v>
      </c>
      <c r="W156" s="581" t="s">
        <v>1649</v>
      </c>
      <c r="Y156" s="602">
        <f t="shared" si="18"/>
        <v>2021</v>
      </c>
      <c r="Z156" s="602">
        <v>12</v>
      </c>
      <c r="AB156" s="581">
        <f t="shared" si="19"/>
        <v>0</v>
      </c>
      <c r="AC156" s="581">
        <f t="shared" si="19"/>
        <v>0</v>
      </c>
    </row>
    <row r="157" spans="1:29">
      <c r="A157" s="581" t="s">
        <v>1642</v>
      </c>
      <c r="B157" s="581" t="s">
        <v>1642</v>
      </c>
      <c r="C157" s="581" t="s">
        <v>1643</v>
      </c>
      <c r="D157" s="581" t="s">
        <v>1643</v>
      </c>
      <c r="E157" s="598">
        <v>500000</v>
      </c>
      <c r="G157" s="581" t="e">
        <f t="shared" si="16"/>
        <v>#N/A</v>
      </c>
      <c r="J157" s="581">
        <v>2000</v>
      </c>
      <c r="Q157" s="601">
        <v>610</v>
      </c>
      <c r="T157" s="602" t="e">
        <f t="shared" si="17"/>
        <v>#N/A</v>
      </c>
      <c r="W157" s="581" t="s">
        <v>1649</v>
      </c>
      <c r="Y157" s="602">
        <f t="shared" si="18"/>
        <v>2021</v>
      </c>
      <c r="Z157" s="602">
        <v>12</v>
      </c>
      <c r="AB157" s="581">
        <f t="shared" si="19"/>
        <v>0</v>
      </c>
      <c r="AC157" s="581">
        <f t="shared" si="19"/>
        <v>0</v>
      </c>
    </row>
    <row r="158" spans="1:29">
      <c r="A158" s="581" t="s">
        <v>1642</v>
      </c>
      <c r="B158" s="581" t="s">
        <v>1642</v>
      </c>
      <c r="C158" s="581" t="s">
        <v>1643</v>
      </c>
      <c r="D158" s="581" t="s">
        <v>1643</v>
      </c>
      <c r="E158" s="598">
        <v>500000</v>
      </c>
      <c r="G158" s="581" t="e">
        <f t="shared" si="16"/>
        <v>#N/A</v>
      </c>
      <c r="J158" s="581">
        <v>2000</v>
      </c>
      <c r="Q158" s="601">
        <v>620</v>
      </c>
      <c r="T158" s="602" t="e">
        <f t="shared" si="17"/>
        <v>#N/A</v>
      </c>
      <c r="W158" s="581" t="s">
        <v>1649</v>
      </c>
      <c r="Y158" s="602">
        <f t="shared" si="18"/>
        <v>2021</v>
      </c>
      <c r="Z158" s="602">
        <v>12</v>
      </c>
      <c r="AB158" s="581">
        <f t="shared" si="19"/>
        <v>0</v>
      </c>
      <c r="AC158" s="581">
        <f t="shared" si="19"/>
        <v>0</v>
      </c>
    </row>
    <row r="159" spans="1:29">
      <c r="A159" s="581" t="s">
        <v>1642</v>
      </c>
      <c r="B159" s="581" t="s">
        <v>1642</v>
      </c>
      <c r="C159" s="581" t="s">
        <v>1643</v>
      </c>
      <c r="D159" s="581" t="s">
        <v>1643</v>
      </c>
      <c r="E159" s="598">
        <v>500000</v>
      </c>
      <c r="G159" s="581" t="e">
        <f t="shared" si="16"/>
        <v>#N/A</v>
      </c>
      <c r="J159" s="581">
        <v>2000</v>
      </c>
      <c r="Q159" s="601">
        <v>900</v>
      </c>
      <c r="T159" s="602" t="e">
        <f t="shared" si="17"/>
        <v>#N/A</v>
      </c>
      <c r="W159" s="581" t="s">
        <v>1649</v>
      </c>
      <c r="Y159" s="602">
        <f t="shared" si="18"/>
        <v>2021</v>
      </c>
      <c r="Z159" s="602">
        <v>12</v>
      </c>
      <c r="AB159" s="581">
        <f t="shared" si="19"/>
        <v>0</v>
      </c>
      <c r="AC159" s="581">
        <f t="shared" si="19"/>
        <v>0</v>
      </c>
    </row>
    <row r="160" spans="1:29">
      <c r="A160" s="581" t="s">
        <v>1642</v>
      </c>
      <c r="B160" s="581" t="s">
        <v>1642</v>
      </c>
      <c r="C160" s="581" t="s">
        <v>1643</v>
      </c>
      <c r="D160" s="581" t="s">
        <v>1643</v>
      </c>
      <c r="E160" s="598">
        <v>510000</v>
      </c>
      <c r="G160" s="581" t="e">
        <f t="shared" si="16"/>
        <v>#N/A</v>
      </c>
      <c r="J160" s="581">
        <v>2000</v>
      </c>
      <c r="Q160" s="601">
        <v>100</v>
      </c>
      <c r="T160" s="602" t="e">
        <f t="shared" si="17"/>
        <v>#N/A</v>
      </c>
      <c r="W160" s="581" t="s">
        <v>1649</v>
      </c>
      <c r="Y160" s="602">
        <f t="shared" si="18"/>
        <v>2021</v>
      </c>
      <c r="Z160" s="602">
        <v>12</v>
      </c>
      <c r="AB160" s="581">
        <f t="shared" si="19"/>
        <v>0</v>
      </c>
      <c r="AC160" s="581">
        <f t="shared" si="19"/>
        <v>0</v>
      </c>
    </row>
    <row r="161" spans="1:29">
      <c r="A161" s="581" t="s">
        <v>1642</v>
      </c>
      <c r="B161" s="581" t="s">
        <v>1642</v>
      </c>
      <c r="C161" s="581" t="s">
        <v>1643</v>
      </c>
      <c r="D161" s="581" t="s">
        <v>1643</v>
      </c>
      <c r="E161" s="598">
        <v>510000</v>
      </c>
      <c r="G161" s="581" t="e">
        <f t="shared" si="16"/>
        <v>#N/A</v>
      </c>
      <c r="J161" s="581">
        <v>2000</v>
      </c>
      <c r="Q161" s="601" t="s">
        <v>2027</v>
      </c>
      <c r="T161" s="602" t="e">
        <f t="shared" si="17"/>
        <v>#N/A</v>
      </c>
      <c r="W161" s="581" t="s">
        <v>1649</v>
      </c>
      <c r="Y161" s="602">
        <f t="shared" si="18"/>
        <v>2021</v>
      </c>
      <c r="Z161" s="602">
        <v>12</v>
      </c>
      <c r="AA161" s="581">
        <f>'OPER.-NONMAJOR SP. REVE (B)(66)'!IS38+'LedgerLoad Assist'!BC164</f>
        <v>0</v>
      </c>
      <c r="AB161" s="581">
        <f t="shared" si="19"/>
        <v>0</v>
      </c>
      <c r="AC161" s="581">
        <f t="shared" si="19"/>
        <v>0</v>
      </c>
    </row>
    <row r="162" spans="1:29">
      <c r="A162" s="581" t="s">
        <v>1642</v>
      </c>
      <c r="B162" s="581" t="s">
        <v>1642</v>
      </c>
      <c r="C162" s="581" t="s">
        <v>1643</v>
      </c>
      <c r="D162" s="581" t="s">
        <v>1643</v>
      </c>
      <c r="E162" s="598">
        <v>510000</v>
      </c>
      <c r="G162" s="581" t="e">
        <f t="shared" si="16"/>
        <v>#N/A</v>
      </c>
      <c r="J162" s="581">
        <v>2000</v>
      </c>
      <c r="Q162" s="601">
        <v>610</v>
      </c>
      <c r="T162" s="602" t="e">
        <f t="shared" si="17"/>
        <v>#N/A</v>
      </c>
      <c r="W162" s="581" t="s">
        <v>1649</v>
      </c>
      <c r="Y162" s="602">
        <f t="shared" si="18"/>
        <v>2021</v>
      </c>
      <c r="Z162" s="602">
        <v>12</v>
      </c>
      <c r="AB162" s="581">
        <f t="shared" si="19"/>
        <v>0</v>
      </c>
      <c r="AC162" s="581">
        <f t="shared" si="19"/>
        <v>0</v>
      </c>
    </row>
    <row r="163" spans="1:29">
      <c r="A163" s="581" t="s">
        <v>1642</v>
      </c>
      <c r="B163" s="581" t="s">
        <v>1642</v>
      </c>
      <c r="C163" s="581" t="s">
        <v>1643</v>
      </c>
      <c r="D163" s="581" t="s">
        <v>1643</v>
      </c>
      <c r="E163" s="598">
        <v>510000</v>
      </c>
      <c r="G163" s="581" t="e">
        <f t="shared" si="16"/>
        <v>#N/A</v>
      </c>
      <c r="J163" s="581">
        <v>2000</v>
      </c>
      <c r="Q163" s="601">
        <v>620</v>
      </c>
      <c r="T163" s="602" t="e">
        <f t="shared" si="17"/>
        <v>#N/A</v>
      </c>
      <c r="W163" s="581" t="s">
        <v>1649</v>
      </c>
      <c r="Y163" s="602">
        <f t="shared" si="18"/>
        <v>2021</v>
      </c>
      <c r="Z163" s="602">
        <v>12</v>
      </c>
      <c r="AB163" s="581">
        <f t="shared" si="19"/>
        <v>0</v>
      </c>
      <c r="AC163" s="581">
        <f t="shared" si="19"/>
        <v>0</v>
      </c>
    </row>
    <row r="164" spans="1:29">
      <c r="A164" s="581" t="s">
        <v>1642</v>
      </c>
      <c r="B164" s="581" t="s">
        <v>1642</v>
      </c>
      <c r="C164" s="581" t="s">
        <v>1643</v>
      </c>
      <c r="D164" s="581" t="s">
        <v>1643</v>
      </c>
      <c r="E164" s="598">
        <v>510000</v>
      </c>
      <c r="G164" s="581" t="e">
        <f t="shared" si="16"/>
        <v>#N/A</v>
      </c>
      <c r="J164" s="581">
        <v>2000</v>
      </c>
      <c r="Q164" s="601">
        <v>900</v>
      </c>
      <c r="T164" s="602" t="e">
        <f t="shared" si="17"/>
        <v>#N/A</v>
      </c>
      <c r="W164" s="581" t="s">
        <v>1649</v>
      </c>
      <c r="Y164" s="602">
        <f t="shared" si="18"/>
        <v>2021</v>
      </c>
      <c r="Z164" s="602">
        <v>12</v>
      </c>
      <c r="AA164" s="581">
        <f>'OPER.-NONMAJOR SP. REVE (B)(66)'!IS34+'LedgerLoad Assist'!BC167</f>
        <v>0</v>
      </c>
      <c r="AB164" s="581">
        <f t="shared" si="19"/>
        <v>0</v>
      </c>
      <c r="AC164" s="581">
        <f t="shared" si="19"/>
        <v>0</v>
      </c>
    </row>
    <row r="165" spans="1:29">
      <c r="A165" s="581" t="s">
        <v>1642</v>
      </c>
      <c r="B165" s="581" t="s">
        <v>1642</v>
      </c>
      <c r="C165" s="581" t="s">
        <v>1643</v>
      </c>
      <c r="D165" s="581" t="s">
        <v>1643</v>
      </c>
      <c r="E165" s="598">
        <v>520000</v>
      </c>
      <c r="G165" s="581" t="e">
        <f t="shared" si="16"/>
        <v>#N/A</v>
      </c>
      <c r="J165" s="581">
        <v>2000</v>
      </c>
      <c r="Q165" s="601">
        <v>100</v>
      </c>
      <c r="T165" s="602" t="e">
        <f t="shared" si="17"/>
        <v>#N/A</v>
      </c>
      <c r="W165" s="581" t="s">
        <v>1649</v>
      </c>
      <c r="Y165" s="602">
        <f t="shared" si="18"/>
        <v>2021</v>
      </c>
      <c r="Z165" s="602">
        <v>12</v>
      </c>
      <c r="AB165" s="581">
        <f t="shared" ref="AB165:AC180" si="20">AA165</f>
        <v>0</v>
      </c>
      <c r="AC165" s="581">
        <f t="shared" si="20"/>
        <v>0</v>
      </c>
    </row>
    <row r="166" spans="1:29">
      <c r="A166" s="581" t="s">
        <v>1642</v>
      </c>
      <c r="B166" s="581" t="s">
        <v>1642</v>
      </c>
      <c r="C166" s="581" t="s">
        <v>1643</v>
      </c>
      <c r="D166" s="581" t="s">
        <v>1643</v>
      </c>
      <c r="E166" s="598">
        <v>520000</v>
      </c>
      <c r="G166" s="581" t="e">
        <f t="shared" si="16"/>
        <v>#N/A</v>
      </c>
      <c r="J166" s="581">
        <v>2000</v>
      </c>
      <c r="Q166" s="601" t="s">
        <v>2027</v>
      </c>
      <c r="T166" s="602" t="e">
        <f t="shared" si="17"/>
        <v>#N/A</v>
      </c>
      <c r="W166" s="581" t="s">
        <v>1649</v>
      </c>
      <c r="Y166" s="602">
        <f t="shared" si="18"/>
        <v>2021</v>
      </c>
      <c r="Z166" s="602">
        <v>12</v>
      </c>
      <c r="AA166" s="581">
        <f>-'OPER.-NONMAJOR SP. REVE (B)(66)'!IS48-'LedgerLoad Assist'!BC169-'OPER.-NONMAJOR SP. REVE (B)(66)'!IS51-'OPER.-NONMAJOR SP. REVE (B)(66)'!IS52</f>
        <v>0</v>
      </c>
      <c r="AB166" s="581">
        <f t="shared" si="20"/>
        <v>0</v>
      </c>
      <c r="AC166" s="581">
        <f t="shared" si="20"/>
        <v>0</v>
      </c>
    </row>
    <row r="167" spans="1:29">
      <c r="A167" s="581" t="s">
        <v>1642</v>
      </c>
      <c r="B167" s="581" t="s">
        <v>1642</v>
      </c>
      <c r="C167" s="581" t="s">
        <v>1643</v>
      </c>
      <c r="D167" s="581" t="s">
        <v>1643</v>
      </c>
      <c r="E167" s="598">
        <v>520000</v>
      </c>
      <c r="G167" s="581" t="e">
        <f t="shared" si="16"/>
        <v>#N/A</v>
      </c>
      <c r="J167" s="581">
        <v>2000</v>
      </c>
      <c r="Q167" s="601">
        <v>610</v>
      </c>
      <c r="T167" s="602" t="e">
        <f t="shared" si="17"/>
        <v>#N/A</v>
      </c>
      <c r="W167" s="581" t="s">
        <v>1649</v>
      </c>
      <c r="Y167" s="602">
        <f t="shared" si="18"/>
        <v>2021</v>
      </c>
      <c r="Z167" s="602">
        <v>12</v>
      </c>
      <c r="AB167" s="581">
        <f t="shared" si="20"/>
        <v>0</v>
      </c>
      <c r="AC167" s="581">
        <f t="shared" si="20"/>
        <v>0</v>
      </c>
    </row>
    <row r="168" spans="1:29">
      <c r="A168" s="581" t="s">
        <v>1642</v>
      </c>
      <c r="B168" s="581" t="s">
        <v>1642</v>
      </c>
      <c r="C168" s="581" t="s">
        <v>1643</v>
      </c>
      <c r="D168" s="581" t="s">
        <v>1643</v>
      </c>
      <c r="E168" s="598">
        <v>520000</v>
      </c>
      <c r="G168" s="581" t="e">
        <f t="shared" si="16"/>
        <v>#N/A</v>
      </c>
      <c r="J168" s="581">
        <v>2000</v>
      </c>
      <c r="Q168" s="601">
        <v>620</v>
      </c>
      <c r="T168" s="602" t="e">
        <f t="shared" si="17"/>
        <v>#N/A</v>
      </c>
      <c r="W168" s="581" t="s">
        <v>1649</v>
      </c>
      <c r="Y168" s="602">
        <f t="shared" si="18"/>
        <v>2021</v>
      </c>
      <c r="Z168" s="602">
        <v>12</v>
      </c>
      <c r="AB168" s="581">
        <f t="shared" si="20"/>
        <v>0</v>
      </c>
      <c r="AC168" s="581">
        <f t="shared" si="20"/>
        <v>0</v>
      </c>
    </row>
    <row r="169" spans="1:29">
      <c r="A169" s="581" t="s">
        <v>1642</v>
      </c>
      <c r="B169" s="581" t="s">
        <v>1642</v>
      </c>
      <c r="C169" s="581" t="s">
        <v>1643</v>
      </c>
      <c r="D169" s="581" t="s">
        <v>1643</v>
      </c>
      <c r="E169" s="598">
        <v>520000</v>
      </c>
      <c r="G169" s="581" t="e">
        <f t="shared" si="16"/>
        <v>#N/A</v>
      </c>
      <c r="J169" s="581">
        <v>2000</v>
      </c>
      <c r="Q169" s="601">
        <v>900</v>
      </c>
      <c r="T169" s="602" t="e">
        <f t="shared" si="17"/>
        <v>#N/A</v>
      </c>
      <c r="W169" s="581" t="s">
        <v>1649</v>
      </c>
      <c r="Y169" s="602">
        <f t="shared" si="18"/>
        <v>2021</v>
      </c>
      <c r="Z169" s="602">
        <v>12</v>
      </c>
      <c r="AB169" s="581">
        <f t="shared" si="20"/>
        <v>0</v>
      </c>
      <c r="AC169" s="581">
        <f t="shared" si="20"/>
        <v>0</v>
      </c>
    </row>
    <row r="170" spans="1:29">
      <c r="A170" s="581" t="s">
        <v>1642</v>
      </c>
      <c r="B170" s="581" t="s">
        <v>1642</v>
      </c>
      <c r="C170" s="581" t="s">
        <v>1643</v>
      </c>
      <c r="D170" s="581" t="s">
        <v>1643</v>
      </c>
      <c r="E170" s="598">
        <v>100000</v>
      </c>
      <c r="G170" s="581" t="e">
        <f t="shared" si="16"/>
        <v>#N/A</v>
      </c>
      <c r="J170" s="581">
        <v>3000</v>
      </c>
      <c r="Q170" s="601"/>
      <c r="T170" s="602" t="e">
        <f t="shared" si="17"/>
        <v>#N/A</v>
      </c>
      <c r="W170" s="581" t="s">
        <v>1649</v>
      </c>
      <c r="Y170" s="602">
        <f t="shared" si="18"/>
        <v>2021</v>
      </c>
      <c r="Z170" s="602">
        <v>12</v>
      </c>
      <c r="AA170" s="581">
        <f>'BS-NONMAJOR DEBT SERVICE(67-68)'!M6+'BS-NONMAJOR DEBT SERVICE(67-68)'!M7+'BS-NONMAJOR DEBT SERVICE(67-68)'!M8+'BS-NONMAJOR DEBT SERVICE(67-68)'!M9+'BS-NONMAJOR DEBT SERVICE(67-68)'!M10+'BS-NONMAJOR DEBT SERVICE(67-68)'!M11+'LedgerLoad Assist'!BD38</f>
        <v>0</v>
      </c>
      <c r="AB170" s="581">
        <f t="shared" si="20"/>
        <v>0</v>
      </c>
      <c r="AC170" s="581">
        <f t="shared" si="20"/>
        <v>0</v>
      </c>
    </row>
    <row r="171" spans="1:29">
      <c r="A171" s="581" t="s">
        <v>1642</v>
      </c>
      <c r="B171" s="581" t="s">
        <v>1642</v>
      </c>
      <c r="C171" s="581" t="s">
        <v>1643</v>
      </c>
      <c r="D171" s="581" t="s">
        <v>1643</v>
      </c>
      <c r="E171" s="598">
        <v>110000</v>
      </c>
      <c r="G171" s="581" t="e">
        <f t="shared" si="16"/>
        <v>#N/A</v>
      </c>
      <c r="J171" s="581">
        <v>3000</v>
      </c>
      <c r="Q171" s="601"/>
      <c r="T171" s="602" t="e">
        <f t="shared" si="17"/>
        <v>#N/A</v>
      </c>
      <c r="W171" s="581" t="s">
        <v>1649</v>
      </c>
      <c r="Y171" s="602">
        <f t="shared" si="18"/>
        <v>2021</v>
      </c>
      <c r="Z171" s="602">
        <v>12</v>
      </c>
      <c r="AA171" s="581">
        <f>'BS-NONMAJOR DEBT SERVICE(67-68)'!M13+'BS-NONMAJOR DEBT SERVICE(67-68)'!M14+'BS-NONMAJOR DEBT SERVICE(67-68)'!M15+'BS-NONMAJOR DEBT SERVICE(67-68)'!M16+'BS-NONMAJOR DEBT SERVICE(67-68)'!M17+'BS-NONMAJOR DEBT SERVICE(67-68)'!M18+'LedgerLoad Assist'!BD39</f>
        <v>0</v>
      </c>
      <c r="AB171" s="581">
        <f t="shared" si="20"/>
        <v>0</v>
      </c>
      <c r="AC171" s="581">
        <f t="shared" si="20"/>
        <v>0</v>
      </c>
    </row>
    <row r="172" spans="1:29">
      <c r="A172" s="581" t="s">
        <v>1642</v>
      </c>
      <c r="B172" s="581" t="s">
        <v>1642</v>
      </c>
      <c r="C172" s="581" t="s">
        <v>1643</v>
      </c>
      <c r="D172" s="581" t="s">
        <v>1643</v>
      </c>
      <c r="E172" s="598">
        <v>120000</v>
      </c>
      <c r="G172" s="581" t="e">
        <f t="shared" si="16"/>
        <v>#N/A</v>
      </c>
      <c r="J172" s="581">
        <v>3000</v>
      </c>
      <c r="Q172" s="601"/>
      <c r="T172" s="602" t="e">
        <f t="shared" si="17"/>
        <v>#N/A</v>
      </c>
      <c r="W172" s="581" t="s">
        <v>1649</v>
      </c>
      <c r="Y172" s="602">
        <f t="shared" si="18"/>
        <v>2021</v>
      </c>
      <c r="Z172" s="602">
        <v>12</v>
      </c>
      <c r="AA172" s="581">
        <f>'BS-NONMAJOR DEBT SERVICE(67-68)'!M19+'LedgerLoad Assist'!BD40</f>
        <v>0</v>
      </c>
      <c r="AB172" s="581">
        <f t="shared" si="20"/>
        <v>0</v>
      </c>
      <c r="AC172" s="581">
        <f t="shared" si="20"/>
        <v>0</v>
      </c>
    </row>
    <row r="173" spans="1:29">
      <c r="A173" s="581" t="s">
        <v>1642</v>
      </c>
      <c r="B173" s="581" t="s">
        <v>1642</v>
      </c>
      <c r="C173" s="581" t="s">
        <v>1643</v>
      </c>
      <c r="D173" s="581" t="s">
        <v>1643</v>
      </c>
      <c r="E173" s="598">
        <v>130000</v>
      </c>
      <c r="G173" s="581" t="e">
        <f t="shared" si="16"/>
        <v>#N/A</v>
      </c>
      <c r="J173" s="581">
        <v>3000</v>
      </c>
      <c r="Q173" s="601"/>
      <c r="T173" s="602" t="e">
        <f t="shared" si="17"/>
        <v>#N/A</v>
      </c>
      <c r="W173" s="581" t="s">
        <v>1649</v>
      </c>
      <c r="Y173" s="602">
        <f t="shared" si="18"/>
        <v>2021</v>
      </c>
      <c r="Z173" s="602">
        <v>12</v>
      </c>
      <c r="AA173" s="581">
        <f>'BS-NONMAJOR DEBT SERVICE(67-68)'!M20+'BS-NONMAJOR DEBT SERVICE(67-68)'!M21+'BS-NONMAJOR DEBT SERVICE(67-68)'!M22+'LedgerLoad Assist'!BD41</f>
        <v>0</v>
      </c>
      <c r="AB173" s="581">
        <f t="shared" si="20"/>
        <v>0</v>
      </c>
      <c r="AC173" s="581">
        <f t="shared" si="20"/>
        <v>0</v>
      </c>
    </row>
    <row r="174" spans="1:29">
      <c r="A174" s="581" t="s">
        <v>1642</v>
      </c>
      <c r="B174" s="581" t="s">
        <v>1642</v>
      </c>
      <c r="C174" s="581" t="s">
        <v>1643</v>
      </c>
      <c r="D174" s="581" t="s">
        <v>1643</v>
      </c>
      <c r="E174" s="598">
        <v>140000</v>
      </c>
      <c r="G174" s="581" t="e">
        <f t="shared" si="16"/>
        <v>#N/A</v>
      </c>
      <c r="J174" s="581">
        <v>3000</v>
      </c>
      <c r="Q174" s="601"/>
      <c r="T174" s="602" t="e">
        <f t="shared" si="17"/>
        <v>#N/A</v>
      </c>
      <c r="W174" s="581" t="s">
        <v>1649</v>
      </c>
      <c r="Y174" s="602">
        <f t="shared" si="18"/>
        <v>2021</v>
      </c>
      <c r="Z174" s="602">
        <v>12</v>
      </c>
      <c r="AA174" s="581">
        <f>'BS-NONMAJOR DEBT SERVICE(67-68)'!M23+'LedgerLoad Assist'!BD42</f>
        <v>0</v>
      </c>
      <c r="AB174" s="581">
        <f t="shared" si="20"/>
        <v>0</v>
      </c>
      <c r="AC174" s="581">
        <f t="shared" si="20"/>
        <v>0</v>
      </c>
    </row>
    <row r="175" spans="1:29" ht="12.75" customHeight="1">
      <c r="A175" s="581" t="s">
        <v>1642</v>
      </c>
      <c r="B175" s="581" t="s">
        <v>1642</v>
      </c>
      <c r="C175" s="581" t="s">
        <v>1643</v>
      </c>
      <c r="D175" s="581" t="s">
        <v>1643</v>
      </c>
      <c r="E175" s="598">
        <v>150000</v>
      </c>
      <c r="G175" s="581" t="e">
        <f t="shared" si="16"/>
        <v>#N/A</v>
      </c>
      <c r="J175" s="581">
        <v>3000</v>
      </c>
      <c r="Q175" s="601"/>
      <c r="T175" s="602" t="e">
        <f t="shared" si="17"/>
        <v>#N/A</v>
      </c>
      <c r="W175" s="581" t="s">
        <v>1649</v>
      </c>
      <c r="Y175" s="602">
        <f t="shared" si="18"/>
        <v>2021</v>
      </c>
      <c r="Z175" s="602">
        <v>12</v>
      </c>
      <c r="AA175" s="581">
        <f>'BS-NONMAJOR DEBT SERVICE(67-68)'!M24+'LedgerLoad Assist'!BD43</f>
        <v>0</v>
      </c>
      <c r="AB175" s="581">
        <f t="shared" si="20"/>
        <v>0</v>
      </c>
      <c r="AC175" s="581">
        <f t="shared" si="20"/>
        <v>0</v>
      </c>
    </row>
    <row r="176" spans="1:29" ht="12.75" customHeight="1">
      <c r="A176" s="581" t="s">
        <v>1642</v>
      </c>
      <c r="B176" s="581" t="s">
        <v>1642</v>
      </c>
      <c r="C176" s="581" t="s">
        <v>1643</v>
      </c>
      <c r="D176" s="581" t="s">
        <v>1643</v>
      </c>
      <c r="E176" s="598">
        <v>160000</v>
      </c>
      <c r="G176" s="581" t="e">
        <f t="shared" si="16"/>
        <v>#N/A</v>
      </c>
      <c r="J176" s="581">
        <v>3000</v>
      </c>
      <c r="Q176" s="601"/>
      <c r="T176" s="602" t="e">
        <f t="shared" si="17"/>
        <v>#N/A</v>
      </c>
      <c r="W176" s="581" t="s">
        <v>1649</v>
      </c>
      <c r="Y176" s="602">
        <f t="shared" si="18"/>
        <v>2021</v>
      </c>
      <c r="Z176" s="602">
        <v>12</v>
      </c>
      <c r="AB176" s="581">
        <f t="shared" si="20"/>
        <v>0</v>
      </c>
      <c r="AC176" s="581">
        <f t="shared" si="20"/>
        <v>0</v>
      </c>
    </row>
    <row r="177" spans="1:29" ht="12.75" customHeight="1">
      <c r="A177" s="581" t="s">
        <v>1642</v>
      </c>
      <c r="B177" s="581" t="s">
        <v>1642</v>
      </c>
      <c r="C177" s="581" t="s">
        <v>1643</v>
      </c>
      <c r="D177" s="581" t="s">
        <v>1643</v>
      </c>
      <c r="E177" s="598">
        <v>170000</v>
      </c>
      <c r="G177" s="581" t="e">
        <f t="shared" si="16"/>
        <v>#N/A</v>
      </c>
      <c r="J177" s="581">
        <v>3000</v>
      </c>
      <c r="Q177" s="601"/>
      <c r="T177" s="602" t="e">
        <f t="shared" si="17"/>
        <v>#N/A</v>
      </c>
      <c r="W177" s="581" t="s">
        <v>1649</v>
      </c>
      <c r="Y177" s="602">
        <f t="shared" si="18"/>
        <v>2021</v>
      </c>
      <c r="Z177" s="602">
        <v>12</v>
      </c>
      <c r="AA177" s="581">
        <f>'BS-NONMAJOR DEBT SERVICE(67-68)'!M25+'LedgerLoad Assist'!BD45</f>
        <v>0</v>
      </c>
      <c r="AB177" s="581">
        <f t="shared" si="20"/>
        <v>0</v>
      </c>
      <c r="AC177" s="581">
        <f t="shared" si="20"/>
        <v>0</v>
      </c>
    </row>
    <row r="178" spans="1:29">
      <c r="A178" s="581" t="s">
        <v>1642</v>
      </c>
      <c r="B178" s="581" t="s">
        <v>1642</v>
      </c>
      <c r="C178" s="581" t="s">
        <v>1643</v>
      </c>
      <c r="D178" s="581" t="s">
        <v>1643</v>
      </c>
      <c r="E178" s="598">
        <v>190000</v>
      </c>
      <c r="G178" s="581" t="e">
        <f t="shared" si="16"/>
        <v>#N/A</v>
      </c>
      <c r="J178" s="581">
        <v>3000</v>
      </c>
      <c r="Q178" s="601"/>
      <c r="T178" s="602" t="e">
        <f t="shared" si="17"/>
        <v>#N/A</v>
      </c>
      <c r="W178" s="581" t="s">
        <v>1649</v>
      </c>
      <c r="Y178" s="602">
        <f t="shared" si="18"/>
        <v>2021</v>
      </c>
      <c r="Z178" s="602">
        <v>12</v>
      </c>
      <c r="AA178" s="581">
        <f>'BS-NONMAJOR DEBT SERVICE(67-68)'!M31+'LedgerLoad Assist'!BD47</f>
        <v>0</v>
      </c>
      <c r="AB178" s="581">
        <f t="shared" si="20"/>
        <v>0</v>
      </c>
      <c r="AC178" s="581">
        <f t="shared" si="20"/>
        <v>0</v>
      </c>
    </row>
    <row r="179" spans="1:29">
      <c r="A179" s="581" t="s">
        <v>1642</v>
      </c>
      <c r="B179" s="581" t="s">
        <v>1642</v>
      </c>
      <c r="C179" s="581" t="s">
        <v>1643</v>
      </c>
      <c r="D179" s="581" t="s">
        <v>1643</v>
      </c>
      <c r="E179" s="598">
        <v>200000</v>
      </c>
      <c r="G179" s="581" t="e">
        <f t="shared" si="16"/>
        <v>#N/A</v>
      </c>
      <c r="J179" s="581">
        <v>3000</v>
      </c>
      <c r="Q179" s="601"/>
      <c r="T179" s="602" t="e">
        <f t="shared" si="17"/>
        <v>#N/A</v>
      </c>
      <c r="W179" s="581" t="s">
        <v>1649</v>
      </c>
      <c r="Y179" s="602">
        <f t="shared" si="18"/>
        <v>2021</v>
      </c>
      <c r="Z179" s="602">
        <v>12</v>
      </c>
      <c r="AA179" s="581">
        <f>('BS-NONMAJOR DEBT SERVICE(67-68)'!M34+'BS-NONMAJOR DEBT SERVICE(67-68)'!M35+'BS-NONMAJOR DEBT SERVICE(67-68)'!M36+'BS-NONMAJOR DEBT SERVICE(67-68)'!M37+'BS-NONMAJOR DEBT SERVICE(67-68)'!M38+'BS-NONMAJOR DEBT SERVICE(67-68)'!M39+'LedgerLoad Assist'!BD48)*-1</f>
        <v>0</v>
      </c>
      <c r="AB179" s="581">
        <f t="shared" si="20"/>
        <v>0</v>
      </c>
      <c r="AC179" s="581">
        <f t="shared" si="20"/>
        <v>0</v>
      </c>
    </row>
    <row r="180" spans="1:29">
      <c r="A180" s="581" t="s">
        <v>1642</v>
      </c>
      <c r="B180" s="581" t="s">
        <v>1642</v>
      </c>
      <c r="C180" s="581" t="s">
        <v>1643</v>
      </c>
      <c r="D180" s="581" t="s">
        <v>1643</v>
      </c>
      <c r="E180" s="598">
        <v>210000</v>
      </c>
      <c r="G180" s="581" t="e">
        <f t="shared" si="16"/>
        <v>#N/A</v>
      </c>
      <c r="J180" s="581">
        <v>3000</v>
      </c>
      <c r="Q180" s="601"/>
      <c r="T180" s="602" t="e">
        <f t="shared" si="17"/>
        <v>#N/A</v>
      </c>
      <c r="W180" s="581" t="s">
        <v>1649</v>
      </c>
      <c r="Y180" s="602">
        <f t="shared" si="18"/>
        <v>2021</v>
      </c>
      <c r="Z180" s="602">
        <v>12</v>
      </c>
      <c r="AA180" s="581">
        <f>('BS-NONMAJOR DEBT SERVICE(67-68)'!M40+'BS-NONMAJOR DEBT SERVICE(67-68)'!M41+'BS-NONMAJOR DEBT SERVICE(67-68)'!M42+'LedgerLoad Assist'!BD49+'BS-NONMAJOR DEBT SERVICE(67-68)'!M43+'LedgerLoad Assist'!BD50)*-1</f>
        <v>0</v>
      </c>
      <c r="AB180" s="581">
        <f t="shared" si="20"/>
        <v>0</v>
      </c>
      <c r="AC180" s="581">
        <f t="shared" si="20"/>
        <v>0</v>
      </c>
    </row>
    <row r="181" spans="1:29">
      <c r="A181" s="581" t="s">
        <v>1642</v>
      </c>
      <c r="B181" s="581" t="s">
        <v>1642</v>
      </c>
      <c r="C181" s="581" t="s">
        <v>1643</v>
      </c>
      <c r="D181" s="581" t="s">
        <v>1643</v>
      </c>
      <c r="E181" s="598">
        <v>216000</v>
      </c>
      <c r="G181" s="581" t="e">
        <f t="shared" si="16"/>
        <v>#N/A</v>
      </c>
      <c r="J181" s="581">
        <v>3000</v>
      </c>
      <c r="Q181" s="601"/>
      <c r="T181" s="602" t="e">
        <f t="shared" si="17"/>
        <v>#N/A</v>
      </c>
      <c r="W181" s="581" t="s">
        <v>1649</v>
      </c>
      <c r="Y181" s="602">
        <f t="shared" si="18"/>
        <v>2021</v>
      </c>
      <c r="Z181" s="602">
        <v>12</v>
      </c>
      <c r="AA181" s="581">
        <v>0</v>
      </c>
    </row>
    <row r="182" spans="1:29">
      <c r="A182" s="581" t="s">
        <v>1642</v>
      </c>
      <c r="B182" s="581" t="s">
        <v>1642</v>
      </c>
      <c r="C182" s="581" t="s">
        <v>1643</v>
      </c>
      <c r="D182" s="581" t="s">
        <v>1643</v>
      </c>
      <c r="E182" s="598">
        <v>220000</v>
      </c>
      <c r="G182" s="581" t="e">
        <f t="shared" si="16"/>
        <v>#N/A</v>
      </c>
      <c r="J182" s="581">
        <v>3000</v>
      </c>
      <c r="Q182" s="601"/>
      <c r="T182" s="602" t="e">
        <f t="shared" si="17"/>
        <v>#N/A</v>
      </c>
      <c r="W182" s="581" t="s">
        <v>1649</v>
      </c>
      <c r="Y182" s="602">
        <f t="shared" si="18"/>
        <v>2021</v>
      </c>
      <c r="Z182" s="602">
        <v>12</v>
      </c>
      <c r="AA182" s="581">
        <f>('BS-NONMAJOR DEBT SERVICE(67-68)'!M50+'LedgerLoad Assist'!BD51)*-1</f>
        <v>0</v>
      </c>
      <c r="AB182" s="581">
        <f t="shared" ref="AB182:AC201" si="21">AA182</f>
        <v>0</v>
      </c>
      <c r="AC182" s="581">
        <f t="shared" si="21"/>
        <v>0</v>
      </c>
    </row>
    <row r="183" spans="1:29">
      <c r="A183" s="581" t="s">
        <v>1642</v>
      </c>
      <c r="B183" s="581" t="s">
        <v>1642</v>
      </c>
      <c r="C183" s="581" t="s">
        <v>1643</v>
      </c>
      <c r="D183" s="581" t="s">
        <v>1643</v>
      </c>
      <c r="E183" s="598">
        <v>230000</v>
      </c>
      <c r="G183" s="581" t="e">
        <f t="shared" si="16"/>
        <v>#N/A</v>
      </c>
      <c r="J183" s="581">
        <v>3000</v>
      </c>
      <c r="Q183" s="601"/>
      <c r="T183" s="602" t="e">
        <f t="shared" si="17"/>
        <v>#N/A</v>
      </c>
      <c r="W183" s="581" t="s">
        <v>1649</v>
      </c>
      <c r="Y183" s="602">
        <f t="shared" si="18"/>
        <v>2021</v>
      </c>
      <c r="Z183" s="602">
        <v>12</v>
      </c>
      <c r="AA183" s="581">
        <f>('BS-NONMAJOR DEBT SERVICE(67-68)'!M44+'LedgerLoad Assist'!BD52)*-1</f>
        <v>0</v>
      </c>
      <c r="AB183" s="581">
        <f t="shared" si="21"/>
        <v>0</v>
      </c>
      <c r="AC183" s="581">
        <f t="shared" si="21"/>
        <v>0</v>
      </c>
    </row>
    <row r="184" spans="1:29">
      <c r="A184" s="581" t="s">
        <v>1642</v>
      </c>
      <c r="B184" s="581" t="s">
        <v>1642</v>
      </c>
      <c r="C184" s="581" t="s">
        <v>1643</v>
      </c>
      <c r="D184" s="581" t="s">
        <v>1643</v>
      </c>
      <c r="E184" s="598">
        <v>240000</v>
      </c>
      <c r="G184" s="581" t="e">
        <f t="shared" si="16"/>
        <v>#N/A</v>
      </c>
      <c r="J184" s="581">
        <v>3000</v>
      </c>
      <c r="Q184" s="601"/>
      <c r="T184" s="602" t="e">
        <f t="shared" si="17"/>
        <v>#N/A</v>
      </c>
      <c r="W184" s="581" t="s">
        <v>1649</v>
      </c>
      <c r="Y184" s="602">
        <f t="shared" si="18"/>
        <v>2021</v>
      </c>
      <c r="Z184" s="602">
        <v>12</v>
      </c>
      <c r="AA184" s="581">
        <v>0</v>
      </c>
      <c r="AB184" s="581">
        <f t="shared" si="21"/>
        <v>0</v>
      </c>
      <c r="AC184" s="581">
        <f t="shared" si="21"/>
        <v>0</v>
      </c>
    </row>
    <row r="185" spans="1:29">
      <c r="A185" s="581" t="s">
        <v>1642</v>
      </c>
      <c r="B185" s="581" t="s">
        <v>1642</v>
      </c>
      <c r="C185" s="581" t="s">
        <v>1643</v>
      </c>
      <c r="D185" s="581" t="s">
        <v>1643</v>
      </c>
      <c r="E185" s="598">
        <v>250000</v>
      </c>
      <c r="G185" s="581" t="e">
        <f t="shared" si="16"/>
        <v>#N/A</v>
      </c>
      <c r="J185" s="581">
        <v>3000</v>
      </c>
      <c r="Q185" s="601"/>
      <c r="T185" s="602" t="e">
        <f t="shared" si="17"/>
        <v>#N/A</v>
      </c>
      <c r="W185" s="581" t="s">
        <v>1649</v>
      </c>
      <c r="Y185" s="602">
        <f t="shared" si="18"/>
        <v>2021</v>
      </c>
      <c r="Z185" s="602">
        <v>12</v>
      </c>
      <c r="AA185" s="581">
        <v>0</v>
      </c>
      <c r="AB185" s="581">
        <f t="shared" si="21"/>
        <v>0</v>
      </c>
      <c r="AC185" s="581">
        <f t="shared" si="21"/>
        <v>0</v>
      </c>
    </row>
    <row r="186" spans="1:29">
      <c r="A186" s="581" t="s">
        <v>1642</v>
      </c>
      <c r="B186" s="581" t="s">
        <v>1642</v>
      </c>
      <c r="C186" s="581" t="s">
        <v>1643</v>
      </c>
      <c r="D186" s="581" t="s">
        <v>1643</v>
      </c>
      <c r="E186" s="598">
        <v>260000</v>
      </c>
      <c r="G186" s="581" t="e">
        <f t="shared" si="16"/>
        <v>#N/A</v>
      </c>
      <c r="J186" s="581">
        <v>3000</v>
      </c>
      <c r="Q186" s="601"/>
      <c r="T186" s="602" t="e">
        <f t="shared" si="17"/>
        <v>#N/A</v>
      </c>
      <c r="W186" s="581" t="s">
        <v>1649</v>
      </c>
      <c r="Y186" s="602">
        <f t="shared" si="18"/>
        <v>2021</v>
      </c>
      <c r="Z186" s="602">
        <v>12</v>
      </c>
      <c r="AA186" s="581">
        <v>0</v>
      </c>
      <c r="AB186" s="581">
        <f t="shared" si="21"/>
        <v>0</v>
      </c>
      <c r="AC186" s="581">
        <f t="shared" si="21"/>
        <v>0</v>
      </c>
    </row>
    <row r="187" spans="1:29">
      <c r="A187" s="581" t="s">
        <v>1642</v>
      </c>
      <c r="B187" s="581" t="s">
        <v>1642</v>
      </c>
      <c r="C187" s="581" t="s">
        <v>1643</v>
      </c>
      <c r="D187" s="581" t="s">
        <v>1643</v>
      </c>
      <c r="E187" s="598">
        <v>270000</v>
      </c>
      <c r="G187" s="581" t="e">
        <f t="shared" si="16"/>
        <v>#N/A</v>
      </c>
      <c r="J187" s="581">
        <v>3000</v>
      </c>
      <c r="Q187" s="601"/>
      <c r="T187" s="602" t="e">
        <f t="shared" si="17"/>
        <v>#N/A</v>
      </c>
      <c r="W187" s="581" t="s">
        <v>1649</v>
      </c>
      <c r="Y187" s="602">
        <f t="shared" si="18"/>
        <v>2021</v>
      </c>
      <c r="Z187" s="602">
        <v>12</v>
      </c>
      <c r="AA187" s="581">
        <f>('BS-NONMAJOR DEBT SERVICE(67-68)'!M58+'LedgerLoad Assist'!BD56)*-1</f>
        <v>0</v>
      </c>
      <c r="AB187" s="581">
        <f t="shared" si="21"/>
        <v>0</v>
      </c>
      <c r="AC187" s="581">
        <f t="shared" si="21"/>
        <v>0</v>
      </c>
    </row>
    <row r="188" spans="1:29">
      <c r="A188" s="581" t="s">
        <v>1642</v>
      </c>
      <c r="B188" s="581" t="s">
        <v>1642</v>
      </c>
      <c r="C188" s="581" t="s">
        <v>1643</v>
      </c>
      <c r="D188" s="581" t="s">
        <v>1643</v>
      </c>
      <c r="E188" s="598">
        <v>310000</v>
      </c>
      <c r="G188" s="581" t="e">
        <f t="shared" si="16"/>
        <v>#N/A</v>
      </c>
      <c r="J188" s="581">
        <v>3000</v>
      </c>
      <c r="Q188" s="601"/>
      <c r="T188" s="602" t="e">
        <f t="shared" si="17"/>
        <v>#N/A</v>
      </c>
      <c r="W188" s="581" t="s">
        <v>1649</v>
      </c>
      <c r="Y188" s="602">
        <f t="shared" si="18"/>
        <v>2021</v>
      </c>
      <c r="Z188" s="602">
        <v>12</v>
      </c>
      <c r="AA188" s="581">
        <v>0</v>
      </c>
      <c r="AB188" s="581">
        <f t="shared" si="21"/>
        <v>0</v>
      </c>
      <c r="AC188" s="581">
        <f t="shared" si="21"/>
        <v>0</v>
      </c>
    </row>
    <row r="189" spans="1:29">
      <c r="A189" s="581" t="s">
        <v>1642</v>
      </c>
      <c r="B189" s="581" t="s">
        <v>1642</v>
      </c>
      <c r="C189" s="581" t="s">
        <v>1643</v>
      </c>
      <c r="D189" s="581" t="s">
        <v>1643</v>
      </c>
      <c r="E189" s="598">
        <v>311000</v>
      </c>
      <c r="G189" s="581" t="e">
        <f t="shared" si="16"/>
        <v>#N/A</v>
      </c>
      <c r="J189" s="581">
        <v>3000</v>
      </c>
      <c r="Q189" s="601"/>
      <c r="T189" s="602" t="e">
        <f t="shared" si="17"/>
        <v>#N/A</v>
      </c>
      <c r="W189" s="581" t="s">
        <v>1649</v>
      </c>
      <c r="Y189" s="602">
        <f t="shared" si="18"/>
        <v>2021</v>
      </c>
      <c r="Z189" s="602">
        <v>12</v>
      </c>
      <c r="AA189" s="581">
        <f>('OPER.-NONMAJOR DEBT SER.(69-70)'!AS10+'LedgerLoad Assist'!BD59)*-1</f>
        <v>0</v>
      </c>
      <c r="AB189" s="581">
        <f t="shared" si="21"/>
        <v>0</v>
      </c>
      <c r="AC189" s="581">
        <f t="shared" si="21"/>
        <v>0</v>
      </c>
    </row>
    <row r="190" spans="1:29">
      <c r="A190" s="581" t="s">
        <v>1642</v>
      </c>
      <c r="B190" s="581" t="s">
        <v>1642</v>
      </c>
      <c r="C190" s="581" t="s">
        <v>1643</v>
      </c>
      <c r="D190" s="581" t="s">
        <v>1643</v>
      </c>
      <c r="E190" s="598">
        <v>312000</v>
      </c>
      <c r="G190" s="581" t="e">
        <f t="shared" si="16"/>
        <v>#N/A</v>
      </c>
      <c r="J190" s="581">
        <v>3000</v>
      </c>
      <c r="Q190" s="601"/>
      <c r="T190" s="602" t="e">
        <f t="shared" si="17"/>
        <v>#N/A</v>
      </c>
      <c r="W190" s="581" t="s">
        <v>1649</v>
      </c>
      <c r="Y190" s="602">
        <f t="shared" si="18"/>
        <v>2021</v>
      </c>
      <c r="Z190" s="602">
        <v>12</v>
      </c>
      <c r="AA190" s="581">
        <v>0</v>
      </c>
      <c r="AB190" s="581">
        <f t="shared" si="21"/>
        <v>0</v>
      </c>
      <c r="AC190" s="581">
        <f t="shared" si="21"/>
        <v>0</v>
      </c>
    </row>
    <row r="191" spans="1:29">
      <c r="A191" s="581" t="s">
        <v>1642</v>
      </c>
      <c r="B191" s="581" t="s">
        <v>1642</v>
      </c>
      <c r="C191" s="581" t="s">
        <v>1643</v>
      </c>
      <c r="D191" s="581" t="s">
        <v>1643</v>
      </c>
      <c r="E191" s="598">
        <v>313000</v>
      </c>
      <c r="G191" s="581" t="e">
        <f t="shared" si="16"/>
        <v>#N/A</v>
      </c>
      <c r="J191" s="581">
        <v>3000</v>
      </c>
      <c r="Q191" s="601"/>
      <c r="T191" s="602" t="e">
        <f t="shared" si="17"/>
        <v>#N/A</v>
      </c>
      <c r="W191" s="581" t="s">
        <v>1649</v>
      </c>
      <c r="Y191" s="602">
        <f t="shared" si="18"/>
        <v>2021</v>
      </c>
      <c r="Z191" s="602">
        <v>12</v>
      </c>
      <c r="AA191" s="581">
        <v>0</v>
      </c>
      <c r="AB191" s="581">
        <f t="shared" si="21"/>
        <v>0</v>
      </c>
      <c r="AC191" s="581">
        <f t="shared" si="21"/>
        <v>0</v>
      </c>
    </row>
    <row r="192" spans="1:29">
      <c r="A192" s="581" t="s">
        <v>1642</v>
      </c>
      <c r="B192" s="581" t="s">
        <v>1642</v>
      </c>
      <c r="C192" s="581" t="s">
        <v>1643</v>
      </c>
      <c r="D192" s="581" t="s">
        <v>1643</v>
      </c>
      <c r="E192" s="598">
        <v>314000</v>
      </c>
      <c r="G192" s="581" t="e">
        <f t="shared" si="16"/>
        <v>#N/A</v>
      </c>
      <c r="J192" s="581">
        <v>3000</v>
      </c>
      <c r="Q192" s="601"/>
      <c r="T192" s="602" t="e">
        <f t="shared" si="17"/>
        <v>#N/A</v>
      </c>
      <c r="W192" s="581" t="s">
        <v>1649</v>
      </c>
      <c r="Y192" s="602">
        <f t="shared" si="18"/>
        <v>2021</v>
      </c>
      <c r="Z192" s="602">
        <v>12</v>
      </c>
      <c r="AA192" s="581">
        <f>('OPER.-NONMAJOR DEBT SER.(69-70)'!AS11+'LedgerLoad Assist'!BD62)*-1</f>
        <v>0</v>
      </c>
      <c r="AB192" s="581">
        <f t="shared" si="21"/>
        <v>0</v>
      </c>
      <c r="AC192" s="581">
        <f t="shared" si="21"/>
        <v>0</v>
      </c>
    </row>
    <row r="193" spans="1:29">
      <c r="A193" s="581" t="s">
        <v>1642</v>
      </c>
      <c r="B193" s="581" t="s">
        <v>1642</v>
      </c>
      <c r="C193" s="581" t="s">
        <v>1643</v>
      </c>
      <c r="D193" s="581" t="s">
        <v>1643</v>
      </c>
      <c r="E193" s="598">
        <v>315000</v>
      </c>
      <c r="G193" s="581" t="e">
        <f t="shared" si="16"/>
        <v>#N/A</v>
      </c>
      <c r="J193" s="581">
        <v>3000</v>
      </c>
      <c r="Q193" s="601"/>
      <c r="T193" s="602" t="e">
        <f t="shared" si="17"/>
        <v>#N/A</v>
      </c>
      <c r="W193" s="581" t="s">
        <v>1649</v>
      </c>
      <c r="Y193" s="602">
        <f t="shared" si="18"/>
        <v>2021</v>
      </c>
      <c r="Z193" s="602">
        <v>12</v>
      </c>
      <c r="AA193" s="581">
        <f>('LedgerLoad Assist'!BD63)*-1</f>
        <v>0</v>
      </c>
      <c r="AB193" s="581">
        <f t="shared" si="21"/>
        <v>0</v>
      </c>
      <c r="AC193" s="581">
        <f t="shared" si="21"/>
        <v>0</v>
      </c>
    </row>
    <row r="194" spans="1:29">
      <c r="A194" s="581" t="s">
        <v>1642</v>
      </c>
      <c r="B194" s="581" t="s">
        <v>1642</v>
      </c>
      <c r="C194" s="581" t="s">
        <v>1643</v>
      </c>
      <c r="D194" s="581" t="s">
        <v>1643</v>
      </c>
      <c r="E194" s="598">
        <v>316000</v>
      </c>
      <c r="G194" s="581" t="e">
        <f t="shared" si="16"/>
        <v>#N/A</v>
      </c>
      <c r="J194" s="581">
        <v>3000</v>
      </c>
      <c r="Q194" s="601"/>
      <c r="T194" s="602" t="e">
        <f t="shared" si="17"/>
        <v>#N/A</v>
      </c>
      <c r="W194" s="581" t="s">
        <v>1649</v>
      </c>
      <c r="Y194" s="602">
        <f t="shared" si="18"/>
        <v>2021</v>
      </c>
      <c r="Z194" s="602">
        <v>12</v>
      </c>
      <c r="AA194" s="581">
        <f>('LedgerLoad Assist'!BD64)*-1</f>
        <v>0</v>
      </c>
      <c r="AB194" s="581">
        <f t="shared" si="21"/>
        <v>0</v>
      </c>
      <c r="AC194" s="581">
        <f t="shared" si="21"/>
        <v>0</v>
      </c>
    </row>
    <row r="195" spans="1:29">
      <c r="A195" s="581" t="s">
        <v>1642</v>
      </c>
      <c r="B195" s="581" t="s">
        <v>1642</v>
      </c>
      <c r="C195" s="581" t="s">
        <v>1643</v>
      </c>
      <c r="D195" s="581" t="s">
        <v>1643</v>
      </c>
      <c r="E195" s="598">
        <v>320000</v>
      </c>
      <c r="G195" s="581" t="e">
        <f t="shared" si="16"/>
        <v>#N/A</v>
      </c>
      <c r="J195" s="581">
        <v>3000</v>
      </c>
      <c r="Q195" s="601"/>
      <c r="T195" s="602" t="e">
        <f t="shared" si="17"/>
        <v>#N/A</v>
      </c>
      <c r="W195" s="581" t="s">
        <v>1649</v>
      </c>
      <c r="Y195" s="602">
        <f t="shared" si="18"/>
        <v>2021</v>
      </c>
      <c r="Z195" s="602">
        <v>12</v>
      </c>
      <c r="AA195" s="581">
        <f>('LedgerLoad Assist'!BD65)*-1</f>
        <v>0</v>
      </c>
      <c r="AB195" s="581">
        <f t="shared" si="21"/>
        <v>0</v>
      </c>
      <c r="AC195" s="581">
        <f t="shared" si="21"/>
        <v>0</v>
      </c>
    </row>
    <row r="196" spans="1:29">
      <c r="A196" s="581" t="s">
        <v>1642</v>
      </c>
      <c r="B196" s="581" t="s">
        <v>1642</v>
      </c>
      <c r="C196" s="581" t="s">
        <v>1643</v>
      </c>
      <c r="D196" s="581" t="s">
        <v>1643</v>
      </c>
      <c r="E196" s="598">
        <v>322000</v>
      </c>
      <c r="G196" s="581" t="e">
        <f t="shared" si="16"/>
        <v>#N/A</v>
      </c>
      <c r="J196" s="581">
        <v>3000</v>
      </c>
      <c r="Q196" s="601"/>
      <c r="T196" s="602" t="e">
        <f t="shared" si="17"/>
        <v>#N/A</v>
      </c>
      <c r="W196" s="581" t="s">
        <v>1649</v>
      </c>
      <c r="Y196" s="602">
        <f t="shared" si="18"/>
        <v>2021</v>
      </c>
      <c r="Z196" s="602">
        <v>12</v>
      </c>
      <c r="AA196" s="581">
        <f>('LedgerLoad Assist'!BD66)*-1</f>
        <v>0</v>
      </c>
      <c r="AB196" s="581">
        <f t="shared" si="21"/>
        <v>0</v>
      </c>
      <c r="AC196" s="581">
        <f t="shared" si="21"/>
        <v>0</v>
      </c>
    </row>
    <row r="197" spans="1:29">
      <c r="A197" s="581" t="s">
        <v>1642</v>
      </c>
      <c r="B197" s="581" t="s">
        <v>1642</v>
      </c>
      <c r="C197" s="581" t="s">
        <v>1643</v>
      </c>
      <c r="D197" s="581" t="s">
        <v>1643</v>
      </c>
      <c r="E197" s="598">
        <v>323000</v>
      </c>
      <c r="G197" s="581" t="e">
        <f t="shared" si="16"/>
        <v>#N/A</v>
      </c>
      <c r="J197" s="581">
        <v>3000</v>
      </c>
      <c r="Q197" s="601"/>
      <c r="T197" s="602" t="e">
        <f t="shared" si="17"/>
        <v>#N/A</v>
      </c>
      <c r="W197" s="581" t="s">
        <v>1649</v>
      </c>
      <c r="Y197" s="602">
        <f t="shared" si="18"/>
        <v>2021</v>
      </c>
      <c r="Z197" s="602">
        <v>12</v>
      </c>
      <c r="AA197" s="581">
        <f>('LedgerLoad Assist'!BD67)*-1</f>
        <v>0</v>
      </c>
      <c r="AB197" s="581">
        <f t="shared" si="21"/>
        <v>0</v>
      </c>
      <c r="AC197" s="581">
        <f t="shared" si="21"/>
        <v>0</v>
      </c>
    </row>
    <row r="198" spans="1:29">
      <c r="A198" s="581" t="s">
        <v>1642</v>
      </c>
      <c r="B198" s="581" t="s">
        <v>1642</v>
      </c>
      <c r="C198" s="581" t="s">
        <v>1643</v>
      </c>
      <c r="D198" s="581" t="s">
        <v>1643</v>
      </c>
      <c r="E198" s="598">
        <v>330000</v>
      </c>
      <c r="G198" s="581" t="e">
        <f t="shared" si="16"/>
        <v>#N/A</v>
      </c>
      <c r="J198" s="581">
        <v>3000</v>
      </c>
      <c r="Q198" s="601"/>
      <c r="T198" s="602" t="e">
        <f t="shared" si="17"/>
        <v>#N/A</v>
      </c>
      <c r="W198" s="581" t="s">
        <v>1649</v>
      </c>
      <c r="Y198" s="602">
        <f t="shared" si="18"/>
        <v>2021</v>
      </c>
      <c r="Z198" s="602">
        <v>12</v>
      </c>
      <c r="AA198" s="581">
        <f>('LedgerLoad Assist'!BD68)*-1</f>
        <v>0</v>
      </c>
      <c r="AB198" s="581">
        <f t="shared" si="21"/>
        <v>0</v>
      </c>
      <c r="AC198" s="581">
        <f t="shared" si="21"/>
        <v>0</v>
      </c>
    </row>
    <row r="199" spans="1:29">
      <c r="A199" s="581" t="s">
        <v>1642</v>
      </c>
      <c r="B199" s="581" t="s">
        <v>1642</v>
      </c>
      <c r="C199" s="581" t="s">
        <v>1643</v>
      </c>
      <c r="D199" s="581" t="s">
        <v>1643</v>
      </c>
      <c r="E199" s="598">
        <v>331000</v>
      </c>
      <c r="G199" s="581" t="e">
        <f t="shared" si="16"/>
        <v>#N/A</v>
      </c>
      <c r="J199" s="581">
        <v>3000</v>
      </c>
      <c r="Q199" s="601"/>
      <c r="T199" s="602" t="e">
        <f t="shared" si="17"/>
        <v>#N/A</v>
      </c>
      <c r="W199" s="581" t="s">
        <v>1649</v>
      </c>
      <c r="Y199" s="602">
        <f t="shared" si="18"/>
        <v>2021</v>
      </c>
      <c r="Z199" s="602">
        <v>12</v>
      </c>
      <c r="AA199" s="581">
        <f>('OPER.-NONMAJOR DEBT SER.(69-70)'!AS16+'LedgerLoad Assist'!BD69)*-1</f>
        <v>0</v>
      </c>
      <c r="AB199" s="581">
        <f t="shared" si="21"/>
        <v>0</v>
      </c>
      <c r="AC199" s="581">
        <f t="shared" si="21"/>
        <v>0</v>
      </c>
    </row>
    <row r="200" spans="1:29">
      <c r="A200" s="581" t="s">
        <v>1642</v>
      </c>
      <c r="B200" s="581" t="s">
        <v>1642</v>
      </c>
      <c r="C200" s="581" t="s">
        <v>1643</v>
      </c>
      <c r="D200" s="581" t="s">
        <v>1643</v>
      </c>
      <c r="E200" s="598">
        <v>332000</v>
      </c>
      <c r="G200" s="581" t="e">
        <f t="shared" ref="G200:G263" si="22">$G$6</f>
        <v>#N/A</v>
      </c>
      <c r="J200" s="581">
        <v>3000</v>
      </c>
      <c r="Q200" s="601"/>
      <c r="T200" s="602" t="e">
        <f t="shared" ref="T200:T263" si="23">$T$6</f>
        <v>#N/A</v>
      </c>
      <c r="W200" s="581" t="s">
        <v>1649</v>
      </c>
      <c r="Y200" s="602">
        <f t="shared" ref="Y200:Y263" si="24">$Y$6</f>
        <v>2021</v>
      </c>
      <c r="Z200" s="602">
        <v>12</v>
      </c>
      <c r="AA200" s="581">
        <f>('OPER.-NONMAJOR DEBT SER.(69-70)'!AS17+'LedgerLoad Assist'!BD70)*-1</f>
        <v>0</v>
      </c>
      <c r="AB200" s="581">
        <f t="shared" si="21"/>
        <v>0</v>
      </c>
      <c r="AC200" s="581">
        <f t="shared" si="21"/>
        <v>0</v>
      </c>
    </row>
    <row r="201" spans="1:29">
      <c r="A201" s="581" t="s">
        <v>1642</v>
      </c>
      <c r="B201" s="581" t="s">
        <v>1642</v>
      </c>
      <c r="C201" s="581" t="s">
        <v>1643</v>
      </c>
      <c r="D201" s="581" t="s">
        <v>1643</v>
      </c>
      <c r="E201" s="598">
        <v>333000</v>
      </c>
      <c r="G201" s="581" t="e">
        <f t="shared" si="22"/>
        <v>#N/A</v>
      </c>
      <c r="J201" s="581">
        <v>3000</v>
      </c>
      <c r="Q201" s="601"/>
      <c r="T201" s="602" t="e">
        <f t="shared" si="23"/>
        <v>#N/A</v>
      </c>
      <c r="W201" s="581" t="s">
        <v>1649</v>
      </c>
      <c r="Y201" s="602">
        <f t="shared" si="24"/>
        <v>2021</v>
      </c>
      <c r="Z201" s="602">
        <v>12</v>
      </c>
      <c r="AA201" s="581">
        <f>('LedgerLoad Assist'!BD68)*-1</f>
        <v>0</v>
      </c>
      <c r="AB201" s="581">
        <f t="shared" si="21"/>
        <v>0</v>
      </c>
      <c r="AC201" s="581">
        <f t="shared" si="21"/>
        <v>0</v>
      </c>
    </row>
    <row r="202" spans="1:29">
      <c r="A202" s="581" t="s">
        <v>1642</v>
      </c>
      <c r="B202" s="581" t="s">
        <v>1642</v>
      </c>
      <c r="C202" s="581" t="s">
        <v>1643</v>
      </c>
      <c r="D202" s="581" t="s">
        <v>1643</v>
      </c>
      <c r="E202" s="598">
        <v>334000</v>
      </c>
      <c r="G202" s="581" t="e">
        <f t="shared" si="22"/>
        <v>#N/A</v>
      </c>
      <c r="J202" s="581">
        <v>3000</v>
      </c>
      <c r="Q202" s="601"/>
      <c r="T202" s="602" t="e">
        <f t="shared" si="23"/>
        <v>#N/A</v>
      </c>
      <c r="W202" s="581" t="s">
        <v>1649</v>
      </c>
      <c r="Y202" s="602">
        <f t="shared" si="24"/>
        <v>2021</v>
      </c>
      <c r="Z202" s="602">
        <v>12</v>
      </c>
      <c r="AA202" s="581">
        <f>('OPER.-NONMAJOR DEBT SER.(69-70)'!AS18+'LedgerLoad Assist'!BD72)*-1</f>
        <v>0</v>
      </c>
      <c r="AB202" s="581">
        <f t="shared" ref="AB202:AC221" si="25">AA202</f>
        <v>0</v>
      </c>
      <c r="AC202" s="581">
        <f t="shared" si="25"/>
        <v>0</v>
      </c>
    </row>
    <row r="203" spans="1:29">
      <c r="A203" s="581" t="s">
        <v>1642</v>
      </c>
      <c r="B203" s="581" t="s">
        <v>1642</v>
      </c>
      <c r="C203" s="581" t="s">
        <v>1643</v>
      </c>
      <c r="D203" s="581" t="s">
        <v>1643</v>
      </c>
      <c r="E203" s="598">
        <v>335000</v>
      </c>
      <c r="G203" s="581" t="e">
        <f t="shared" si="22"/>
        <v>#N/A</v>
      </c>
      <c r="J203" s="581">
        <v>3000</v>
      </c>
      <c r="Q203" s="601"/>
      <c r="T203" s="602" t="e">
        <f t="shared" si="23"/>
        <v>#N/A</v>
      </c>
      <c r="W203" s="581" t="s">
        <v>1649</v>
      </c>
      <c r="Y203" s="602">
        <f t="shared" si="24"/>
        <v>2021</v>
      </c>
      <c r="Z203" s="602">
        <v>12</v>
      </c>
      <c r="AA203" s="581">
        <f>('OPER.-NONMAJOR DEBT SER.(69-70)'!AS19+'LedgerLoad Assist'!BD73)*-1</f>
        <v>0</v>
      </c>
      <c r="AB203" s="581">
        <f t="shared" si="25"/>
        <v>0</v>
      </c>
      <c r="AC203" s="581">
        <f t="shared" si="25"/>
        <v>0</v>
      </c>
    </row>
    <row r="204" spans="1:29">
      <c r="A204" s="581" t="s">
        <v>1642</v>
      </c>
      <c r="B204" s="581" t="s">
        <v>1642</v>
      </c>
      <c r="C204" s="581" t="s">
        <v>1643</v>
      </c>
      <c r="D204" s="581" t="s">
        <v>1643</v>
      </c>
      <c r="E204" s="598">
        <v>336000</v>
      </c>
      <c r="G204" s="581" t="e">
        <f t="shared" si="22"/>
        <v>#N/A</v>
      </c>
      <c r="J204" s="581">
        <v>3000</v>
      </c>
      <c r="Q204" s="601"/>
      <c r="T204" s="602" t="e">
        <f t="shared" si="23"/>
        <v>#N/A</v>
      </c>
      <c r="W204" s="581" t="s">
        <v>1649</v>
      </c>
      <c r="Y204" s="602">
        <f t="shared" si="24"/>
        <v>2021</v>
      </c>
      <c r="Z204" s="602">
        <v>12</v>
      </c>
      <c r="AA204" s="581">
        <f>('LedgerLoad Assist'!BD74)*-1</f>
        <v>0</v>
      </c>
      <c r="AB204" s="581">
        <f t="shared" si="25"/>
        <v>0</v>
      </c>
      <c r="AC204" s="581">
        <f t="shared" si="25"/>
        <v>0</v>
      </c>
    </row>
    <row r="205" spans="1:29">
      <c r="A205" s="581" t="s">
        <v>1642</v>
      </c>
      <c r="B205" s="581" t="s">
        <v>1642</v>
      </c>
      <c r="C205" s="581" t="s">
        <v>1643</v>
      </c>
      <c r="D205" s="581" t="s">
        <v>1643</v>
      </c>
      <c r="E205" s="598">
        <v>337000</v>
      </c>
      <c r="G205" s="581" t="e">
        <f t="shared" si="22"/>
        <v>#N/A</v>
      </c>
      <c r="J205" s="581">
        <v>3000</v>
      </c>
      <c r="Q205" s="601"/>
      <c r="T205" s="602" t="e">
        <f t="shared" si="23"/>
        <v>#N/A</v>
      </c>
      <c r="W205" s="581" t="s">
        <v>1649</v>
      </c>
      <c r="Y205" s="602">
        <f t="shared" si="24"/>
        <v>2021</v>
      </c>
      <c r="Z205" s="602">
        <v>12</v>
      </c>
      <c r="AA205" s="581">
        <f>('LedgerLoad Assist'!BD75)*-1</f>
        <v>0</v>
      </c>
      <c r="AB205" s="581">
        <f t="shared" si="25"/>
        <v>0</v>
      </c>
      <c r="AC205" s="581">
        <f t="shared" si="25"/>
        <v>0</v>
      </c>
    </row>
    <row r="206" spans="1:29">
      <c r="A206" s="581" t="s">
        <v>1642</v>
      </c>
      <c r="B206" s="581" t="s">
        <v>1642</v>
      </c>
      <c r="C206" s="581" t="s">
        <v>1643</v>
      </c>
      <c r="D206" s="581" t="s">
        <v>1643</v>
      </c>
      <c r="E206" s="598">
        <v>338000</v>
      </c>
      <c r="G206" s="581" t="e">
        <f t="shared" si="22"/>
        <v>#N/A</v>
      </c>
      <c r="J206" s="581">
        <v>3000</v>
      </c>
      <c r="Q206" s="601"/>
      <c r="T206" s="602" t="e">
        <f t="shared" si="23"/>
        <v>#N/A</v>
      </c>
      <c r="W206" s="581" t="s">
        <v>1649</v>
      </c>
      <c r="Y206" s="602">
        <f t="shared" si="24"/>
        <v>2021</v>
      </c>
      <c r="Z206" s="602">
        <v>12</v>
      </c>
      <c r="AA206" s="581">
        <f>('LedgerLoad Assist'!BD76)*-1</f>
        <v>0</v>
      </c>
      <c r="AB206" s="581">
        <f t="shared" si="25"/>
        <v>0</v>
      </c>
      <c r="AC206" s="581">
        <f t="shared" si="25"/>
        <v>0</v>
      </c>
    </row>
    <row r="207" spans="1:29">
      <c r="A207" s="581" t="s">
        <v>1642</v>
      </c>
      <c r="B207" s="581" t="s">
        <v>1642</v>
      </c>
      <c r="C207" s="581" t="s">
        <v>1643</v>
      </c>
      <c r="D207" s="581" t="s">
        <v>1643</v>
      </c>
      <c r="E207" s="598">
        <v>339000</v>
      </c>
      <c r="G207" s="581" t="e">
        <f t="shared" si="22"/>
        <v>#N/A</v>
      </c>
      <c r="J207" s="581">
        <v>3000</v>
      </c>
      <c r="Q207" s="601"/>
      <c r="T207" s="602" t="e">
        <f t="shared" si="23"/>
        <v>#N/A</v>
      </c>
      <c r="W207" s="581" t="s">
        <v>1649</v>
      </c>
      <c r="Y207" s="602">
        <f t="shared" si="24"/>
        <v>2021</v>
      </c>
      <c r="Z207" s="602">
        <v>12</v>
      </c>
      <c r="AA207" s="581">
        <f>('LedgerLoad Assist'!BD77)*-1</f>
        <v>0</v>
      </c>
      <c r="AB207" s="581">
        <f t="shared" si="25"/>
        <v>0</v>
      </c>
      <c r="AC207" s="581">
        <f t="shared" si="25"/>
        <v>0</v>
      </c>
    </row>
    <row r="208" spans="1:29">
      <c r="A208" s="581" t="s">
        <v>1642</v>
      </c>
      <c r="B208" s="581" t="s">
        <v>1642</v>
      </c>
      <c r="C208" s="581" t="s">
        <v>1643</v>
      </c>
      <c r="D208" s="581" t="s">
        <v>1643</v>
      </c>
      <c r="E208" s="598">
        <v>340000</v>
      </c>
      <c r="G208" s="581" t="e">
        <f t="shared" si="22"/>
        <v>#N/A</v>
      </c>
      <c r="J208" s="581">
        <v>3000</v>
      </c>
      <c r="Q208" s="601"/>
      <c r="T208" s="602" t="e">
        <f t="shared" si="23"/>
        <v>#N/A</v>
      </c>
      <c r="W208" s="581" t="s">
        <v>1649</v>
      </c>
      <c r="Y208" s="602">
        <f t="shared" si="24"/>
        <v>2021</v>
      </c>
      <c r="Z208" s="602">
        <v>12</v>
      </c>
      <c r="AA208" s="581">
        <f>('OPER.-NONMAJOR DEBT SER.(69-70)'!AS21+'LedgerLoad Assist'!BD78)*-1</f>
        <v>0</v>
      </c>
      <c r="AB208" s="581">
        <f t="shared" si="25"/>
        <v>0</v>
      </c>
      <c r="AC208" s="581">
        <f t="shared" si="25"/>
        <v>0</v>
      </c>
    </row>
    <row r="209" spans="1:29">
      <c r="A209" s="581" t="s">
        <v>1642</v>
      </c>
      <c r="B209" s="581" t="s">
        <v>1642</v>
      </c>
      <c r="C209" s="581" t="s">
        <v>1643</v>
      </c>
      <c r="D209" s="581" t="s">
        <v>1643</v>
      </c>
      <c r="E209" s="598">
        <v>341000</v>
      </c>
      <c r="G209" s="581" t="e">
        <f t="shared" si="22"/>
        <v>#N/A</v>
      </c>
      <c r="J209" s="581">
        <v>3000</v>
      </c>
      <c r="Q209" s="601"/>
      <c r="T209" s="602" t="e">
        <f t="shared" si="23"/>
        <v>#N/A</v>
      </c>
      <c r="W209" s="581" t="s">
        <v>1649</v>
      </c>
      <c r="Y209" s="602">
        <f t="shared" si="24"/>
        <v>2021</v>
      </c>
      <c r="Z209" s="602">
        <v>12</v>
      </c>
      <c r="AA209" s="581">
        <f>('LedgerLoad Assist'!BD79)*-1</f>
        <v>0</v>
      </c>
      <c r="AB209" s="581">
        <f t="shared" si="25"/>
        <v>0</v>
      </c>
      <c r="AC209" s="581">
        <f t="shared" si="25"/>
        <v>0</v>
      </c>
    </row>
    <row r="210" spans="1:29">
      <c r="A210" s="581" t="s">
        <v>1642</v>
      </c>
      <c r="B210" s="581" t="s">
        <v>1642</v>
      </c>
      <c r="C210" s="581" t="s">
        <v>1643</v>
      </c>
      <c r="D210" s="581" t="s">
        <v>1643</v>
      </c>
      <c r="E210" s="598">
        <v>342000</v>
      </c>
      <c r="G210" s="581" t="e">
        <f t="shared" si="22"/>
        <v>#N/A</v>
      </c>
      <c r="J210" s="581">
        <v>3000</v>
      </c>
      <c r="Q210" s="601"/>
      <c r="T210" s="602" t="e">
        <f t="shared" si="23"/>
        <v>#N/A</v>
      </c>
      <c r="W210" s="581" t="s">
        <v>1649</v>
      </c>
      <c r="Y210" s="602">
        <f t="shared" si="24"/>
        <v>2021</v>
      </c>
      <c r="Z210" s="602">
        <v>12</v>
      </c>
      <c r="AA210" s="581">
        <f>('LedgerLoad Assist'!BD80)*-1</f>
        <v>0</v>
      </c>
      <c r="AB210" s="581">
        <f t="shared" si="25"/>
        <v>0</v>
      </c>
      <c r="AC210" s="581">
        <f t="shared" si="25"/>
        <v>0</v>
      </c>
    </row>
    <row r="211" spans="1:29">
      <c r="A211" s="581" t="s">
        <v>1642</v>
      </c>
      <c r="B211" s="581" t="s">
        <v>1642</v>
      </c>
      <c r="C211" s="581" t="s">
        <v>1643</v>
      </c>
      <c r="D211" s="581" t="s">
        <v>1643</v>
      </c>
      <c r="E211" s="598">
        <v>343000</v>
      </c>
      <c r="G211" s="581" t="e">
        <f t="shared" si="22"/>
        <v>#N/A</v>
      </c>
      <c r="J211" s="581">
        <v>3000</v>
      </c>
      <c r="Q211" s="601"/>
      <c r="T211" s="602" t="e">
        <f t="shared" si="23"/>
        <v>#N/A</v>
      </c>
      <c r="W211" s="581" t="s">
        <v>1649</v>
      </c>
      <c r="Y211" s="602">
        <f t="shared" si="24"/>
        <v>2021</v>
      </c>
      <c r="Z211" s="602">
        <v>12</v>
      </c>
      <c r="AA211" s="581">
        <f>('LedgerLoad Assist'!BD81)*-1</f>
        <v>0</v>
      </c>
      <c r="AB211" s="581">
        <f t="shared" si="25"/>
        <v>0</v>
      </c>
      <c r="AC211" s="581">
        <f t="shared" si="25"/>
        <v>0</v>
      </c>
    </row>
    <row r="212" spans="1:29">
      <c r="A212" s="581" t="s">
        <v>1642</v>
      </c>
      <c r="B212" s="581" t="s">
        <v>1642</v>
      </c>
      <c r="C212" s="581" t="s">
        <v>1643</v>
      </c>
      <c r="D212" s="581" t="s">
        <v>1643</v>
      </c>
      <c r="E212" s="598">
        <v>344000</v>
      </c>
      <c r="G212" s="581" t="e">
        <f t="shared" si="22"/>
        <v>#N/A</v>
      </c>
      <c r="J212" s="581">
        <v>3000</v>
      </c>
      <c r="Q212" s="601"/>
      <c r="T212" s="602" t="e">
        <f t="shared" si="23"/>
        <v>#N/A</v>
      </c>
      <c r="W212" s="581" t="s">
        <v>1649</v>
      </c>
      <c r="Y212" s="602">
        <f t="shared" si="24"/>
        <v>2021</v>
      </c>
      <c r="Z212" s="602">
        <v>12</v>
      </c>
      <c r="AA212" s="581">
        <f>('LedgerLoad Assist'!BD82)*-1</f>
        <v>0</v>
      </c>
      <c r="AB212" s="581">
        <f t="shared" si="25"/>
        <v>0</v>
      </c>
      <c r="AC212" s="581">
        <f t="shared" si="25"/>
        <v>0</v>
      </c>
    </row>
    <row r="213" spans="1:29">
      <c r="A213" s="581" t="s">
        <v>1642</v>
      </c>
      <c r="B213" s="581" t="s">
        <v>1642</v>
      </c>
      <c r="C213" s="581" t="s">
        <v>1643</v>
      </c>
      <c r="D213" s="581" t="s">
        <v>1643</v>
      </c>
      <c r="E213" s="598">
        <v>345000</v>
      </c>
      <c r="G213" s="581" t="e">
        <f t="shared" si="22"/>
        <v>#N/A</v>
      </c>
      <c r="J213" s="581">
        <v>3000</v>
      </c>
      <c r="Q213" s="601"/>
      <c r="T213" s="602" t="e">
        <f t="shared" si="23"/>
        <v>#N/A</v>
      </c>
      <c r="W213" s="581" t="s">
        <v>1649</v>
      </c>
      <c r="Y213" s="602">
        <f t="shared" si="24"/>
        <v>2021</v>
      </c>
      <c r="Z213" s="602">
        <v>12</v>
      </c>
      <c r="AA213" s="581">
        <f>('LedgerLoad Assist'!BD83)*-1</f>
        <v>0</v>
      </c>
      <c r="AB213" s="581">
        <f t="shared" si="25"/>
        <v>0</v>
      </c>
      <c r="AC213" s="581">
        <f t="shared" si="25"/>
        <v>0</v>
      </c>
    </row>
    <row r="214" spans="1:29">
      <c r="A214" s="581" t="s">
        <v>1642</v>
      </c>
      <c r="B214" s="581" t="s">
        <v>1642</v>
      </c>
      <c r="C214" s="581" t="s">
        <v>1643</v>
      </c>
      <c r="D214" s="581" t="s">
        <v>1643</v>
      </c>
      <c r="E214" s="598">
        <v>346000</v>
      </c>
      <c r="G214" s="581" t="e">
        <f t="shared" si="22"/>
        <v>#N/A</v>
      </c>
      <c r="J214" s="581">
        <v>3000</v>
      </c>
      <c r="Q214" s="601"/>
      <c r="T214" s="602" t="e">
        <f t="shared" si="23"/>
        <v>#N/A</v>
      </c>
      <c r="W214" s="581" t="s">
        <v>1649</v>
      </c>
      <c r="Y214" s="602">
        <f t="shared" si="24"/>
        <v>2021</v>
      </c>
      <c r="Z214" s="602">
        <v>12</v>
      </c>
      <c r="AA214" s="581">
        <f>('LedgerLoad Assist'!BD84)*-1</f>
        <v>0</v>
      </c>
      <c r="AB214" s="581">
        <f t="shared" si="25"/>
        <v>0</v>
      </c>
      <c r="AC214" s="581">
        <f t="shared" si="25"/>
        <v>0</v>
      </c>
    </row>
    <row r="215" spans="1:29">
      <c r="A215" s="581" t="s">
        <v>1642</v>
      </c>
      <c r="B215" s="581" t="s">
        <v>1642</v>
      </c>
      <c r="C215" s="581" t="s">
        <v>1643</v>
      </c>
      <c r="D215" s="581" t="s">
        <v>1643</v>
      </c>
      <c r="E215" s="598">
        <v>350000</v>
      </c>
      <c r="G215" s="581" t="e">
        <f t="shared" si="22"/>
        <v>#N/A</v>
      </c>
      <c r="J215" s="581">
        <v>3000</v>
      </c>
      <c r="Q215" s="601"/>
      <c r="T215" s="602" t="e">
        <f t="shared" si="23"/>
        <v>#N/A</v>
      </c>
      <c r="W215" s="581" t="s">
        <v>1649</v>
      </c>
      <c r="Y215" s="602">
        <f t="shared" si="24"/>
        <v>2021</v>
      </c>
      <c r="Z215" s="602">
        <v>12</v>
      </c>
      <c r="AA215" s="581">
        <f>('LedgerLoad Assist'!BD85)*-1</f>
        <v>0</v>
      </c>
      <c r="AB215" s="581">
        <f t="shared" si="25"/>
        <v>0</v>
      </c>
      <c r="AC215" s="581">
        <f t="shared" si="25"/>
        <v>0</v>
      </c>
    </row>
    <row r="216" spans="1:29">
      <c r="A216" s="581" t="s">
        <v>1642</v>
      </c>
      <c r="B216" s="581" t="s">
        <v>1642</v>
      </c>
      <c r="C216" s="581" t="s">
        <v>1643</v>
      </c>
      <c r="D216" s="581" t="s">
        <v>1643</v>
      </c>
      <c r="E216" s="598">
        <v>351000</v>
      </c>
      <c r="G216" s="581" t="e">
        <f t="shared" si="22"/>
        <v>#N/A</v>
      </c>
      <c r="J216" s="581">
        <v>3000</v>
      </c>
      <c r="Q216" s="601"/>
      <c r="T216" s="602" t="e">
        <f t="shared" si="23"/>
        <v>#N/A</v>
      </c>
      <c r="W216" s="581" t="s">
        <v>1649</v>
      </c>
      <c r="Y216" s="602">
        <f t="shared" si="24"/>
        <v>2021</v>
      </c>
      <c r="Z216" s="602">
        <v>12</v>
      </c>
      <c r="AA216" s="581">
        <f>('LedgerLoad Assist'!BD86)*-1</f>
        <v>0</v>
      </c>
      <c r="AB216" s="581">
        <f t="shared" si="25"/>
        <v>0</v>
      </c>
      <c r="AC216" s="581">
        <f t="shared" si="25"/>
        <v>0</v>
      </c>
    </row>
    <row r="217" spans="1:29">
      <c r="A217" s="581" t="s">
        <v>1642</v>
      </c>
      <c r="B217" s="581" t="s">
        <v>1642</v>
      </c>
      <c r="C217" s="581" t="s">
        <v>1643</v>
      </c>
      <c r="D217" s="581" t="s">
        <v>1643</v>
      </c>
      <c r="E217" s="605">
        <v>362000</v>
      </c>
      <c r="G217" s="581" t="e">
        <f t="shared" si="22"/>
        <v>#N/A</v>
      </c>
      <c r="J217" s="581">
        <v>3000</v>
      </c>
      <c r="Q217" s="601"/>
      <c r="T217" s="602" t="e">
        <f t="shared" si="23"/>
        <v>#N/A</v>
      </c>
      <c r="W217" s="581" t="s">
        <v>1649</v>
      </c>
      <c r="Y217" s="602">
        <f t="shared" si="24"/>
        <v>2021</v>
      </c>
      <c r="Z217" s="602">
        <v>12</v>
      </c>
      <c r="AA217" s="581">
        <f>('LedgerLoad Assist'!BD87)*-1</f>
        <v>0</v>
      </c>
      <c r="AB217" s="581">
        <f t="shared" si="25"/>
        <v>0</v>
      </c>
      <c r="AC217" s="581">
        <f t="shared" si="25"/>
        <v>0</v>
      </c>
    </row>
    <row r="218" spans="1:29">
      <c r="A218" s="581" t="s">
        <v>1642</v>
      </c>
      <c r="B218" s="581" t="s">
        <v>1642</v>
      </c>
      <c r="C218" s="581" t="s">
        <v>1643</v>
      </c>
      <c r="D218" s="581" t="s">
        <v>1643</v>
      </c>
      <c r="E218" s="598">
        <v>361000</v>
      </c>
      <c r="G218" s="581" t="e">
        <f t="shared" si="22"/>
        <v>#N/A</v>
      </c>
      <c r="J218" s="581">
        <v>3000</v>
      </c>
      <c r="Q218" s="601"/>
      <c r="T218" s="602" t="e">
        <f t="shared" si="23"/>
        <v>#N/A</v>
      </c>
      <c r="W218" s="581" t="s">
        <v>1649</v>
      </c>
      <c r="Y218" s="602">
        <f t="shared" si="24"/>
        <v>2021</v>
      </c>
      <c r="Z218" s="602">
        <v>12</v>
      </c>
      <c r="AA218" s="581">
        <f>('LedgerLoad Assist'!BD88)*-1</f>
        <v>0</v>
      </c>
      <c r="AB218" s="581">
        <f t="shared" si="25"/>
        <v>0</v>
      </c>
      <c r="AC218" s="581">
        <f t="shared" si="25"/>
        <v>0</v>
      </c>
    </row>
    <row r="219" spans="1:29">
      <c r="A219" s="581" t="s">
        <v>1642</v>
      </c>
      <c r="B219" s="581" t="s">
        <v>1642</v>
      </c>
      <c r="C219" s="581" t="s">
        <v>1643</v>
      </c>
      <c r="D219" s="581" t="s">
        <v>1643</v>
      </c>
      <c r="E219" s="605">
        <v>360000</v>
      </c>
      <c r="G219" s="581" t="e">
        <f t="shared" si="22"/>
        <v>#N/A</v>
      </c>
      <c r="J219" s="581">
        <v>3000</v>
      </c>
      <c r="Q219" s="601"/>
      <c r="T219" s="602" t="e">
        <f t="shared" si="23"/>
        <v>#N/A</v>
      </c>
      <c r="W219" s="581" t="s">
        <v>1649</v>
      </c>
      <c r="Y219" s="602">
        <f t="shared" si="24"/>
        <v>2021</v>
      </c>
      <c r="Z219" s="602">
        <v>12</v>
      </c>
      <c r="AA219" s="581">
        <f>('LedgerLoad Assist'!BD89+'OPER.-NONMAJOR DEBT SER.(69-70)'!AS24)*-1</f>
        <v>0</v>
      </c>
      <c r="AB219" s="581">
        <f t="shared" si="25"/>
        <v>0</v>
      </c>
      <c r="AC219" s="581">
        <f t="shared" si="25"/>
        <v>0</v>
      </c>
    </row>
    <row r="220" spans="1:29">
      <c r="A220" s="581" t="s">
        <v>1642</v>
      </c>
      <c r="B220" s="581" t="s">
        <v>1642</v>
      </c>
      <c r="C220" s="581" t="s">
        <v>1643</v>
      </c>
      <c r="D220" s="581" t="s">
        <v>1643</v>
      </c>
      <c r="E220" s="598">
        <v>363000</v>
      </c>
      <c r="G220" s="581" t="e">
        <f t="shared" si="22"/>
        <v>#N/A</v>
      </c>
      <c r="J220" s="581">
        <v>3000</v>
      </c>
      <c r="Q220" s="601"/>
      <c r="T220" s="602" t="e">
        <f t="shared" si="23"/>
        <v>#N/A</v>
      </c>
      <c r="W220" s="581" t="s">
        <v>1649</v>
      </c>
      <c r="Y220" s="602">
        <f t="shared" si="24"/>
        <v>2021</v>
      </c>
      <c r="Z220" s="602">
        <v>12</v>
      </c>
      <c r="AA220" s="581">
        <f>('LedgerLoad Assist'!BD90)*-1</f>
        <v>0</v>
      </c>
      <c r="AB220" s="581">
        <f t="shared" si="25"/>
        <v>0</v>
      </c>
      <c r="AC220" s="581">
        <f t="shared" si="25"/>
        <v>0</v>
      </c>
    </row>
    <row r="221" spans="1:29">
      <c r="A221" s="581" t="s">
        <v>1642</v>
      </c>
      <c r="B221" s="581" t="s">
        <v>1642</v>
      </c>
      <c r="C221" s="581" t="s">
        <v>1643</v>
      </c>
      <c r="D221" s="581" t="s">
        <v>1643</v>
      </c>
      <c r="E221" s="598">
        <v>365000</v>
      </c>
      <c r="G221" s="581" t="e">
        <f t="shared" si="22"/>
        <v>#N/A</v>
      </c>
      <c r="J221" s="581">
        <v>3000</v>
      </c>
      <c r="Q221" s="601"/>
      <c r="T221" s="602" t="e">
        <f t="shared" si="23"/>
        <v>#N/A</v>
      </c>
      <c r="W221" s="581" t="s">
        <v>1649</v>
      </c>
      <c r="Y221" s="602">
        <f t="shared" si="24"/>
        <v>2021</v>
      </c>
      <c r="Z221" s="602">
        <v>12</v>
      </c>
      <c r="AA221" s="581">
        <f>('LedgerLoad Assist'!BD91)*-1</f>
        <v>0</v>
      </c>
      <c r="AB221" s="581">
        <f t="shared" si="25"/>
        <v>0</v>
      </c>
      <c r="AC221" s="581">
        <f t="shared" si="25"/>
        <v>0</v>
      </c>
    </row>
    <row r="222" spans="1:29">
      <c r="A222" s="581" t="s">
        <v>1642</v>
      </c>
      <c r="B222" s="581" t="s">
        <v>1642</v>
      </c>
      <c r="C222" s="581" t="s">
        <v>1643</v>
      </c>
      <c r="D222" s="581" t="s">
        <v>1643</v>
      </c>
      <c r="E222" s="598">
        <v>366000</v>
      </c>
      <c r="G222" s="581" t="e">
        <f t="shared" si="22"/>
        <v>#N/A</v>
      </c>
      <c r="J222" s="581">
        <v>3000</v>
      </c>
      <c r="Q222" s="601"/>
      <c r="T222" s="602" t="e">
        <f t="shared" si="23"/>
        <v>#N/A</v>
      </c>
      <c r="W222" s="581" t="s">
        <v>1649</v>
      </c>
      <c r="Y222" s="602">
        <f t="shared" si="24"/>
        <v>2021</v>
      </c>
      <c r="Z222" s="602">
        <v>12</v>
      </c>
      <c r="AA222" s="581">
        <f>('LedgerLoad Assist'!BD92)*-1</f>
        <v>0</v>
      </c>
      <c r="AB222" s="581">
        <f t="shared" ref="AB222:AC241" si="26">AA222</f>
        <v>0</v>
      </c>
      <c r="AC222" s="581">
        <f t="shared" si="26"/>
        <v>0</v>
      </c>
    </row>
    <row r="223" spans="1:29">
      <c r="A223" s="581" t="s">
        <v>1642</v>
      </c>
      <c r="B223" s="581" t="s">
        <v>1642</v>
      </c>
      <c r="C223" s="581" t="s">
        <v>1643</v>
      </c>
      <c r="D223" s="581" t="s">
        <v>1643</v>
      </c>
      <c r="E223" s="598">
        <v>367000</v>
      </c>
      <c r="G223" s="581" t="e">
        <f t="shared" si="22"/>
        <v>#N/A</v>
      </c>
      <c r="J223" s="581">
        <v>3000</v>
      </c>
      <c r="Q223" s="601"/>
      <c r="T223" s="602" t="e">
        <f t="shared" si="23"/>
        <v>#N/A</v>
      </c>
      <c r="W223" s="581" t="s">
        <v>1649</v>
      </c>
      <c r="Y223" s="602">
        <f t="shared" si="24"/>
        <v>2021</v>
      </c>
      <c r="Z223" s="602">
        <v>12</v>
      </c>
      <c r="AA223" s="581">
        <f>('LedgerLoad Assist'!BD93)*-1</f>
        <v>0</v>
      </c>
      <c r="AB223" s="581">
        <f t="shared" si="26"/>
        <v>0</v>
      </c>
      <c r="AC223" s="581">
        <f t="shared" si="26"/>
        <v>0</v>
      </c>
    </row>
    <row r="224" spans="1:29">
      <c r="A224" s="581" t="s">
        <v>1642</v>
      </c>
      <c r="B224" s="581" t="s">
        <v>1642</v>
      </c>
      <c r="C224" s="581" t="s">
        <v>1643</v>
      </c>
      <c r="D224" s="581" t="s">
        <v>1643</v>
      </c>
      <c r="E224" s="598">
        <v>368000</v>
      </c>
      <c r="G224" s="581" t="e">
        <f t="shared" si="22"/>
        <v>#N/A</v>
      </c>
      <c r="J224" s="581">
        <v>3000</v>
      </c>
      <c r="Q224" s="601"/>
      <c r="T224" s="602" t="e">
        <f t="shared" si="23"/>
        <v>#N/A</v>
      </c>
      <c r="W224" s="581" t="s">
        <v>1649</v>
      </c>
      <c r="Y224" s="602">
        <f t="shared" si="24"/>
        <v>2021</v>
      </c>
      <c r="Z224" s="602">
        <v>12</v>
      </c>
      <c r="AA224" s="581">
        <f>('LedgerLoad Assist'!BD94)*-1</f>
        <v>0</v>
      </c>
      <c r="AB224" s="581">
        <f t="shared" si="26"/>
        <v>0</v>
      </c>
      <c r="AC224" s="581">
        <f t="shared" si="26"/>
        <v>0</v>
      </c>
    </row>
    <row r="225" spans="1:29">
      <c r="A225" s="581" t="s">
        <v>1642</v>
      </c>
      <c r="B225" s="581" t="s">
        <v>1642</v>
      </c>
      <c r="C225" s="581" t="s">
        <v>1643</v>
      </c>
      <c r="D225" s="581" t="s">
        <v>1643</v>
      </c>
      <c r="E225" s="598">
        <v>370000</v>
      </c>
      <c r="G225" s="581" t="e">
        <f t="shared" si="22"/>
        <v>#N/A</v>
      </c>
      <c r="J225" s="581">
        <v>3000</v>
      </c>
      <c r="Q225" s="601"/>
      <c r="T225" s="602" t="e">
        <f t="shared" si="23"/>
        <v>#N/A</v>
      </c>
      <c r="W225" s="581" t="s">
        <v>1649</v>
      </c>
      <c r="Y225" s="602">
        <f t="shared" si="24"/>
        <v>2021</v>
      </c>
      <c r="Z225" s="602">
        <v>12</v>
      </c>
      <c r="AA225" s="581">
        <f>('LedgerLoad Assist'!BD95)*-1</f>
        <v>0</v>
      </c>
      <c r="AB225" s="581">
        <f t="shared" si="26"/>
        <v>0</v>
      </c>
      <c r="AC225" s="581">
        <f t="shared" si="26"/>
        <v>0</v>
      </c>
    </row>
    <row r="226" spans="1:29">
      <c r="A226" s="581" t="s">
        <v>1642</v>
      </c>
      <c r="B226" s="581" t="s">
        <v>1642</v>
      </c>
      <c r="C226" s="581" t="s">
        <v>1643</v>
      </c>
      <c r="D226" s="581" t="s">
        <v>1643</v>
      </c>
      <c r="E226" s="598">
        <v>371000</v>
      </c>
      <c r="G226" s="581" t="e">
        <f t="shared" si="22"/>
        <v>#N/A</v>
      </c>
      <c r="J226" s="581">
        <v>3000</v>
      </c>
      <c r="Q226" s="601"/>
      <c r="T226" s="602" t="e">
        <f t="shared" si="23"/>
        <v>#N/A</v>
      </c>
      <c r="W226" s="581" t="s">
        <v>1649</v>
      </c>
      <c r="Y226" s="602">
        <f t="shared" si="24"/>
        <v>2021</v>
      </c>
      <c r="Z226" s="602">
        <v>12</v>
      </c>
      <c r="AA226" s="581">
        <f>('LedgerLoad Assist'!BD96)*-1</f>
        <v>0</v>
      </c>
      <c r="AB226" s="581">
        <f t="shared" si="26"/>
        <v>0</v>
      </c>
      <c r="AC226" s="581">
        <f t="shared" si="26"/>
        <v>0</v>
      </c>
    </row>
    <row r="227" spans="1:29">
      <c r="A227" s="581" t="s">
        <v>1642</v>
      </c>
      <c r="B227" s="581" t="s">
        <v>1642</v>
      </c>
      <c r="C227" s="581" t="s">
        <v>1643</v>
      </c>
      <c r="D227" s="581" t="s">
        <v>1643</v>
      </c>
      <c r="E227" s="598">
        <v>372000</v>
      </c>
      <c r="G227" s="581" t="e">
        <f t="shared" si="22"/>
        <v>#N/A</v>
      </c>
      <c r="J227" s="581">
        <v>3000</v>
      </c>
      <c r="Q227" s="601"/>
      <c r="T227" s="602" t="e">
        <f t="shared" si="23"/>
        <v>#N/A</v>
      </c>
      <c r="W227" s="581" t="s">
        <v>1649</v>
      </c>
      <c r="Y227" s="602">
        <f t="shared" si="24"/>
        <v>2021</v>
      </c>
      <c r="Z227" s="602">
        <v>12</v>
      </c>
      <c r="AA227" s="581">
        <f>('LedgerLoad Assist'!BD97)*-1</f>
        <v>0</v>
      </c>
      <c r="AB227" s="581">
        <f t="shared" si="26"/>
        <v>0</v>
      </c>
      <c r="AC227" s="581">
        <f t="shared" si="26"/>
        <v>0</v>
      </c>
    </row>
    <row r="228" spans="1:29">
      <c r="A228" s="581" t="s">
        <v>1642</v>
      </c>
      <c r="B228" s="581" t="s">
        <v>1642</v>
      </c>
      <c r="C228" s="581" t="s">
        <v>1643</v>
      </c>
      <c r="D228" s="581" t="s">
        <v>1643</v>
      </c>
      <c r="E228" s="598">
        <v>373000</v>
      </c>
      <c r="G228" s="581" t="e">
        <f t="shared" si="22"/>
        <v>#N/A</v>
      </c>
      <c r="J228" s="581">
        <v>3000</v>
      </c>
      <c r="Q228" s="601"/>
      <c r="T228" s="602" t="e">
        <f t="shared" si="23"/>
        <v>#N/A</v>
      </c>
      <c r="W228" s="581" t="s">
        <v>1649</v>
      </c>
      <c r="Y228" s="602">
        <f t="shared" si="24"/>
        <v>2021</v>
      </c>
      <c r="Z228" s="602">
        <v>12</v>
      </c>
      <c r="AA228" s="581">
        <f>('LedgerLoad Assist'!BD98)*-1</f>
        <v>0</v>
      </c>
      <c r="AB228" s="581">
        <f t="shared" si="26"/>
        <v>0</v>
      </c>
      <c r="AC228" s="581">
        <f t="shared" si="26"/>
        <v>0</v>
      </c>
    </row>
    <row r="229" spans="1:29">
      <c r="A229" s="581" t="s">
        <v>1642</v>
      </c>
      <c r="B229" s="581" t="s">
        <v>1642</v>
      </c>
      <c r="C229" s="581" t="s">
        <v>1643</v>
      </c>
      <c r="D229" s="581" t="s">
        <v>1643</v>
      </c>
      <c r="E229" s="598">
        <v>380000</v>
      </c>
      <c r="G229" s="581" t="e">
        <f t="shared" si="22"/>
        <v>#N/A</v>
      </c>
      <c r="J229" s="581">
        <v>3000</v>
      </c>
      <c r="Q229" s="601"/>
      <c r="T229" s="602" t="e">
        <f t="shared" si="23"/>
        <v>#N/A</v>
      </c>
      <c r="W229" s="581" t="s">
        <v>1649</v>
      </c>
      <c r="Y229" s="602">
        <f t="shared" si="24"/>
        <v>2021</v>
      </c>
      <c r="Z229" s="602">
        <v>12</v>
      </c>
      <c r="AA229" s="581">
        <f>('LedgerLoad Assist'!BD99)*-1</f>
        <v>0</v>
      </c>
      <c r="AB229" s="581">
        <f t="shared" si="26"/>
        <v>0</v>
      </c>
      <c r="AC229" s="581">
        <f t="shared" si="26"/>
        <v>0</v>
      </c>
    </row>
    <row r="230" spans="1:29">
      <c r="A230" s="581" t="s">
        <v>1642</v>
      </c>
      <c r="B230" s="581" t="s">
        <v>1642</v>
      </c>
      <c r="C230" s="581" t="s">
        <v>1643</v>
      </c>
      <c r="D230" s="581" t="s">
        <v>1643</v>
      </c>
      <c r="E230" s="598">
        <v>381000</v>
      </c>
      <c r="G230" s="581" t="e">
        <f t="shared" si="22"/>
        <v>#N/A</v>
      </c>
      <c r="J230" s="581">
        <v>3000</v>
      </c>
      <c r="Q230" s="601"/>
      <c r="T230" s="602" t="e">
        <f t="shared" si="23"/>
        <v>#N/A</v>
      </c>
      <c r="W230" s="581" t="s">
        <v>1649</v>
      </c>
      <c r="Y230" s="602">
        <f t="shared" si="24"/>
        <v>2021</v>
      </c>
      <c r="Z230" s="602">
        <v>12</v>
      </c>
      <c r="AA230" s="581">
        <f>('LedgerLoad Assist'!BD100)*-1</f>
        <v>0</v>
      </c>
      <c r="AB230" s="581">
        <f t="shared" si="26"/>
        <v>0</v>
      </c>
      <c r="AC230" s="581">
        <f t="shared" si="26"/>
        <v>0</v>
      </c>
    </row>
    <row r="231" spans="1:29">
      <c r="A231" s="581" t="s">
        <v>1642</v>
      </c>
      <c r="B231" s="581" t="s">
        <v>1642</v>
      </c>
      <c r="C231" s="581" t="s">
        <v>1643</v>
      </c>
      <c r="D231" s="581" t="s">
        <v>1643</v>
      </c>
      <c r="E231" s="598">
        <v>382000</v>
      </c>
      <c r="G231" s="581" t="e">
        <f t="shared" si="22"/>
        <v>#N/A</v>
      </c>
      <c r="J231" s="581">
        <v>3000</v>
      </c>
      <c r="Q231" s="601"/>
      <c r="T231" s="602" t="e">
        <f t="shared" si="23"/>
        <v>#N/A</v>
      </c>
      <c r="W231" s="581" t="s">
        <v>1649</v>
      </c>
      <c r="Y231" s="602">
        <f t="shared" si="24"/>
        <v>2021</v>
      </c>
      <c r="Z231" s="602">
        <v>12</v>
      </c>
      <c r="AA231" s="581">
        <f>('OPER.-NONMAJOR DEBT SER.(69-70)'!AS37+'LedgerLoad Assist'!BD101)*-1</f>
        <v>0</v>
      </c>
      <c r="AB231" s="581">
        <f t="shared" si="26"/>
        <v>0</v>
      </c>
      <c r="AC231" s="581">
        <f t="shared" si="26"/>
        <v>0</v>
      </c>
    </row>
    <row r="232" spans="1:29">
      <c r="A232" s="581" t="s">
        <v>1642</v>
      </c>
      <c r="B232" s="581" t="s">
        <v>1642</v>
      </c>
      <c r="C232" s="581" t="s">
        <v>1643</v>
      </c>
      <c r="D232" s="581" t="s">
        <v>1643</v>
      </c>
      <c r="E232" s="598">
        <v>383000</v>
      </c>
      <c r="G232" s="581" t="e">
        <f t="shared" si="22"/>
        <v>#N/A</v>
      </c>
      <c r="J232" s="581">
        <v>3000</v>
      </c>
      <c r="Q232" s="601"/>
      <c r="T232" s="602" t="e">
        <f t="shared" si="23"/>
        <v>#N/A</v>
      </c>
      <c r="W232" s="581" t="s">
        <v>1649</v>
      </c>
      <c r="Y232" s="602">
        <f t="shared" si="24"/>
        <v>2021</v>
      </c>
      <c r="Z232" s="602">
        <v>12</v>
      </c>
      <c r="AA232" s="581">
        <f>('OPER.-NONMAJOR DEBT SER.(69-70)'!AS38+'LedgerLoad Assist'!BD102)*-1</f>
        <v>0</v>
      </c>
      <c r="AB232" s="581">
        <f t="shared" si="26"/>
        <v>0</v>
      </c>
      <c r="AC232" s="581">
        <f t="shared" si="26"/>
        <v>0</v>
      </c>
    </row>
    <row r="233" spans="1:29">
      <c r="A233" s="581" t="s">
        <v>1642</v>
      </c>
      <c r="B233" s="581" t="s">
        <v>1642</v>
      </c>
      <c r="C233" s="581" t="s">
        <v>1643</v>
      </c>
      <c r="D233" s="581" t="s">
        <v>1643</v>
      </c>
      <c r="E233" s="598">
        <v>384000</v>
      </c>
      <c r="G233" s="581" t="e">
        <f t="shared" si="22"/>
        <v>#N/A</v>
      </c>
      <c r="J233" s="581">
        <v>3000</v>
      </c>
      <c r="Q233" s="601"/>
      <c r="T233" s="602" t="e">
        <f t="shared" si="23"/>
        <v>#N/A</v>
      </c>
      <c r="W233" s="581" t="s">
        <v>1649</v>
      </c>
      <c r="Y233" s="602">
        <f t="shared" si="24"/>
        <v>2021</v>
      </c>
      <c r="Z233" s="602">
        <v>12</v>
      </c>
      <c r="AA233" s="581">
        <f>('OPER.-NONMAJOR DEBT SER.(69-70)'!AS40+'LedgerLoad Assist'!BD103)*-1</f>
        <v>0</v>
      </c>
      <c r="AB233" s="581">
        <f t="shared" si="26"/>
        <v>0</v>
      </c>
      <c r="AC233" s="581">
        <f t="shared" si="26"/>
        <v>0</v>
      </c>
    </row>
    <row r="234" spans="1:29">
      <c r="A234" s="581" t="s">
        <v>1642</v>
      </c>
      <c r="B234" s="581" t="s">
        <v>1642</v>
      </c>
      <c r="C234" s="581" t="s">
        <v>1643</v>
      </c>
      <c r="D234" s="581" t="s">
        <v>1643</v>
      </c>
      <c r="E234" s="598">
        <v>385000</v>
      </c>
      <c r="G234" s="581" t="e">
        <f t="shared" si="22"/>
        <v>#N/A</v>
      </c>
      <c r="J234" s="581">
        <v>3000</v>
      </c>
      <c r="Q234" s="601"/>
      <c r="T234" s="602" t="e">
        <f t="shared" si="23"/>
        <v>#N/A</v>
      </c>
      <c r="W234" s="581" t="s">
        <v>1649</v>
      </c>
      <c r="Y234" s="602">
        <f t="shared" si="24"/>
        <v>2021</v>
      </c>
      <c r="Z234" s="602">
        <v>12</v>
      </c>
      <c r="AA234" s="581">
        <f>('OPER.-NONMAJOR DEBT SER.(69-70)'!AS41+'LedgerLoad Assist'!BD104)*-1</f>
        <v>0</v>
      </c>
      <c r="AB234" s="581">
        <f t="shared" si="26"/>
        <v>0</v>
      </c>
      <c r="AC234" s="581">
        <f t="shared" si="26"/>
        <v>0</v>
      </c>
    </row>
    <row r="235" spans="1:29">
      <c r="A235" s="581" t="s">
        <v>1642</v>
      </c>
      <c r="B235" s="581" t="s">
        <v>1642</v>
      </c>
      <c r="C235" s="581" t="s">
        <v>1643</v>
      </c>
      <c r="D235" s="581" t="s">
        <v>1643</v>
      </c>
      <c r="E235" s="598">
        <v>390000</v>
      </c>
      <c r="G235" s="581" t="e">
        <f t="shared" si="22"/>
        <v>#N/A</v>
      </c>
      <c r="J235" s="581">
        <v>3000</v>
      </c>
      <c r="Q235" s="601"/>
      <c r="T235" s="602" t="e">
        <f t="shared" si="23"/>
        <v>#N/A</v>
      </c>
      <c r="W235" s="581" t="s">
        <v>1649</v>
      </c>
      <c r="Y235" s="602">
        <f t="shared" si="24"/>
        <v>2021</v>
      </c>
      <c r="Z235" s="602">
        <v>12</v>
      </c>
      <c r="AA235" s="581">
        <f>('LedgerLoad Assist'!BD105)*-1</f>
        <v>0</v>
      </c>
      <c r="AB235" s="581">
        <f t="shared" si="26"/>
        <v>0</v>
      </c>
      <c r="AC235" s="581">
        <f t="shared" si="26"/>
        <v>0</v>
      </c>
    </row>
    <row r="236" spans="1:29">
      <c r="A236" s="581" t="s">
        <v>1642</v>
      </c>
      <c r="B236" s="581" t="s">
        <v>1642</v>
      </c>
      <c r="C236" s="581" t="s">
        <v>1643</v>
      </c>
      <c r="D236" s="581" t="s">
        <v>1643</v>
      </c>
      <c r="E236" s="598">
        <v>391000</v>
      </c>
      <c r="G236" s="581" t="e">
        <f t="shared" si="22"/>
        <v>#N/A</v>
      </c>
      <c r="J236" s="581">
        <v>3000</v>
      </c>
      <c r="Q236" s="601"/>
      <c r="T236" s="602" t="e">
        <f t="shared" si="23"/>
        <v>#N/A</v>
      </c>
      <c r="W236" s="581" t="s">
        <v>1649</v>
      </c>
      <c r="Y236" s="602">
        <f t="shared" si="24"/>
        <v>2021</v>
      </c>
      <c r="Z236" s="602">
        <v>12</v>
      </c>
      <c r="AA236" s="581">
        <f>('LedgerLoad Assist'!BD106)*-1</f>
        <v>0</v>
      </c>
      <c r="AB236" s="581">
        <f t="shared" si="26"/>
        <v>0</v>
      </c>
      <c r="AC236" s="581">
        <f t="shared" si="26"/>
        <v>0</v>
      </c>
    </row>
    <row r="237" spans="1:29">
      <c r="A237" s="581" t="s">
        <v>1642</v>
      </c>
      <c r="B237" s="581" t="s">
        <v>1642</v>
      </c>
      <c r="C237" s="581" t="s">
        <v>1643</v>
      </c>
      <c r="D237" s="581" t="s">
        <v>1643</v>
      </c>
      <c r="E237" s="598">
        <v>392000</v>
      </c>
      <c r="G237" s="581" t="e">
        <f t="shared" si="22"/>
        <v>#N/A</v>
      </c>
      <c r="J237" s="581">
        <v>3000</v>
      </c>
      <c r="Q237" s="601"/>
      <c r="T237" s="602" t="e">
        <f t="shared" si="23"/>
        <v>#N/A</v>
      </c>
      <c r="W237" s="581" t="s">
        <v>1649</v>
      </c>
      <c r="Y237" s="602">
        <f t="shared" si="24"/>
        <v>2021</v>
      </c>
      <c r="Z237" s="602">
        <v>12</v>
      </c>
      <c r="AA237" s="581">
        <f>('LedgerLoad Assist'!BD107)*-1</f>
        <v>0</v>
      </c>
      <c r="AB237" s="581">
        <f t="shared" si="26"/>
        <v>0</v>
      </c>
      <c r="AC237" s="581">
        <f t="shared" si="26"/>
        <v>0</v>
      </c>
    </row>
    <row r="238" spans="1:29">
      <c r="A238" s="581" t="s">
        <v>1642</v>
      </c>
      <c r="B238" s="581" t="s">
        <v>1642</v>
      </c>
      <c r="C238" s="581" t="s">
        <v>1643</v>
      </c>
      <c r="D238" s="581" t="s">
        <v>1643</v>
      </c>
      <c r="E238" s="598">
        <v>393000</v>
      </c>
      <c r="G238" s="581" t="e">
        <f t="shared" si="22"/>
        <v>#N/A</v>
      </c>
      <c r="J238" s="581">
        <v>3000</v>
      </c>
      <c r="Q238" s="601"/>
      <c r="T238" s="602" t="e">
        <f t="shared" si="23"/>
        <v>#N/A</v>
      </c>
      <c r="W238" s="581" t="s">
        <v>1649</v>
      </c>
      <c r="Y238" s="602">
        <f t="shared" si="24"/>
        <v>2021</v>
      </c>
      <c r="Z238" s="602">
        <v>12</v>
      </c>
      <c r="AA238" s="581">
        <f>('LedgerLoad Assist'!BD108)*-1</f>
        <v>0</v>
      </c>
      <c r="AB238" s="581">
        <f t="shared" si="26"/>
        <v>0</v>
      </c>
      <c r="AC238" s="581">
        <f t="shared" si="26"/>
        <v>0</v>
      </c>
    </row>
    <row r="239" spans="1:29">
      <c r="A239" s="581" t="s">
        <v>1642</v>
      </c>
      <c r="B239" s="581" t="s">
        <v>1642</v>
      </c>
      <c r="C239" s="581" t="s">
        <v>1643</v>
      </c>
      <c r="D239" s="581" t="s">
        <v>1643</v>
      </c>
      <c r="E239" s="598">
        <v>394000</v>
      </c>
      <c r="G239" s="581" t="e">
        <f t="shared" si="22"/>
        <v>#N/A</v>
      </c>
      <c r="J239" s="581">
        <v>3000</v>
      </c>
      <c r="Q239" s="601"/>
      <c r="T239" s="602" t="e">
        <f t="shared" si="23"/>
        <v>#N/A</v>
      </c>
      <c r="W239" s="581" t="s">
        <v>1649</v>
      </c>
      <c r="Y239" s="602">
        <f t="shared" si="24"/>
        <v>2021</v>
      </c>
      <c r="Z239" s="602">
        <v>12</v>
      </c>
      <c r="AA239" s="581">
        <f>('LedgerLoad Assist'!BD109)*-1</f>
        <v>0</v>
      </c>
      <c r="AB239" s="581">
        <f t="shared" si="26"/>
        <v>0</v>
      </c>
      <c r="AC239" s="581">
        <f t="shared" si="26"/>
        <v>0</v>
      </c>
    </row>
    <row r="240" spans="1:29">
      <c r="A240" s="581" t="s">
        <v>1642</v>
      </c>
      <c r="B240" s="581" t="s">
        <v>1642</v>
      </c>
      <c r="C240" s="581" t="s">
        <v>1643</v>
      </c>
      <c r="D240" s="581" t="s">
        <v>1643</v>
      </c>
      <c r="E240" s="598">
        <v>395000</v>
      </c>
      <c r="G240" s="581" t="e">
        <f t="shared" si="22"/>
        <v>#N/A</v>
      </c>
      <c r="J240" s="581">
        <v>3000</v>
      </c>
      <c r="Q240" s="601"/>
      <c r="T240" s="602" t="e">
        <f t="shared" si="23"/>
        <v>#N/A</v>
      </c>
      <c r="W240" s="581" t="s">
        <v>1649</v>
      </c>
      <c r="Y240" s="602">
        <f t="shared" si="24"/>
        <v>2021</v>
      </c>
      <c r="Z240" s="602">
        <v>12</v>
      </c>
      <c r="AA240" s="581">
        <f>('LedgerLoad Assist'!BD110)*-1</f>
        <v>0</v>
      </c>
      <c r="AB240" s="581">
        <f t="shared" si="26"/>
        <v>0</v>
      </c>
      <c r="AC240" s="581">
        <f t="shared" si="26"/>
        <v>0</v>
      </c>
    </row>
    <row r="241" spans="1:29">
      <c r="A241" s="581" t="s">
        <v>1642</v>
      </c>
      <c r="B241" s="581" t="s">
        <v>1642</v>
      </c>
      <c r="C241" s="581" t="s">
        <v>1643</v>
      </c>
      <c r="D241" s="581" t="s">
        <v>1643</v>
      </c>
      <c r="E241" s="598">
        <v>396000</v>
      </c>
      <c r="G241" s="581" t="e">
        <f t="shared" si="22"/>
        <v>#N/A</v>
      </c>
      <c r="J241" s="581">
        <v>3000</v>
      </c>
      <c r="Q241" s="601"/>
      <c r="T241" s="602" t="e">
        <f t="shared" si="23"/>
        <v>#N/A</v>
      </c>
      <c r="W241" s="581" t="s">
        <v>1649</v>
      </c>
      <c r="Y241" s="602">
        <f t="shared" si="24"/>
        <v>2021</v>
      </c>
      <c r="Z241" s="602">
        <v>12</v>
      </c>
      <c r="AA241" s="581">
        <f>('LedgerLoad Assist'!BD111)*-1</f>
        <v>0</v>
      </c>
      <c r="AB241" s="581">
        <f t="shared" si="26"/>
        <v>0</v>
      </c>
      <c r="AC241" s="581">
        <f t="shared" si="26"/>
        <v>0</v>
      </c>
    </row>
    <row r="242" spans="1:29">
      <c r="A242" s="581" t="s">
        <v>1642</v>
      </c>
      <c r="B242" s="581" t="s">
        <v>1642</v>
      </c>
      <c r="C242" s="581" t="s">
        <v>1643</v>
      </c>
      <c r="D242" s="581" t="s">
        <v>1643</v>
      </c>
      <c r="E242" s="598">
        <v>397000</v>
      </c>
      <c r="G242" s="581" t="e">
        <f t="shared" si="22"/>
        <v>#N/A</v>
      </c>
      <c r="J242" s="581">
        <v>3000</v>
      </c>
      <c r="Q242" s="601"/>
      <c r="T242" s="602" t="e">
        <f t="shared" si="23"/>
        <v>#N/A</v>
      </c>
      <c r="W242" s="581" t="s">
        <v>1649</v>
      </c>
      <c r="Y242" s="602">
        <f t="shared" si="24"/>
        <v>2021</v>
      </c>
      <c r="Z242" s="602">
        <v>12</v>
      </c>
      <c r="AA242" s="581">
        <f>('LedgerLoad Assist'!BD112)*-1</f>
        <v>0</v>
      </c>
      <c r="AB242" s="581">
        <f t="shared" ref="AB242:AC261" si="27">AA242</f>
        <v>0</v>
      </c>
      <c r="AC242" s="581">
        <f t="shared" si="27"/>
        <v>0</v>
      </c>
    </row>
    <row r="243" spans="1:29">
      <c r="A243" s="581" t="s">
        <v>1642</v>
      </c>
      <c r="B243" s="581" t="s">
        <v>1642</v>
      </c>
      <c r="C243" s="581" t="s">
        <v>1643</v>
      </c>
      <c r="D243" s="581" t="s">
        <v>1643</v>
      </c>
      <c r="E243" s="598">
        <v>410000</v>
      </c>
      <c r="G243" s="581" t="e">
        <f t="shared" si="22"/>
        <v>#N/A</v>
      </c>
      <c r="J243" s="581">
        <v>3000</v>
      </c>
      <c r="Q243" s="601">
        <v>100</v>
      </c>
      <c r="T243" s="602" t="e">
        <f t="shared" si="23"/>
        <v>#N/A</v>
      </c>
      <c r="W243" s="581" t="s">
        <v>1649</v>
      </c>
      <c r="Y243" s="602">
        <f t="shared" si="24"/>
        <v>2021</v>
      </c>
      <c r="Z243" s="602">
        <v>12</v>
      </c>
      <c r="AA243" s="581">
        <f>'LedgerLoad Assist'!BD113</f>
        <v>0</v>
      </c>
      <c r="AB243" s="581">
        <f t="shared" si="27"/>
        <v>0</v>
      </c>
      <c r="AC243" s="581">
        <f t="shared" si="27"/>
        <v>0</v>
      </c>
    </row>
    <row r="244" spans="1:29">
      <c r="A244" s="581" t="s">
        <v>1642</v>
      </c>
      <c r="B244" s="581" t="s">
        <v>1642</v>
      </c>
      <c r="C244" s="581" t="s">
        <v>1643</v>
      </c>
      <c r="D244" s="581" t="s">
        <v>1643</v>
      </c>
      <c r="E244" s="598">
        <v>410000</v>
      </c>
      <c r="G244" s="581" t="e">
        <f t="shared" si="22"/>
        <v>#N/A</v>
      </c>
      <c r="J244" s="581">
        <v>3000</v>
      </c>
      <c r="Q244" s="601" t="s">
        <v>2027</v>
      </c>
      <c r="T244" s="602" t="e">
        <f t="shared" si="23"/>
        <v>#N/A</v>
      </c>
      <c r="W244" s="581" t="s">
        <v>1649</v>
      </c>
      <c r="Y244" s="602">
        <f t="shared" si="24"/>
        <v>2021</v>
      </c>
      <c r="Z244" s="602">
        <v>12</v>
      </c>
      <c r="AA244" s="581">
        <f>'LedgerLoad Assist'!BD114</f>
        <v>0</v>
      </c>
      <c r="AB244" s="581">
        <f t="shared" si="27"/>
        <v>0</v>
      </c>
      <c r="AC244" s="581">
        <f t="shared" si="27"/>
        <v>0</v>
      </c>
    </row>
    <row r="245" spans="1:29">
      <c r="A245" s="581" t="s">
        <v>1642</v>
      </c>
      <c r="B245" s="581" t="s">
        <v>1642</v>
      </c>
      <c r="C245" s="581" t="s">
        <v>1643</v>
      </c>
      <c r="D245" s="581" t="s">
        <v>1643</v>
      </c>
      <c r="E245" s="598">
        <v>410000</v>
      </c>
      <c r="G245" s="581" t="e">
        <f t="shared" si="22"/>
        <v>#N/A</v>
      </c>
      <c r="J245" s="581">
        <v>3000</v>
      </c>
      <c r="Q245" s="601">
        <v>610</v>
      </c>
      <c r="T245" s="602" t="e">
        <f t="shared" si="23"/>
        <v>#N/A</v>
      </c>
      <c r="W245" s="581" t="s">
        <v>1649</v>
      </c>
      <c r="Y245" s="602">
        <f t="shared" si="24"/>
        <v>2021</v>
      </c>
      <c r="Z245" s="602">
        <v>12</v>
      </c>
      <c r="AA245" s="581">
        <f>'LedgerLoad Assist'!BD115</f>
        <v>0</v>
      </c>
      <c r="AB245" s="581">
        <f t="shared" si="27"/>
        <v>0</v>
      </c>
      <c r="AC245" s="581">
        <f t="shared" si="27"/>
        <v>0</v>
      </c>
    </row>
    <row r="246" spans="1:29">
      <c r="A246" s="581" t="s">
        <v>1642</v>
      </c>
      <c r="B246" s="581" t="s">
        <v>1642</v>
      </c>
      <c r="C246" s="581" t="s">
        <v>1643</v>
      </c>
      <c r="D246" s="581" t="s">
        <v>1643</v>
      </c>
      <c r="E246" s="598">
        <v>410000</v>
      </c>
      <c r="G246" s="581" t="e">
        <f t="shared" si="22"/>
        <v>#N/A</v>
      </c>
      <c r="J246" s="581">
        <v>3000</v>
      </c>
      <c r="Q246" s="601">
        <v>620</v>
      </c>
      <c r="T246" s="602" t="e">
        <f t="shared" si="23"/>
        <v>#N/A</v>
      </c>
      <c r="W246" s="581" t="s">
        <v>1649</v>
      </c>
      <c r="Y246" s="602">
        <f t="shared" si="24"/>
        <v>2021</v>
      </c>
      <c r="Z246" s="602">
        <v>12</v>
      </c>
      <c r="AA246" s="581">
        <f>'LedgerLoad Assist'!BD116</f>
        <v>0</v>
      </c>
      <c r="AB246" s="581">
        <f t="shared" si="27"/>
        <v>0</v>
      </c>
      <c r="AC246" s="581">
        <f t="shared" si="27"/>
        <v>0</v>
      </c>
    </row>
    <row r="247" spans="1:29">
      <c r="A247" s="581" t="s">
        <v>1642</v>
      </c>
      <c r="B247" s="581" t="s">
        <v>1642</v>
      </c>
      <c r="C247" s="581" t="s">
        <v>1643</v>
      </c>
      <c r="D247" s="581" t="s">
        <v>1643</v>
      </c>
      <c r="E247" s="598">
        <v>410000</v>
      </c>
      <c r="G247" s="581" t="e">
        <f t="shared" si="22"/>
        <v>#N/A</v>
      </c>
      <c r="J247" s="581">
        <v>3000</v>
      </c>
      <c r="Q247" s="601">
        <v>900</v>
      </c>
      <c r="T247" s="602" t="e">
        <f t="shared" si="23"/>
        <v>#N/A</v>
      </c>
      <c r="W247" s="581" t="s">
        <v>1649</v>
      </c>
      <c r="Y247" s="602">
        <f t="shared" si="24"/>
        <v>2021</v>
      </c>
      <c r="Z247" s="602">
        <v>12</v>
      </c>
      <c r="AA247" s="581">
        <f>'LedgerLoad Assist'!BD117</f>
        <v>0</v>
      </c>
      <c r="AB247" s="581">
        <f t="shared" si="27"/>
        <v>0</v>
      </c>
      <c r="AC247" s="581">
        <f t="shared" si="27"/>
        <v>0</v>
      </c>
    </row>
    <row r="248" spans="1:29">
      <c r="A248" s="581" t="s">
        <v>1642</v>
      </c>
      <c r="B248" s="581" t="s">
        <v>1642</v>
      </c>
      <c r="C248" s="581" t="s">
        <v>1643</v>
      </c>
      <c r="D248" s="581" t="s">
        <v>1643</v>
      </c>
      <c r="E248" s="598">
        <v>420000</v>
      </c>
      <c r="G248" s="581" t="e">
        <f t="shared" si="22"/>
        <v>#N/A</v>
      </c>
      <c r="J248" s="581">
        <v>3000</v>
      </c>
      <c r="Q248" s="601">
        <v>100</v>
      </c>
      <c r="T248" s="602" t="e">
        <f t="shared" si="23"/>
        <v>#N/A</v>
      </c>
      <c r="W248" s="581" t="s">
        <v>1649</v>
      </c>
      <c r="Y248" s="602">
        <f t="shared" si="24"/>
        <v>2021</v>
      </c>
      <c r="Z248" s="602">
        <v>12</v>
      </c>
      <c r="AA248" s="581">
        <f>'LedgerLoad Assist'!BD118</f>
        <v>0</v>
      </c>
      <c r="AB248" s="581">
        <f t="shared" si="27"/>
        <v>0</v>
      </c>
      <c r="AC248" s="581">
        <f t="shared" si="27"/>
        <v>0</v>
      </c>
    </row>
    <row r="249" spans="1:29">
      <c r="A249" s="581" t="s">
        <v>1642</v>
      </c>
      <c r="B249" s="581" t="s">
        <v>1642</v>
      </c>
      <c r="C249" s="581" t="s">
        <v>1643</v>
      </c>
      <c r="D249" s="581" t="s">
        <v>1643</v>
      </c>
      <c r="E249" s="598">
        <v>420000</v>
      </c>
      <c r="G249" s="581" t="e">
        <f t="shared" si="22"/>
        <v>#N/A</v>
      </c>
      <c r="J249" s="581">
        <v>3000</v>
      </c>
      <c r="Q249" s="601" t="s">
        <v>2027</v>
      </c>
      <c r="T249" s="602" t="e">
        <f t="shared" si="23"/>
        <v>#N/A</v>
      </c>
      <c r="W249" s="581" t="s">
        <v>1649</v>
      </c>
      <c r="Y249" s="602">
        <f t="shared" si="24"/>
        <v>2021</v>
      </c>
      <c r="Z249" s="602">
        <v>12</v>
      </c>
      <c r="AA249" s="581">
        <f>'LedgerLoad Assist'!BD119</f>
        <v>0</v>
      </c>
      <c r="AB249" s="581">
        <f t="shared" si="27"/>
        <v>0</v>
      </c>
      <c r="AC249" s="581">
        <f t="shared" si="27"/>
        <v>0</v>
      </c>
    </row>
    <row r="250" spans="1:29">
      <c r="A250" s="581" t="s">
        <v>1642</v>
      </c>
      <c r="B250" s="581" t="s">
        <v>1642</v>
      </c>
      <c r="C250" s="581" t="s">
        <v>1643</v>
      </c>
      <c r="D250" s="581" t="s">
        <v>1643</v>
      </c>
      <c r="E250" s="598">
        <v>420000</v>
      </c>
      <c r="G250" s="581" t="e">
        <f t="shared" si="22"/>
        <v>#N/A</v>
      </c>
      <c r="J250" s="581">
        <v>3000</v>
      </c>
      <c r="Q250" s="601">
        <v>610</v>
      </c>
      <c r="T250" s="602" t="e">
        <f t="shared" si="23"/>
        <v>#N/A</v>
      </c>
      <c r="W250" s="581" t="s">
        <v>1649</v>
      </c>
      <c r="Y250" s="602">
        <f t="shared" si="24"/>
        <v>2021</v>
      </c>
      <c r="Z250" s="602">
        <v>12</v>
      </c>
      <c r="AA250" s="581">
        <f>'LedgerLoad Assist'!BD120</f>
        <v>0</v>
      </c>
      <c r="AB250" s="581">
        <f t="shared" si="27"/>
        <v>0</v>
      </c>
      <c r="AC250" s="581">
        <f t="shared" si="27"/>
        <v>0</v>
      </c>
    </row>
    <row r="251" spans="1:29">
      <c r="A251" s="581" t="s">
        <v>1642</v>
      </c>
      <c r="B251" s="581" t="s">
        <v>1642</v>
      </c>
      <c r="C251" s="581" t="s">
        <v>1643</v>
      </c>
      <c r="D251" s="581" t="s">
        <v>1643</v>
      </c>
      <c r="E251" s="598">
        <v>420000</v>
      </c>
      <c r="G251" s="581" t="e">
        <f t="shared" si="22"/>
        <v>#N/A</v>
      </c>
      <c r="J251" s="581">
        <v>3000</v>
      </c>
      <c r="Q251" s="601">
        <v>620</v>
      </c>
      <c r="T251" s="602" t="e">
        <f t="shared" si="23"/>
        <v>#N/A</v>
      </c>
      <c r="W251" s="581" t="s">
        <v>1649</v>
      </c>
      <c r="Y251" s="602">
        <f t="shared" si="24"/>
        <v>2021</v>
      </c>
      <c r="Z251" s="602">
        <v>12</v>
      </c>
      <c r="AA251" s="581">
        <f>'LedgerLoad Assist'!BD121</f>
        <v>0</v>
      </c>
      <c r="AB251" s="581">
        <f t="shared" si="27"/>
        <v>0</v>
      </c>
      <c r="AC251" s="581">
        <f t="shared" si="27"/>
        <v>0</v>
      </c>
    </row>
    <row r="252" spans="1:29">
      <c r="A252" s="581" t="s">
        <v>1642</v>
      </c>
      <c r="B252" s="581" t="s">
        <v>1642</v>
      </c>
      <c r="C252" s="581" t="s">
        <v>1643</v>
      </c>
      <c r="D252" s="581" t="s">
        <v>1643</v>
      </c>
      <c r="E252" s="598">
        <v>420000</v>
      </c>
      <c r="G252" s="581" t="e">
        <f t="shared" si="22"/>
        <v>#N/A</v>
      </c>
      <c r="J252" s="581">
        <v>3000</v>
      </c>
      <c r="Q252" s="601">
        <v>900</v>
      </c>
      <c r="T252" s="602" t="e">
        <f t="shared" si="23"/>
        <v>#N/A</v>
      </c>
      <c r="W252" s="581" t="s">
        <v>1649</v>
      </c>
      <c r="Y252" s="602">
        <f t="shared" si="24"/>
        <v>2021</v>
      </c>
      <c r="Z252" s="602">
        <v>12</v>
      </c>
      <c r="AA252" s="581">
        <f>'LedgerLoad Assist'!BD122</f>
        <v>0</v>
      </c>
      <c r="AB252" s="581">
        <f t="shared" si="27"/>
        <v>0</v>
      </c>
      <c r="AC252" s="581">
        <f t="shared" si="27"/>
        <v>0</v>
      </c>
    </row>
    <row r="253" spans="1:29">
      <c r="A253" s="581" t="s">
        <v>1642</v>
      </c>
      <c r="B253" s="581" t="s">
        <v>1642</v>
      </c>
      <c r="C253" s="581" t="s">
        <v>1643</v>
      </c>
      <c r="D253" s="581" t="s">
        <v>1643</v>
      </c>
      <c r="E253" s="598">
        <v>430000</v>
      </c>
      <c r="G253" s="581" t="e">
        <f t="shared" si="22"/>
        <v>#N/A</v>
      </c>
      <c r="J253" s="581">
        <v>3000</v>
      </c>
      <c r="Q253" s="601">
        <v>100</v>
      </c>
      <c r="T253" s="602" t="e">
        <f t="shared" si="23"/>
        <v>#N/A</v>
      </c>
      <c r="W253" s="581" t="s">
        <v>1649</v>
      </c>
      <c r="Y253" s="602">
        <f t="shared" si="24"/>
        <v>2021</v>
      </c>
      <c r="Z253" s="602">
        <v>12</v>
      </c>
      <c r="AA253" s="581">
        <f>'LedgerLoad Assist'!BD123</f>
        <v>0</v>
      </c>
      <c r="AB253" s="581">
        <f t="shared" si="27"/>
        <v>0</v>
      </c>
      <c r="AC253" s="581">
        <f t="shared" si="27"/>
        <v>0</v>
      </c>
    </row>
    <row r="254" spans="1:29">
      <c r="A254" s="581" t="s">
        <v>1642</v>
      </c>
      <c r="B254" s="581" t="s">
        <v>1642</v>
      </c>
      <c r="C254" s="581" t="s">
        <v>1643</v>
      </c>
      <c r="D254" s="581" t="s">
        <v>1643</v>
      </c>
      <c r="E254" s="598">
        <v>430000</v>
      </c>
      <c r="G254" s="581" t="e">
        <f t="shared" si="22"/>
        <v>#N/A</v>
      </c>
      <c r="J254" s="581">
        <v>3000</v>
      </c>
      <c r="Q254" s="601" t="s">
        <v>2027</v>
      </c>
      <c r="T254" s="602" t="e">
        <f t="shared" si="23"/>
        <v>#N/A</v>
      </c>
      <c r="W254" s="581" t="s">
        <v>1649</v>
      </c>
      <c r="Y254" s="602">
        <f t="shared" si="24"/>
        <v>2021</v>
      </c>
      <c r="Z254" s="602">
        <v>12</v>
      </c>
      <c r="AA254" s="581">
        <f>'LedgerLoad Assist'!BD124</f>
        <v>0</v>
      </c>
      <c r="AB254" s="581">
        <f t="shared" si="27"/>
        <v>0</v>
      </c>
      <c r="AC254" s="581">
        <f t="shared" si="27"/>
        <v>0</v>
      </c>
    </row>
    <row r="255" spans="1:29">
      <c r="A255" s="581" t="s">
        <v>1642</v>
      </c>
      <c r="B255" s="581" t="s">
        <v>1642</v>
      </c>
      <c r="C255" s="581" t="s">
        <v>1643</v>
      </c>
      <c r="D255" s="581" t="s">
        <v>1643</v>
      </c>
      <c r="E255" s="598">
        <v>430000</v>
      </c>
      <c r="G255" s="581" t="e">
        <f t="shared" si="22"/>
        <v>#N/A</v>
      </c>
      <c r="J255" s="581">
        <v>3000</v>
      </c>
      <c r="Q255" s="601">
        <v>610</v>
      </c>
      <c r="T255" s="602" t="e">
        <f t="shared" si="23"/>
        <v>#N/A</v>
      </c>
      <c r="W255" s="581" t="s">
        <v>1649</v>
      </c>
      <c r="Y255" s="602">
        <f t="shared" si="24"/>
        <v>2021</v>
      </c>
      <c r="Z255" s="602">
        <v>12</v>
      </c>
      <c r="AA255" s="581">
        <f>'LedgerLoad Assist'!BD125</f>
        <v>0</v>
      </c>
      <c r="AB255" s="581">
        <f t="shared" si="27"/>
        <v>0</v>
      </c>
      <c r="AC255" s="581">
        <f t="shared" si="27"/>
        <v>0</v>
      </c>
    </row>
    <row r="256" spans="1:29">
      <c r="A256" s="581" t="s">
        <v>1642</v>
      </c>
      <c r="B256" s="581" t="s">
        <v>1642</v>
      </c>
      <c r="C256" s="581" t="s">
        <v>1643</v>
      </c>
      <c r="D256" s="581" t="s">
        <v>1643</v>
      </c>
      <c r="E256" s="598">
        <v>430000</v>
      </c>
      <c r="G256" s="581" t="e">
        <f t="shared" si="22"/>
        <v>#N/A</v>
      </c>
      <c r="J256" s="581">
        <v>3000</v>
      </c>
      <c r="Q256" s="601">
        <v>620</v>
      </c>
      <c r="T256" s="602" t="e">
        <f t="shared" si="23"/>
        <v>#N/A</v>
      </c>
      <c r="W256" s="581" t="s">
        <v>1649</v>
      </c>
      <c r="Y256" s="602">
        <f t="shared" si="24"/>
        <v>2021</v>
      </c>
      <c r="Z256" s="602">
        <v>12</v>
      </c>
      <c r="AA256" s="581">
        <f>'LedgerLoad Assist'!BD126</f>
        <v>0</v>
      </c>
      <c r="AB256" s="581">
        <f t="shared" si="27"/>
        <v>0</v>
      </c>
      <c r="AC256" s="581">
        <f t="shared" si="27"/>
        <v>0</v>
      </c>
    </row>
    <row r="257" spans="1:29">
      <c r="A257" s="581" t="s">
        <v>1642</v>
      </c>
      <c r="B257" s="581" t="s">
        <v>1642</v>
      </c>
      <c r="C257" s="581" t="s">
        <v>1643</v>
      </c>
      <c r="D257" s="581" t="s">
        <v>1643</v>
      </c>
      <c r="E257" s="598">
        <v>430000</v>
      </c>
      <c r="G257" s="581" t="e">
        <f t="shared" si="22"/>
        <v>#N/A</v>
      </c>
      <c r="J257" s="581">
        <v>3000</v>
      </c>
      <c r="Q257" s="601">
        <v>900</v>
      </c>
      <c r="T257" s="602" t="e">
        <f t="shared" si="23"/>
        <v>#N/A</v>
      </c>
      <c r="W257" s="581" t="s">
        <v>1649</v>
      </c>
      <c r="Y257" s="602">
        <f t="shared" si="24"/>
        <v>2021</v>
      </c>
      <c r="Z257" s="602">
        <v>12</v>
      </c>
      <c r="AA257" s="581">
        <f>'LedgerLoad Assist'!BD127</f>
        <v>0</v>
      </c>
      <c r="AB257" s="581">
        <f t="shared" si="27"/>
        <v>0</v>
      </c>
      <c r="AC257" s="581">
        <f t="shared" si="27"/>
        <v>0</v>
      </c>
    </row>
    <row r="258" spans="1:29">
      <c r="A258" s="581" t="s">
        <v>1642</v>
      </c>
      <c r="B258" s="581" t="s">
        <v>1642</v>
      </c>
      <c r="C258" s="581" t="s">
        <v>1643</v>
      </c>
      <c r="D258" s="581" t="s">
        <v>1643</v>
      </c>
      <c r="E258" s="598">
        <v>440000</v>
      </c>
      <c r="G258" s="581" t="e">
        <f t="shared" si="22"/>
        <v>#N/A</v>
      </c>
      <c r="J258" s="581">
        <v>3000</v>
      </c>
      <c r="Q258" s="601">
        <v>100</v>
      </c>
      <c r="T258" s="602" t="e">
        <f t="shared" si="23"/>
        <v>#N/A</v>
      </c>
      <c r="W258" s="581" t="s">
        <v>1649</v>
      </c>
      <c r="Y258" s="602">
        <f t="shared" si="24"/>
        <v>2021</v>
      </c>
      <c r="Z258" s="602">
        <v>12</v>
      </c>
      <c r="AA258" s="581">
        <f>'LedgerLoad Assist'!BD128</f>
        <v>0</v>
      </c>
      <c r="AB258" s="581">
        <f t="shared" si="27"/>
        <v>0</v>
      </c>
      <c r="AC258" s="581">
        <f t="shared" si="27"/>
        <v>0</v>
      </c>
    </row>
    <row r="259" spans="1:29">
      <c r="A259" s="581" t="s">
        <v>1642</v>
      </c>
      <c r="B259" s="581" t="s">
        <v>1642</v>
      </c>
      <c r="C259" s="581" t="s">
        <v>1643</v>
      </c>
      <c r="D259" s="581" t="s">
        <v>1643</v>
      </c>
      <c r="E259" s="598">
        <v>440000</v>
      </c>
      <c r="G259" s="581" t="e">
        <f t="shared" si="22"/>
        <v>#N/A</v>
      </c>
      <c r="J259" s="581">
        <v>3000</v>
      </c>
      <c r="Q259" s="601" t="s">
        <v>2027</v>
      </c>
      <c r="T259" s="602" t="e">
        <f t="shared" si="23"/>
        <v>#N/A</v>
      </c>
      <c r="W259" s="581" t="s">
        <v>1649</v>
      </c>
      <c r="Y259" s="602">
        <f t="shared" si="24"/>
        <v>2021</v>
      </c>
      <c r="Z259" s="602">
        <v>12</v>
      </c>
      <c r="AA259" s="581">
        <f>'LedgerLoad Assist'!BD129</f>
        <v>0</v>
      </c>
      <c r="AB259" s="581">
        <f t="shared" si="27"/>
        <v>0</v>
      </c>
      <c r="AC259" s="581">
        <f t="shared" si="27"/>
        <v>0</v>
      </c>
    </row>
    <row r="260" spans="1:29">
      <c r="A260" s="581" t="s">
        <v>1642</v>
      </c>
      <c r="B260" s="581" t="s">
        <v>1642</v>
      </c>
      <c r="C260" s="581" t="s">
        <v>1643</v>
      </c>
      <c r="D260" s="581" t="s">
        <v>1643</v>
      </c>
      <c r="E260" s="598">
        <v>440000</v>
      </c>
      <c r="G260" s="581" t="e">
        <f t="shared" si="22"/>
        <v>#N/A</v>
      </c>
      <c r="J260" s="581">
        <v>3000</v>
      </c>
      <c r="Q260" s="601">
        <v>610</v>
      </c>
      <c r="T260" s="602" t="e">
        <f t="shared" si="23"/>
        <v>#N/A</v>
      </c>
      <c r="W260" s="581" t="s">
        <v>1649</v>
      </c>
      <c r="Y260" s="602">
        <f t="shared" si="24"/>
        <v>2021</v>
      </c>
      <c r="Z260" s="602">
        <v>12</v>
      </c>
      <c r="AA260" s="581">
        <f>'LedgerLoad Assist'!BD130</f>
        <v>0</v>
      </c>
      <c r="AB260" s="581">
        <f t="shared" si="27"/>
        <v>0</v>
      </c>
      <c r="AC260" s="581">
        <f t="shared" si="27"/>
        <v>0</v>
      </c>
    </row>
    <row r="261" spans="1:29">
      <c r="A261" s="581" t="s">
        <v>1642</v>
      </c>
      <c r="B261" s="581" t="s">
        <v>1642</v>
      </c>
      <c r="C261" s="581" t="s">
        <v>1643</v>
      </c>
      <c r="D261" s="581" t="s">
        <v>1643</v>
      </c>
      <c r="E261" s="598">
        <v>440000</v>
      </c>
      <c r="G261" s="581" t="e">
        <f t="shared" si="22"/>
        <v>#N/A</v>
      </c>
      <c r="J261" s="581">
        <v>3000</v>
      </c>
      <c r="Q261" s="601">
        <v>620</v>
      </c>
      <c r="T261" s="602" t="e">
        <f t="shared" si="23"/>
        <v>#N/A</v>
      </c>
      <c r="W261" s="581" t="s">
        <v>1649</v>
      </c>
      <c r="Y261" s="602">
        <f t="shared" si="24"/>
        <v>2021</v>
      </c>
      <c r="Z261" s="602">
        <v>12</v>
      </c>
      <c r="AA261" s="581">
        <f>'LedgerLoad Assist'!BD131</f>
        <v>0</v>
      </c>
      <c r="AB261" s="581">
        <f t="shared" si="27"/>
        <v>0</v>
      </c>
      <c r="AC261" s="581">
        <f t="shared" si="27"/>
        <v>0</v>
      </c>
    </row>
    <row r="262" spans="1:29">
      <c r="A262" s="581" t="s">
        <v>1642</v>
      </c>
      <c r="B262" s="581" t="s">
        <v>1642</v>
      </c>
      <c r="C262" s="581" t="s">
        <v>1643</v>
      </c>
      <c r="D262" s="581" t="s">
        <v>1643</v>
      </c>
      <c r="E262" s="598">
        <v>440000</v>
      </c>
      <c r="G262" s="581" t="e">
        <f t="shared" si="22"/>
        <v>#N/A</v>
      </c>
      <c r="J262" s="581">
        <v>3000</v>
      </c>
      <c r="Q262" s="601">
        <v>900</v>
      </c>
      <c r="T262" s="602" t="e">
        <f t="shared" si="23"/>
        <v>#N/A</v>
      </c>
      <c r="W262" s="581" t="s">
        <v>1649</v>
      </c>
      <c r="Y262" s="602">
        <f t="shared" si="24"/>
        <v>2021</v>
      </c>
      <c r="Z262" s="602">
        <v>12</v>
      </c>
      <c r="AA262" s="581">
        <f>'LedgerLoad Assist'!BD132</f>
        <v>0</v>
      </c>
      <c r="AB262" s="581">
        <f t="shared" ref="AB262:AC281" si="28">AA262</f>
        <v>0</v>
      </c>
      <c r="AC262" s="581">
        <f t="shared" si="28"/>
        <v>0</v>
      </c>
    </row>
    <row r="263" spans="1:29">
      <c r="A263" s="581" t="s">
        <v>1642</v>
      </c>
      <c r="B263" s="581" t="s">
        <v>1642</v>
      </c>
      <c r="C263" s="581" t="s">
        <v>1643</v>
      </c>
      <c r="D263" s="581" t="s">
        <v>1643</v>
      </c>
      <c r="E263" s="598">
        <v>450000</v>
      </c>
      <c r="G263" s="581" t="e">
        <f t="shared" si="22"/>
        <v>#N/A</v>
      </c>
      <c r="J263" s="581">
        <v>3000</v>
      </c>
      <c r="Q263" s="601">
        <v>100</v>
      </c>
      <c r="T263" s="602" t="e">
        <f t="shared" si="23"/>
        <v>#N/A</v>
      </c>
      <c r="W263" s="581" t="s">
        <v>1649</v>
      </c>
      <c r="Y263" s="602">
        <f t="shared" si="24"/>
        <v>2021</v>
      </c>
      <c r="Z263" s="602">
        <v>12</v>
      </c>
      <c r="AA263" s="581">
        <f>'LedgerLoad Assist'!BD133</f>
        <v>0</v>
      </c>
      <c r="AB263" s="581">
        <f t="shared" si="28"/>
        <v>0</v>
      </c>
      <c r="AC263" s="581">
        <f t="shared" si="28"/>
        <v>0</v>
      </c>
    </row>
    <row r="264" spans="1:29">
      <c r="A264" s="581" t="s">
        <v>1642</v>
      </c>
      <c r="B264" s="581" t="s">
        <v>1642</v>
      </c>
      <c r="C264" s="581" t="s">
        <v>1643</v>
      </c>
      <c r="D264" s="581" t="s">
        <v>1643</v>
      </c>
      <c r="E264" s="598">
        <v>450000</v>
      </c>
      <c r="G264" s="581" t="e">
        <f t="shared" ref="G264:G327" si="29">$G$6</f>
        <v>#N/A</v>
      </c>
      <c r="J264" s="581">
        <v>3000</v>
      </c>
      <c r="Q264" s="601" t="s">
        <v>2027</v>
      </c>
      <c r="T264" s="602" t="e">
        <f t="shared" ref="T264:T327" si="30">$T$6</f>
        <v>#N/A</v>
      </c>
      <c r="W264" s="581" t="s">
        <v>1649</v>
      </c>
      <c r="Y264" s="602">
        <f t="shared" ref="Y264:Y327" si="31">$Y$6</f>
        <v>2021</v>
      </c>
      <c r="Z264" s="602">
        <v>12</v>
      </c>
      <c r="AA264" s="581">
        <f>'LedgerLoad Assist'!BD134</f>
        <v>0</v>
      </c>
      <c r="AB264" s="581">
        <f t="shared" si="28"/>
        <v>0</v>
      </c>
      <c r="AC264" s="581">
        <f t="shared" si="28"/>
        <v>0</v>
      </c>
    </row>
    <row r="265" spans="1:29">
      <c r="A265" s="581" t="s">
        <v>1642</v>
      </c>
      <c r="B265" s="581" t="s">
        <v>1642</v>
      </c>
      <c r="C265" s="581" t="s">
        <v>1643</v>
      </c>
      <c r="D265" s="581" t="s">
        <v>1643</v>
      </c>
      <c r="E265" s="598">
        <v>450000</v>
      </c>
      <c r="G265" s="581" t="e">
        <f t="shared" si="29"/>
        <v>#N/A</v>
      </c>
      <c r="J265" s="581">
        <v>3000</v>
      </c>
      <c r="Q265" s="601">
        <v>610</v>
      </c>
      <c r="T265" s="602" t="e">
        <f t="shared" si="30"/>
        <v>#N/A</v>
      </c>
      <c r="W265" s="581" t="s">
        <v>1649</v>
      </c>
      <c r="Y265" s="602">
        <f t="shared" si="31"/>
        <v>2021</v>
      </c>
      <c r="Z265" s="602">
        <v>12</v>
      </c>
      <c r="AA265" s="581">
        <f>'LedgerLoad Assist'!BD135</f>
        <v>0</v>
      </c>
      <c r="AB265" s="581">
        <f t="shared" si="28"/>
        <v>0</v>
      </c>
      <c r="AC265" s="581">
        <f t="shared" si="28"/>
        <v>0</v>
      </c>
    </row>
    <row r="266" spans="1:29">
      <c r="A266" s="581" t="s">
        <v>1642</v>
      </c>
      <c r="B266" s="581" t="s">
        <v>1642</v>
      </c>
      <c r="C266" s="581" t="s">
        <v>1643</v>
      </c>
      <c r="D266" s="581" t="s">
        <v>1643</v>
      </c>
      <c r="E266" s="598">
        <v>450000</v>
      </c>
      <c r="G266" s="581" t="e">
        <f t="shared" si="29"/>
        <v>#N/A</v>
      </c>
      <c r="J266" s="581">
        <v>3000</v>
      </c>
      <c r="Q266" s="601">
        <v>620</v>
      </c>
      <c r="T266" s="602" t="e">
        <f t="shared" si="30"/>
        <v>#N/A</v>
      </c>
      <c r="W266" s="581" t="s">
        <v>1649</v>
      </c>
      <c r="Y266" s="602">
        <f t="shared" si="31"/>
        <v>2021</v>
      </c>
      <c r="Z266" s="602">
        <v>12</v>
      </c>
      <c r="AA266" s="581">
        <f>'LedgerLoad Assist'!BD136</f>
        <v>0</v>
      </c>
      <c r="AB266" s="581">
        <f t="shared" si="28"/>
        <v>0</v>
      </c>
      <c r="AC266" s="581">
        <f t="shared" si="28"/>
        <v>0</v>
      </c>
    </row>
    <row r="267" spans="1:29">
      <c r="A267" s="581" t="s">
        <v>1642</v>
      </c>
      <c r="B267" s="581" t="s">
        <v>1642</v>
      </c>
      <c r="C267" s="581" t="s">
        <v>1643</v>
      </c>
      <c r="D267" s="581" t="s">
        <v>1643</v>
      </c>
      <c r="E267" s="598">
        <v>450000</v>
      </c>
      <c r="G267" s="581" t="e">
        <f t="shared" si="29"/>
        <v>#N/A</v>
      </c>
      <c r="J267" s="581">
        <v>3000</v>
      </c>
      <c r="Q267" s="601">
        <v>900</v>
      </c>
      <c r="T267" s="602" t="e">
        <f t="shared" si="30"/>
        <v>#N/A</v>
      </c>
      <c r="W267" s="581" t="s">
        <v>1649</v>
      </c>
      <c r="Y267" s="602">
        <f t="shared" si="31"/>
        <v>2021</v>
      </c>
      <c r="Z267" s="602">
        <v>12</v>
      </c>
      <c r="AA267" s="581">
        <f>'LedgerLoad Assist'!BD137</f>
        <v>0</v>
      </c>
      <c r="AB267" s="581">
        <f t="shared" si="28"/>
        <v>0</v>
      </c>
      <c r="AC267" s="581">
        <f t="shared" si="28"/>
        <v>0</v>
      </c>
    </row>
    <row r="268" spans="1:29">
      <c r="A268" s="581" t="s">
        <v>1642</v>
      </c>
      <c r="B268" s="581" t="s">
        <v>1642</v>
      </c>
      <c r="C268" s="581" t="s">
        <v>1643</v>
      </c>
      <c r="D268" s="581" t="s">
        <v>1643</v>
      </c>
      <c r="E268" s="598">
        <v>460000</v>
      </c>
      <c r="G268" s="581" t="e">
        <f t="shared" si="29"/>
        <v>#N/A</v>
      </c>
      <c r="J268" s="581">
        <v>3000</v>
      </c>
      <c r="Q268" s="601">
        <v>100</v>
      </c>
      <c r="T268" s="602" t="e">
        <f t="shared" si="30"/>
        <v>#N/A</v>
      </c>
      <c r="W268" s="581" t="s">
        <v>1649</v>
      </c>
      <c r="Y268" s="602">
        <f t="shared" si="31"/>
        <v>2021</v>
      </c>
      <c r="Z268" s="602">
        <v>12</v>
      </c>
      <c r="AA268" s="581">
        <f>'LedgerLoad Assist'!BD138</f>
        <v>0</v>
      </c>
      <c r="AB268" s="581">
        <f t="shared" si="28"/>
        <v>0</v>
      </c>
      <c r="AC268" s="581">
        <f t="shared" si="28"/>
        <v>0</v>
      </c>
    </row>
    <row r="269" spans="1:29">
      <c r="A269" s="581" t="s">
        <v>1642</v>
      </c>
      <c r="B269" s="581" t="s">
        <v>1642</v>
      </c>
      <c r="C269" s="581" t="s">
        <v>1643</v>
      </c>
      <c r="D269" s="581" t="s">
        <v>1643</v>
      </c>
      <c r="E269" s="598">
        <v>460000</v>
      </c>
      <c r="G269" s="581" t="e">
        <f t="shared" si="29"/>
        <v>#N/A</v>
      </c>
      <c r="J269" s="581">
        <v>3000</v>
      </c>
      <c r="Q269" s="601" t="s">
        <v>2027</v>
      </c>
      <c r="T269" s="602" t="e">
        <f t="shared" si="30"/>
        <v>#N/A</v>
      </c>
      <c r="W269" s="581" t="s">
        <v>1649</v>
      </c>
      <c r="Y269" s="602">
        <f t="shared" si="31"/>
        <v>2021</v>
      </c>
      <c r="Z269" s="602">
        <v>12</v>
      </c>
      <c r="AA269" s="581">
        <f>'LedgerLoad Assist'!BD139</f>
        <v>0</v>
      </c>
      <c r="AB269" s="581">
        <f t="shared" si="28"/>
        <v>0</v>
      </c>
      <c r="AC269" s="581">
        <f t="shared" si="28"/>
        <v>0</v>
      </c>
    </row>
    <row r="270" spans="1:29">
      <c r="A270" s="581" t="s">
        <v>1642</v>
      </c>
      <c r="B270" s="581" t="s">
        <v>1642</v>
      </c>
      <c r="C270" s="581" t="s">
        <v>1643</v>
      </c>
      <c r="D270" s="581" t="s">
        <v>1643</v>
      </c>
      <c r="E270" s="598">
        <v>460000</v>
      </c>
      <c r="G270" s="581" t="e">
        <f t="shared" si="29"/>
        <v>#N/A</v>
      </c>
      <c r="J270" s="581">
        <v>3000</v>
      </c>
      <c r="Q270" s="601">
        <v>610</v>
      </c>
      <c r="T270" s="602" t="e">
        <f t="shared" si="30"/>
        <v>#N/A</v>
      </c>
      <c r="W270" s="581" t="s">
        <v>1649</v>
      </c>
      <c r="Y270" s="602">
        <f t="shared" si="31"/>
        <v>2021</v>
      </c>
      <c r="Z270" s="602">
        <v>12</v>
      </c>
      <c r="AA270" s="581">
        <f>'LedgerLoad Assist'!BD140</f>
        <v>0</v>
      </c>
      <c r="AB270" s="581">
        <f t="shared" si="28"/>
        <v>0</v>
      </c>
      <c r="AC270" s="581">
        <f t="shared" si="28"/>
        <v>0</v>
      </c>
    </row>
    <row r="271" spans="1:29">
      <c r="A271" s="581" t="s">
        <v>1642</v>
      </c>
      <c r="B271" s="581" t="s">
        <v>1642</v>
      </c>
      <c r="C271" s="581" t="s">
        <v>1643</v>
      </c>
      <c r="D271" s="581" t="s">
        <v>1643</v>
      </c>
      <c r="E271" s="598">
        <v>460000</v>
      </c>
      <c r="G271" s="581" t="e">
        <f t="shared" si="29"/>
        <v>#N/A</v>
      </c>
      <c r="J271" s="581">
        <v>3000</v>
      </c>
      <c r="Q271" s="601">
        <v>620</v>
      </c>
      <c r="T271" s="602" t="e">
        <f t="shared" si="30"/>
        <v>#N/A</v>
      </c>
      <c r="W271" s="581" t="s">
        <v>1649</v>
      </c>
      <c r="Y271" s="602">
        <f t="shared" si="31"/>
        <v>2021</v>
      </c>
      <c r="Z271" s="602">
        <v>12</v>
      </c>
      <c r="AA271" s="581">
        <f>'LedgerLoad Assist'!BD141</f>
        <v>0</v>
      </c>
      <c r="AB271" s="581">
        <f t="shared" si="28"/>
        <v>0</v>
      </c>
      <c r="AC271" s="581">
        <f t="shared" si="28"/>
        <v>0</v>
      </c>
    </row>
    <row r="272" spans="1:29">
      <c r="A272" s="581" t="s">
        <v>1642</v>
      </c>
      <c r="B272" s="581" t="s">
        <v>1642</v>
      </c>
      <c r="C272" s="581" t="s">
        <v>1643</v>
      </c>
      <c r="D272" s="581" t="s">
        <v>1643</v>
      </c>
      <c r="E272" s="598">
        <v>460000</v>
      </c>
      <c r="G272" s="581" t="e">
        <f t="shared" si="29"/>
        <v>#N/A</v>
      </c>
      <c r="J272" s="581">
        <v>3000</v>
      </c>
      <c r="Q272" s="601">
        <v>900</v>
      </c>
      <c r="T272" s="602" t="e">
        <f t="shared" si="30"/>
        <v>#N/A</v>
      </c>
      <c r="W272" s="581" t="s">
        <v>1649</v>
      </c>
      <c r="Y272" s="602">
        <f t="shared" si="31"/>
        <v>2021</v>
      </c>
      <c r="Z272" s="602">
        <v>12</v>
      </c>
      <c r="AA272" s="581">
        <f>'LedgerLoad Assist'!BD142</f>
        <v>0</v>
      </c>
      <c r="AB272" s="581">
        <f t="shared" si="28"/>
        <v>0</v>
      </c>
      <c r="AC272" s="581">
        <f t="shared" si="28"/>
        <v>0</v>
      </c>
    </row>
    <row r="273" spans="1:29">
      <c r="A273" s="581" t="s">
        <v>1642</v>
      </c>
      <c r="B273" s="581" t="s">
        <v>1642</v>
      </c>
      <c r="C273" s="581" t="s">
        <v>1643</v>
      </c>
      <c r="D273" s="581" t="s">
        <v>1643</v>
      </c>
      <c r="E273" s="598">
        <v>470000</v>
      </c>
      <c r="G273" s="581" t="e">
        <f t="shared" si="29"/>
        <v>#N/A</v>
      </c>
      <c r="J273" s="581">
        <v>3000</v>
      </c>
      <c r="Q273" s="601">
        <v>100</v>
      </c>
      <c r="T273" s="602" t="e">
        <f t="shared" si="30"/>
        <v>#N/A</v>
      </c>
      <c r="W273" s="581" t="s">
        <v>1649</v>
      </c>
      <c r="Y273" s="602">
        <f t="shared" si="31"/>
        <v>2021</v>
      </c>
      <c r="Z273" s="602">
        <v>12</v>
      </c>
      <c r="AA273" s="581">
        <f>'LedgerLoad Assist'!BD143</f>
        <v>0</v>
      </c>
      <c r="AB273" s="581">
        <f t="shared" si="28"/>
        <v>0</v>
      </c>
      <c r="AC273" s="581">
        <f t="shared" si="28"/>
        <v>0</v>
      </c>
    </row>
    <row r="274" spans="1:29">
      <c r="A274" s="581" t="s">
        <v>1642</v>
      </c>
      <c r="B274" s="581" t="s">
        <v>1642</v>
      </c>
      <c r="C274" s="581" t="s">
        <v>1643</v>
      </c>
      <c r="D274" s="581" t="s">
        <v>1643</v>
      </c>
      <c r="E274" s="598">
        <v>470000</v>
      </c>
      <c r="G274" s="581" t="e">
        <f t="shared" si="29"/>
        <v>#N/A</v>
      </c>
      <c r="J274" s="581">
        <v>3000</v>
      </c>
      <c r="Q274" s="601" t="s">
        <v>2027</v>
      </c>
      <c r="T274" s="602" t="e">
        <f t="shared" si="30"/>
        <v>#N/A</v>
      </c>
      <c r="W274" s="581" t="s">
        <v>1649</v>
      </c>
      <c r="Y274" s="602">
        <f t="shared" si="31"/>
        <v>2021</v>
      </c>
      <c r="Z274" s="602">
        <v>12</v>
      </c>
      <c r="AA274" s="581">
        <f>'LedgerLoad Assist'!BD144</f>
        <v>0</v>
      </c>
      <c r="AB274" s="581">
        <f t="shared" si="28"/>
        <v>0</v>
      </c>
      <c r="AC274" s="581">
        <f t="shared" si="28"/>
        <v>0</v>
      </c>
    </row>
    <row r="275" spans="1:29">
      <c r="A275" s="581" t="s">
        <v>1642</v>
      </c>
      <c r="B275" s="581" t="s">
        <v>1642</v>
      </c>
      <c r="C275" s="581" t="s">
        <v>1643</v>
      </c>
      <c r="D275" s="581" t="s">
        <v>1643</v>
      </c>
      <c r="E275" s="598">
        <v>470000</v>
      </c>
      <c r="G275" s="581" t="e">
        <f t="shared" si="29"/>
        <v>#N/A</v>
      </c>
      <c r="J275" s="581">
        <v>3000</v>
      </c>
      <c r="Q275" s="601">
        <v>610</v>
      </c>
      <c r="T275" s="602" t="e">
        <f t="shared" si="30"/>
        <v>#N/A</v>
      </c>
      <c r="W275" s="581" t="s">
        <v>1649</v>
      </c>
      <c r="Y275" s="602">
        <f t="shared" si="31"/>
        <v>2021</v>
      </c>
      <c r="Z275" s="602">
        <v>12</v>
      </c>
      <c r="AA275" s="581">
        <f>'LedgerLoad Assist'!BD145</f>
        <v>0</v>
      </c>
      <c r="AB275" s="581">
        <f t="shared" si="28"/>
        <v>0</v>
      </c>
      <c r="AC275" s="581">
        <f t="shared" si="28"/>
        <v>0</v>
      </c>
    </row>
    <row r="276" spans="1:29">
      <c r="A276" s="581" t="s">
        <v>1642</v>
      </c>
      <c r="B276" s="581" t="s">
        <v>1642</v>
      </c>
      <c r="C276" s="581" t="s">
        <v>1643</v>
      </c>
      <c r="D276" s="581" t="s">
        <v>1643</v>
      </c>
      <c r="E276" s="598">
        <v>470000</v>
      </c>
      <c r="G276" s="581" t="e">
        <f t="shared" si="29"/>
        <v>#N/A</v>
      </c>
      <c r="J276" s="581">
        <v>3000</v>
      </c>
      <c r="Q276" s="601">
        <v>620</v>
      </c>
      <c r="T276" s="602" t="e">
        <f t="shared" si="30"/>
        <v>#N/A</v>
      </c>
      <c r="W276" s="581" t="s">
        <v>1649</v>
      </c>
      <c r="Y276" s="602">
        <f t="shared" si="31"/>
        <v>2021</v>
      </c>
      <c r="Z276" s="602">
        <v>12</v>
      </c>
      <c r="AA276" s="581">
        <f>'LedgerLoad Assist'!BD146</f>
        <v>0</v>
      </c>
      <c r="AB276" s="581">
        <f t="shared" si="28"/>
        <v>0</v>
      </c>
      <c r="AC276" s="581">
        <f t="shared" si="28"/>
        <v>0</v>
      </c>
    </row>
    <row r="277" spans="1:29">
      <c r="A277" s="581" t="s">
        <v>1642</v>
      </c>
      <c r="B277" s="581" t="s">
        <v>1642</v>
      </c>
      <c r="C277" s="581" t="s">
        <v>1643</v>
      </c>
      <c r="D277" s="581" t="s">
        <v>1643</v>
      </c>
      <c r="E277" s="598">
        <v>470000</v>
      </c>
      <c r="G277" s="581" t="e">
        <f t="shared" si="29"/>
        <v>#N/A</v>
      </c>
      <c r="J277" s="581">
        <v>3000</v>
      </c>
      <c r="Q277" s="601">
        <v>900</v>
      </c>
      <c r="T277" s="602" t="e">
        <f t="shared" si="30"/>
        <v>#N/A</v>
      </c>
      <c r="W277" s="581" t="s">
        <v>1649</v>
      </c>
      <c r="Y277" s="602">
        <f t="shared" si="31"/>
        <v>2021</v>
      </c>
      <c r="Z277" s="602">
        <v>12</v>
      </c>
      <c r="AA277" s="581">
        <f>'LedgerLoad Assist'!BD147</f>
        <v>0</v>
      </c>
      <c r="AB277" s="581">
        <f t="shared" si="28"/>
        <v>0</v>
      </c>
      <c r="AC277" s="581">
        <f t="shared" si="28"/>
        <v>0</v>
      </c>
    </row>
    <row r="278" spans="1:29">
      <c r="A278" s="581" t="s">
        <v>1642</v>
      </c>
      <c r="B278" s="581" t="s">
        <v>1642</v>
      </c>
      <c r="C278" s="581" t="s">
        <v>1643</v>
      </c>
      <c r="D278" s="581" t="s">
        <v>1643</v>
      </c>
      <c r="E278" s="598">
        <v>480000</v>
      </c>
      <c r="G278" s="581" t="e">
        <f t="shared" si="29"/>
        <v>#N/A</v>
      </c>
      <c r="J278" s="581">
        <v>3000</v>
      </c>
      <c r="Q278" s="601">
        <v>100</v>
      </c>
      <c r="T278" s="602" t="e">
        <f t="shared" si="30"/>
        <v>#N/A</v>
      </c>
      <c r="W278" s="581" t="s">
        <v>1649</v>
      </c>
      <c r="Y278" s="602">
        <f t="shared" si="31"/>
        <v>2021</v>
      </c>
      <c r="Z278" s="602">
        <v>12</v>
      </c>
      <c r="AA278" s="581">
        <f>'LedgerLoad Assist'!BD148</f>
        <v>0</v>
      </c>
      <c r="AB278" s="581">
        <f t="shared" si="28"/>
        <v>0</v>
      </c>
      <c r="AC278" s="581">
        <f t="shared" si="28"/>
        <v>0</v>
      </c>
    </row>
    <row r="279" spans="1:29">
      <c r="A279" s="581" t="s">
        <v>1642</v>
      </c>
      <c r="B279" s="581" t="s">
        <v>1642</v>
      </c>
      <c r="C279" s="581" t="s">
        <v>1643</v>
      </c>
      <c r="D279" s="581" t="s">
        <v>1643</v>
      </c>
      <c r="E279" s="598">
        <v>480000</v>
      </c>
      <c r="G279" s="581" t="e">
        <f t="shared" si="29"/>
        <v>#N/A</v>
      </c>
      <c r="J279" s="581">
        <v>3000</v>
      </c>
      <c r="Q279" s="601" t="s">
        <v>2027</v>
      </c>
      <c r="T279" s="602" t="e">
        <f t="shared" si="30"/>
        <v>#N/A</v>
      </c>
      <c r="W279" s="581" t="s">
        <v>1649</v>
      </c>
      <c r="Y279" s="602">
        <f t="shared" si="31"/>
        <v>2021</v>
      </c>
      <c r="Z279" s="602">
        <v>12</v>
      </c>
      <c r="AA279" s="581">
        <f>'LedgerLoad Assist'!BD149</f>
        <v>0</v>
      </c>
      <c r="AB279" s="581">
        <f t="shared" si="28"/>
        <v>0</v>
      </c>
      <c r="AC279" s="581">
        <f t="shared" si="28"/>
        <v>0</v>
      </c>
    </row>
    <row r="280" spans="1:29">
      <c r="A280" s="581" t="s">
        <v>1642</v>
      </c>
      <c r="B280" s="581" t="s">
        <v>1642</v>
      </c>
      <c r="C280" s="581" t="s">
        <v>1643</v>
      </c>
      <c r="D280" s="581" t="s">
        <v>1643</v>
      </c>
      <c r="E280" s="598">
        <v>480000</v>
      </c>
      <c r="G280" s="581" t="e">
        <f t="shared" si="29"/>
        <v>#N/A</v>
      </c>
      <c r="J280" s="581">
        <v>3000</v>
      </c>
      <c r="Q280" s="601">
        <v>610</v>
      </c>
      <c r="T280" s="602" t="e">
        <f t="shared" si="30"/>
        <v>#N/A</v>
      </c>
      <c r="W280" s="581" t="s">
        <v>1649</v>
      </c>
      <c r="Y280" s="602">
        <f t="shared" si="31"/>
        <v>2021</v>
      </c>
      <c r="Z280" s="602">
        <v>12</v>
      </c>
      <c r="AA280" s="581">
        <f>'LedgerLoad Assist'!BD150</f>
        <v>0</v>
      </c>
      <c r="AB280" s="581">
        <f t="shared" si="28"/>
        <v>0</v>
      </c>
      <c r="AC280" s="581">
        <f t="shared" si="28"/>
        <v>0</v>
      </c>
    </row>
    <row r="281" spans="1:29">
      <c r="A281" s="581" t="s">
        <v>1642</v>
      </c>
      <c r="B281" s="581" t="s">
        <v>1642</v>
      </c>
      <c r="C281" s="581" t="s">
        <v>1643</v>
      </c>
      <c r="D281" s="581" t="s">
        <v>1643</v>
      </c>
      <c r="E281" s="598">
        <v>480000</v>
      </c>
      <c r="G281" s="581" t="e">
        <f t="shared" si="29"/>
        <v>#N/A</v>
      </c>
      <c r="J281" s="581">
        <v>3000</v>
      </c>
      <c r="Q281" s="601">
        <v>620</v>
      </c>
      <c r="T281" s="602" t="e">
        <f t="shared" si="30"/>
        <v>#N/A</v>
      </c>
      <c r="W281" s="581" t="s">
        <v>1649</v>
      </c>
      <c r="Y281" s="602">
        <f t="shared" si="31"/>
        <v>2021</v>
      </c>
      <c r="Z281" s="602">
        <v>12</v>
      </c>
      <c r="AA281" s="581">
        <f>'LedgerLoad Assist'!BD151</f>
        <v>0</v>
      </c>
      <c r="AB281" s="581">
        <f t="shared" si="28"/>
        <v>0</v>
      </c>
      <c r="AC281" s="581">
        <f t="shared" si="28"/>
        <v>0</v>
      </c>
    </row>
    <row r="282" spans="1:29">
      <c r="A282" s="581" t="s">
        <v>1642</v>
      </c>
      <c r="B282" s="581" t="s">
        <v>1642</v>
      </c>
      <c r="C282" s="581" t="s">
        <v>1643</v>
      </c>
      <c r="D282" s="581" t="s">
        <v>1643</v>
      </c>
      <c r="E282" s="598">
        <v>480000</v>
      </c>
      <c r="G282" s="581" t="e">
        <f t="shared" si="29"/>
        <v>#N/A</v>
      </c>
      <c r="J282" s="581">
        <v>3000</v>
      </c>
      <c r="Q282" s="601">
        <v>900</v>
      </c>
      <c r="T282" s="602" t="e">
        <f t="shared" si="30"/>
        <v>#N/A</v>
      </c>
      <c r="W282" s="581" t="s">
        <v>1649</v>
      </c>
      <c r="Y282" s="602">
        <f t="shared" si="31"/>
        <v>2021</v>
      </c>
      <c r="Z282" s="602">
        <v>12</v>
      </c>
      <c r="AA282" s="581">
        <f>'LedgerLoad Assist'!BD152</f>
        <v>0</v>
      </c>
      <c r="AB282" s="581">
        <f t="shared" ref="AB282:AC301" si="32">AA282</f>
        <v>0</v>
      </c>
      <c r="AC282" s="581">
        <f t="shared" si="32"/>
        <v>0</v>
      </c>
    </row>
    <row r="283" spans="1:29">
      <c r="A283" s="581" t="s">
        <v>1642</v>
      </c>
      <c r="B283" s="581" t="s">
        <v>1642</v>
      </c>
      <c r="C283" s="581" t="s">
        <v>1643</v>
      </c>
      <c r="D283" s="581" t="s">
        <v>1643</v>
      </c>
      <c r="E283" s="598">
        <v>490000</v>
      </c>
      <c r="G283" s="581" t="e">
        <f t="shared" si="29"/>
        <v>#N/A</v>
      </c>
      <c r="J283" s="581">
        <v>3000</v>
      </c>
      <c r="Q283" s="601">
        <v>100</v>
      </c>
      <c r="T283" s="602" t="e">
        <f t="shared" si="30"/>
        <v>#N/A</v>
      </c>
      <c r="W283" s="581" t="s">
        <v>1649</v>
      </c>
      <c r="Y283" s="602">
        <f t="shared" si="31"/>
        <v>2021</v>
      </c>
      <c r="Z283" s="602">
        <v>12</v>
      </c>
      <c r="AA283" s="581">
        <f>'LedgerLoad Assist'!BD153</f>
        <v>0</v>
      </c>
      <c r="AB283" s="581">
        <f t="shared" si="32"/>
        <v>0</v>
      </c>
      <c r="AC283" s="581">
        <f t="shared" si="32"/>
        <v>0</v>
      </c>
    </row>
    <row r="284" spans="1:29">
      <c r="A284" s="581" t="s">
        <v>1642</v>
      </c>
      <c r="B284" s="581" t="s">
        <v>1642</v>
      </c>
      <c r="C284" s="581" t="s">
        <v>1643</v>
      </c>
      <c r="D284" s="581" t="s">
        <v>1643</v>
      </c>
      <c r="E284" s="598">
        <v>490000</v>
      </c>
      <c r="G284" s="581" t="e">
        <f t="shared" si="29"/>
        <v>#N/A</v>
      </c>
      <c r="J284" s="581">
        <v>3000</v>
      </c>
      <c r="Q284" s="601" t="s">
        <v>2027</v>
      </c>
      <c r="T284" s="602" t="e">
        <f t="shared" si="30"/>
        <v>#N/A</v>
      </c>
      <c r="W284" s="581" t="s">
        <v>1649</v>
      </c>
      <c r="Y284" s="602">
        <f t="shared" si="31"/>
        <v>2021</v>
      </c>
      <c r="Z284" s="602">
        <v>12</v>
      </c>
      <c r="AA284" s="581">
        <f>'LedgerLoad Assist'!BD154</f>
        <v>0</v>
      </c>
      <c r="AB284" s="581">
        <f t="shared" si="32"/>
        <v>0</v>
      </c>
      <c r="AC284" s="581">
        <f t="shared" si="32"/>
        <v>0</v>
      </c>
    </row>
    <row r="285" spans="1:29">
      <c r="A285" s="581" t="s">
        <v>1642</v>
      </c>
      <c r="B285" s="581" t="s">
        <v>1642</v>
      </c>
      <c r="C285" s="581" t="s">
        <v>1643</v>
      </c>
      <c r="D285" s="581" t="s">
        <v>1643</v>
      </c>
      <c r="E285" s="598">
        <v>490000</v>
      </c>
      <c r="G285" s="581" t="e">
        <f t="shared" si="29"/>
        <v>#N/A</v>
      </c>
      <c r="J285" s="581">
        <v>3000</v>
      </c>
      <c r="Q285" s="601">
        <v>610</v>
      </c>
      <c r="T285" s="602" t="e">
        <f t="shared" si="30"/>
        <v>#N/A</v>
      </c>
      <c r="W285" s="581" t="s">
        <v>1649</v>
      </c>
      <c r="Y285" s="602">
        <f t="shared" si="31"/>
        <v>2021</v>
      </c>
      <c r="Z285" s="602">
        <v>12</v>
      </c>
      <c r="AA285" s="581">
        <f>'OPER.-NONMAJOR DEBT SER.(69-70)'!AS31+'LedgerLoad Assist'!BD155</f>
        <v>0</v>
      </c>
      <c r="AB285" s="581">
        <f t="shared" si="32"/>
        <v>0</v>
      </c>
      <c r="AC285" s="581">
        <f t="shared" si="32"/>
        <v>0</v>
      </c>
    </row>
    <row r="286" spans="1:29">
      <c r="A286" s="581" t="s">
        <v>1642</v>
      </c>
      <c r="B286" s="581" t="s">
        <v>1642</v>
      </c>
      <c r="C286" s="581" t="s">
        <v>1643</v>
      </c>
      <c r="D286" s="581" t="s">
        <v>1643</v>
      </c>
      <c r="E286" s="598">
        <v>490000</v>
      </c>
      <c r="G286" s="581" t="e">
        <f t="shared" si="29"/>
        <v>#N/A</v>
      </c>
      <c r="J286" s="581">
        <v>3000</v>
      </c>
      <c r="Q286" s="601">
        <v>620</v>
      </c>
      <c r="T286" s="602" t="e">
        <f t="shared" si="30"/>
        <v>#N/A</v>
      </c>
      <c r="W286" s="581" t="s">
        <v>1649</v>
      </c>
      <c r="Y286" s="602">
        <f t="shared" si="31"/>
        <v>2021</v>
      </c>
      <c r="Z286" s="602">
        <v>12</v>
      </c>
      <c r="AA286" s="581">
        <f>'OPER.-NONMAJOR DEBT SER.(69-70)'!AS32+'LedgerLoad Assist'!BD156</f>
        <v>0</v>
      </c>
      <c r="AB286" s="581">
        <f t="shared" si="32"/>
        <v>0</v>
      </c>
      <c r="AC286" s="581">
        <f t="shared" si="32"/>
        <v>0</v>
      </c>
    </row>
    <row r="287" spans="1:29">
      <c r="A287" s="581" t="s">
        <v>1642</v>
      </c>
      <c r="B287" s="581" t="s">
        <v>1642</v>
      </c>
      <c r="C287" s="581" t="s">
        <v>1643</v>
      </c>
      <c r="D287" s="581" t="s">
        <v>1643</v>
      </c>
      <c r="E287" s="598">
        <v>490000</v>
      </c>
      <c r="G287" s="581" t="e">
        <f t="shared" si="29"/>
        <v>#N/A</v>
      </c>
      <c r="J287" s="581">
        <v>3000</v>
      </c>
      <c r="Q287" s="601">
        <v>900</v>
      </c>
      <c r="T287" s="602" t="e">
        <f t="shared" si="30"/>
        <v>#N/A</v>
      </c>
      <c r="W287" s="581" t="s">
        <v>1649</v>
      </c>
      <c r="Y287" s="602">
        <f t="shared" si="31"/>
        <v>2021</v>
      </c>
      <c r="Z287" s="602">
        <v>12</v>
      </c>
      <c r="AA287" s="581">
        <f>'LedgerLoad Assist'!BD157</f>
        <v>0</v>
      </c>
      <c r="AB287" s="581">
        <f t="shared" si="32"/>
        <v>0</v>
      </c>
      <c r="AC287" s="581">
        <f t="shared" si="32"/>
        <v>0</v>
      </c>
    </row>
    <row r="288" spans="1:29">
      <c r="A288" s="581" t="s">
        <v>1642</v>
      </c>
      <c r="B288" s="581" t="s">
        <v>1642</v>
      </c>
      <c r="C288" s="581" t="s">
        <v>1643</v>
      </c>
      <c r="D288" s="581" t="s">
        <v>1643</v>
      </c>
      <c r="E288" s="598">
        <v>500000</v>
      </c>
      <c r="G288" s="581" t="e">
        <f t="shared" si="29"/>
        <v>#N/A</v>
      </c>
      <c r="J288" s="581">
        <v>3000</v>
      </c>
      <c r="Q288" s="601">
        <v>100</v>
      </c>
      <c r="T288" s="602" t="e">
        <f t="shared" si="30"/>
        <v>#N/A</v>
      </c>
      <c r="W288" s="581" t="s">
        <v>1649</v>
      </c>
      <c r="Y288" s="602">
        <f t="shared" si="31"/>
        <v>2021</v>
      </c>
      <c r="Z288" s="602">
        <v>12</v>
      </c>
      <c r="AA288" s="581">
        <f>'LedgerLoad Assist'!BD158</f>
        <v>0</v>
      </c>
      <c r="AB288" s="581">
        <f t="shared" si="32"/>
        <v>0</v>
      </c>
      <c r="AC288" s="581">
        <f t="shared" si="32"/>
        <v>0</v>
      </c>
    </row>
    <row r="289" spans="1:29">
      <c r="A289" s="581" t="s">
        <v>1642</v>
      </c>
      <c r="B289" s="581" t="s">
        <v>1642</v>
      </c>
      <c r="C289" s="581" t="s">
        <v>1643</v>
      </c>
      <c r="D289" s="581" t="s">
        <v>1643</v>
      </c>
      <c r="E289" s="598">
        <v>500000</v>
      </c>
      <c r="G289" s="581" t="e">
        <f t="shared" si="29"/>
        <v>#N/A</v>
      </c>
      <c r="J289" s="581">
        <v>3000</v>
      </c>
      <c r="Q289" s="601" t="s">
        <v>2027</v>
      </c>
      <c r="T289" s="602" t="e">
        <f t="shared" si="30"/>
        <v>#N/A</v>
      </c>
      <c r="W289" s="581" t="s">
        <v>1649</v>
      </c>
      <c r="Y289" s="602">
        <f t="shared" si="31"/>
        <v>2021</v>
      </c>
      <c r="Z289" s="602">
        <v>12</v>
      </c>
      <c r="AA289" s="581">
        <f>'LedgerLoad Assist'!BD159</f>
        <v>0</v>
      </c>
      <c r="AB289" s="581">
        <f t="shared" si="32"/>
        <v>0</v>
      </c>
      <c r="AC289" s="581">
        <f t="shared" si="32"/>
        <v>0</v>
      </c>
    </row>
    <row r="290" spans="1:29">
      <c r="A290" s="581" t="s">
        <v>1642</v>
      </c>
      <c r="B290" s="581" t="s">
        <v>1642</v>
      </c>
      <c r="C290" s="581" t="s">
        <v>1643</v>
      </c>
      <c r="D290" s="581" t="s">
        <v>1643</v>
      </c>
      <c r="E290" s="598">
        <v>500000</v>
      </c>
      <c r="G290" s="581" t="e">
        <f t="shared" si="29"/>
        <v>#N/A</v>
      </c>
      <c r="J290" s="581">
        <v>3000</v>
      </c>
      <c r="Q290" s="601">
        <v>610</v>
      </c>
      <c r="T290" s="602" t="e">
        <f t="shared" si="30"/>
        <v>#N/A</v>
      </c>
      <c r="W290" s="581" t="s">
        <v>1649</v>
      </c>
      <c r="Y290" s="602">
        <f t="shared" si="31"/>
        <v>2021</v>
      </c>
      <c r="Z290" s="602">
        <v>12</v>
      </c>
      <c r="AA290" s="581">
        <f>'LedgerLoad Assist'!BD160</f>
        <v>0</v>
      </c>
      <c r="AB290" s="581">
        <f t="shared" si="32"/>
        <v>0</v>
      </c>
      <c r="AC290" s="581">
        <f t="shared" si="32"/>
        <v>0</v>
      </c>
    </row>
    <row r="291" spans="1:29">
      <c r="A291" s="581" t="s">
        <v>1642</v>
      </c>
      <c r="B291" s="581" t="s">
        <v>1642</v>
      </c>
      <c r="C291" s="581" t="s">
        <v>1643</v>
      </c>
      <c r="D291" s="581" t="s">
        <v>1643</v>
      </c>
      <c r="E291" s="598">
        <v>500000</v>
      </c>
      <c r="G291" s="581" t="e">
        <f t="shared" si="29"/>
        <v>#N/A</v>
      </c>
      <c r="J291" s="581">
        <v>3000</v>
      </c>
      <c r="Q291" s="601">
        <v>620</v>
      </c>
      <c r="T291" s="602" t="e">
        <f t="shared" si="30"/>
        <v>#N/A</v>
      </c>
      <c r="W291" s="581" t="s">
        <v>1649</v>
      </c>
      <c r="Y291" s="602">
        <f t="shared" si="31"/>
        <v>2021</v>
      </c>
      <c r="Z291" s="602">
        <v>12</v>
      </c>
      <c r="AA291" s="581">
        <f>'LedgerLoad Assist'!BD161</f>
        <v>0</v>
      </c>
      <c r="AB291" s="581">
        <f t="shared" si="32"/>
        <v>0</v>
      </c>
      <c r="AC291" s="581">
        <f t="shared" si="32"/>
        <v>0</v>
      </c>
    </row>
    <row r="292" spans="1:29">
      <c r="A292" s="581" t="s">
        <v>1642</v>
      </c>
      <c r="B292" s="581" t="s">
        <v>1642</v>
      </c>
      <c r="C292" s="581" t="s">
        <v>1643</v>
      </c>
      <c r="D292" s="581" t="s">
        <v>1643</v>
      </c>
      <c r="E292" s="598">
        <v>500000</v>
      </c>
      <c r="G292" s="581" t="e">
        <f t="shared" si="29"/>
        <v>#N/A</v>
      </c>
      <c r="J292" s="581">
        <v>3000</v>
      </c>
      <c r="Q292" s="601">
        <v>900</v>
      </c>
      <c r="T292" s="602" t="e">
        <f t="shared" si="30"/>
        <v>#N/A</v>
      </c>
      <c r="W292" s="581" t="s">
        <v>1649</v>
      </c>
      <c r="Y292" s="602">
        <f t="shared" si="31"/>
        <v>2021</v>
      </c>
      <c r="Z292" s="602">
        <v>12</v>
      </c>
      <c r="AA292" s="581">
        <f>'LedgerLoad Assist'!BD162</f>
        <v>0</v>
      </c>
      <c r="AB292" s="581">
        <f t="shared" si="32"/>
        <v>0</v>
      </c>
      <c r="AC292" s="581">
        <f t="shared" si="32"/>
        <v>0</v>
      </c>
    </row>
    <row r="293" spans="1:29">
      <c r="A293" s="581" t="s">
        <v>1642</v>
      </c>
      <c r="B293" s="581" t="s">
        <v>1642</v>
      </c>
      <c r="C293" s="581" t="s">
        <v>1643</v>
      </c>
      <c r="D293" s="581" t="s">
        <v>1643</v>
      </c>
      <c r="E293" s="598">
        <v>510000</v>
      </c>
      <c r="G293" s="581" t="e">
        <f t="shared" si="29"/>
        <v>#N/A</v>
      </c>
      <c r="J293" s="581">
        <v>3000</v>
      </c>
      <c r="Q293" s="601">
        <v>100</v>
      </c>
      <c r="T293" s="602" t="e">
        <f t="shared" si="30"/>
        <v>#N/A</v>
      </c>
      <c r="W293" s="581" t="s">
        <v>1649</v>
      </c>
      <c r="Y293" s="602">
        <f t="shared" si="31"/>
        <v>2021</v>
      </c>
      <c r="Z293" s="602">
        <v>12</v>
      </c>
      <c r="AA293" s="581">
        <f>'LedgerLoad Assist'!BD163</f>
        <v>0</v>
      </c>
      <c r="AB293" s="581">
        <f t="shared" si="32"/>
        <v>0</v>
      </c>
      <c r="AC293" s="581">
        <f t="shared" si="32"/>
        <v>0</v>
      </c>
    </row>
    <row r="294" spans="1:29">
      <c r="A294" s="581" t="s">
        <v>1642</v>
      </c>
      <c r="B294" s="581" t="s">
        <v>1642</v>
      </c>
      <c r="C294" s="581" t="s">
        <v>1643</v>
      </c>
      <c r="D294" s="581" t="s">
        <v>1643</v>
      </c>
      <c r="E294" s="598">
        <v>510000</v>
      </c>
      <c r="G294" s="581" t="e">
        <f t="shared" si="29"/>
        <v>#N/A</v>
      </c>
      <c r="J294" s="581">
        <v>3000</v>
      </c>
      <c r="Q294" s="601" t="s">
        <v>2027</v>
      </c>
      <c r="T294" s="602" t="e">
        <f t="shared" si="30"/>
        <v>#N/A</v>
      </c>
      <c r="W294" s="581" t="s">
        <v>1649</v>
      </c>
      <c r="Y294" s="602">
        <f t="shared" si="31"/>
        <v>2021</v>
      </c>
      <c r="Z294" s="602">
        <v>12</v>
      </c>
      <c r="AA294" s="581">
        <f>'OPER.-NONMAJOR DEBT SER.(69-70)'!AS33+'LedgerLoad Assist'!BD164</f>
        <v>0</v>
      </c>
      <c r="AB294" s="581">
        <f t="shared" si="32"/>
        <v>0</v>
      </c>
      <c r="AC294" s="581">
        <f t="shared" si="32"/>
        <v>0</v>
      </c>
    </row>
    <row r="295" spans="1:29">
      <c r="A295" s="581" t="s">
        <v>1642</v>
      </c>
      <c r="B295" s="581" t="s">
        <v>1642</v>
      </c>
      <c r="C295" s="581" t="s">
        <v>1643</v>
      </c>
      <c r="D295" s="581" t="s">
        <v>1643</v>
      </c>
      <c r="E295" s="598">
        <v>510000</v>
      </c>
      <c r="G295" s="581" t="e">
        <f t="shared" si="29"/>
        <v>#N/A</v>
      </c>
      <c r="J295" s="581">
        <v>3000</v>
      </c>
      <c r="Q295" s="601">
        <v>610</v>
      </c>
      <c r="T295" s="602" t="e">
        <f t="shared" si="30"/>
        <v>#N/A</v>
      </c>
      <c r="W295" s="581" t="s">
        <v>1649</v>
      </c>
      <c r="Y295" s="602">
        <f t="shared" si="31"/>
        <v>2021</v>
      </c>
      <c r="Z295" s="602">
        <v>12</v>
      </c>
      <c r="AA295" s="581">
        <f>'LedgerLoad Assist'!BD165</f>
        <v>0</v>
      </c>
      <c r="AB295" s="581">
        <f t="shared" si="32"/>
        <v>0</v>
      </c>
      <c r="AC295" s="581">
        <f t="shared" si="32"/>
        <v>0</v>
      </c>
    </row>
    <row r="296" spans="1:29">
      <c r="A296" s="581" t="s">
        <v>1642</v>
      </c>
      <c r="B296" s="581" t="s">
        <v>1642</v>
      </c>
      <c r="C296" s="581" t="s">
        <v>1643</v>
      </c>
      <c r="D296" s="581" t="s">
        <v>1643</v>
      </c>
      <c r="E296" s="598">
        <v>510000</v>
      </c>
      <c r="G296" s="581" t="e">
        <f t="shared" si="29"/>
        <v>#N/A</v>
      </c>
      <c r="J296" s="581">
        <v>3000</v>
      </c>
      <c r="Q296" s="601">
        <v>620</v>
      </c>
      <c r="T296" s="602" t="e">
        <f t="shared" si="30"/>
        <v>#N/A</v>
      </c>
      <c r="W296" s="581" t="s">
        <v>1649</v>
      </c>
      <c r="Y296" s="602">
        <f t="shared" si="31"/>
        <v>2021</v>
      </c>
      <c r="Z296" s="602">
        <v>12</v>
      </c>
      <c r="AA296" s="581">
        <f>'LedgerLoad Assist'!BD166</f>
        <v>0</v>
      </c>
      <c r="AB296" s="581">
        <f t="shared" si="32"/>
        <v>0</v>
      </c>
      <c r="AC296" s="581">
        <f t="shared" si="32"/>
        <v>0</v>
      </c>
    </row>
    <row r="297" spans="1:29">
      <c r="A297" s="581" t="s">
        <v>1642</v>
      </c>
      <c r="B297" s="581" t="s">
        <v>1642</v>
      </c>
      <c r="C297" s="581" t="s">
        <v>1643</v>
      </c>
      <c r="D297" s="581" t="s">
        <v>1643</v>
      </c>
      <c r="E297" s="598">
        <v>510000</v>
      </c>
      <c r="G297" s="581" t="e">
        <f t="shared" si="29"/>
        <v>#N/A</v>
      </c>
      <c r="J297" s="581">
        <v>3000</v>
      </c>
      <c r="Q297" s="601">
        <v>900</v>
      </c>
      <c r="T297" s="602" t="e">
        <f t="shared" si="30"/>
        <v>#N/A</v>
      </c>
      <c r="W297" s="581" t="s">
        <v>1649</v>
      </c>
      <c r="Y297" s="602">
        <f t="shared" si="31"/>
        <v>2021</v>
      </c>
      <c r="Z297" s="602">
        <v>12</v>
      </c>
      <c r="AA297" s="581">
        <f>'LedgerLoad Assist'!BD167</f>
        <v>0</v>
      </c>
      <c r="AB297" s="581">
        <f t="shared" si="32"/>
        <v>0</v>
      </c>
      <c r="AC297" s="581">
        <f t="shared" si="32"/>
        <v>0</v>
      </c>
    </row>
    <row r="298" spans="1:29">
      <c r="A298" s="581" t="s">
        <v>1642</v>
      </c>
      <c r="B298" s="581" t="s">
        <v>1642</v>
      </c>
      <c r="C298" s="581" t="s">
        <v>1643</v>
      </c>
      <c r="D298" s="581" t="s">
        <v>1643</v>
      </c>
      <c r="E298" s="598">
        <v>520000</v>
      </c>
      <c r="G298" s="581" t="e">
        <f t="shared" si="29"/>
        <v>#N/A</v>
      </c>
      <c r="J298" s="581">
        <v>3000</v>
      </c>
      <c r="Q298" s="601">
        <v>100</v>
      </c>
      <c r="T298" s="602" t="e">
        <f t="shared" si="30"/>
        <v>#N/A</v>
      </c>
      <c r="W298" s="581" t="s">
        <v>1649</v>
      </c>
      <c r="Y298" s="602">
        <f t="shared" si="31"/>
        <v>2021</v>
      </c>
      <c r="Z298" s="602">
        <v>12</v>
      </c>
      <c r="AA298" s="581">
        <f>'LedgerLoad Assist'!BD168</f>
        <v>0</v>
      </c>
      <c r="AB298" s="581">
        <f t="shared" si="32"/>
        <v>0</v>
      </c>
      <c r="AC298" s="581">
        <f t="shared" si="32"/>
        <v>0</v>
      </c>
    </row>
    <row r="299" spans="1:29">
      <c r="A299" s="581" t="s">
        <v>1642</v>
      </c>
      <c r="B299" s="581" t="s">
        <v>1642</v>
      </c>
      <c r="C299" s="581" t="s">
        <v>1643</v>
      </c>
      <c r="D299" s="581" t="s">
        <v>1643</v>
      </c>
      <c r="E299" s="598">
        <v>520000</v>
      </c>
      <c r="G299" s="581" t="e">
        <f t="shared" si="29"/>
        <v>#N/A</v>
      </c>
      <c r="J299" s="581">
        <v>3000</v>
      </c>
      <c r="Q299" s="601" t="s">
        <v>2027</v>
      </c>
      <c r="T299" s="602" t="e">
        <f t="shared" si="30"/>
        <v>#N/A</v>
      </c>
      <c r="W299" s="581" t="s">
        <v>1649</v>
      </c>
      <c r="Y299" s="602">
        <f t="shared" si="31"/>
        <v>2021</v>
      </c>
      <c r="Z299" s="602">
        <v>12</v>
      </c>
      <c r="AA299" s="581">
        <f>-'LedgerLoad Assist'!BD169-'OPER.-NONMAJOR DEBT SER.(69-70)'!AS39-'OPER.-NONMAJOR DEBT SER.(69-70)'!AS42-'OPER.-NONMAJOR DEBT SER.(69-70)'!AS43</f>
        <v>0</v>
      </c>
      <c r="AB299" s="581">
        <f t="shared" si="32"/>
        <v>0</v>
      </c>
      <c r="AC299" s="581">
        <f t="shared" si="32"/>
        <v>0</v>
      </c>
    </row>
    <row r="300" spans="1:29">
      <c r="A300" s="581" t="s">
        <v>1642</v>
      </c>
      <c r="B300" s="581" t="s">
        <v>1642</v>
      </c>
      <c r="C300" s="581" t="s">
        <v>1643</v>
      </c>
      <c r="D300" s="581" t="s">
        <v>1643</v>
      </c>
      <c r="E300" s="598">
        <v>520000</v>
      </c>
      <c r="G300" s="581" t="e">
        <f t="shared" si="29"/>
        <v>#N/A</v>
      </c>
      <c r="J300" s="581">
        <v>3000</v>
      </c>
      <c r="Q300" s="601">
        <v>610</v>
      </c>
      <c r="T300" s="602" t="e">
        <f t="shared" si="30"/>
        <v>#N/A</v>
      </c>
      <c r="W300" s="581" t="s">
        <v>1649</v>
      </c>
      <c r="Y300" s="602">
        <f t="shared" si="31"/>
        <v>2021</v>
      </c>
      <c r="Z300" s="602">
        <v>12</v>
      </c>
      <c r="AA300" s="581">
        <f>'LedgerLoad Assist'!BD170</f>
        <v>0</v>
      </c>
      <c r="AB300" s="581">
        <f t="shared" si="32"/>
        <v>0</v>
      </c>
      <c r="AC300" s="581">
        <f t="shared" si="32"/>
        <v>0</v>
      </c>
    </row>
    <row r="301" spans="1:29">
      <c r="A301" s="581" t="s">
        <v>1642</v>
      </c>
      <c r="B301" s="581" t="s">
        <v>1642</v>
      </c>
      <c r="C301" s="581" t="s">
        <v>1643</v>
      </c>
      <c r="D301" s="581" t="s">
        <v>1643</v>
      </c>
      <c r="E301" s="598">
        <v>520000</v>
      </c>
      <c r="G301" s="581" t="e">
        <f t="shared" si="29"/>
        <v>#N/A</v>
      </c>
      <c r="J301" s="581">
        <v>3000</v>
      </c>
      <c r="Q301" s="601">
        <v>620</v>
      </c>
      <c r="T301" s="602" t="e">
        <f t="shared" si="30"/>
        <v>#N/A</v>
      </c>
      <c r="W301" s="581" t="s">
        <v>1649</v>
      </c>
      <c r="Y301" s="602">
        <f t="shared" si="31"/>
        <v>2021</v>
      </c>
      <c r="Z301" s="602">
        <v>12</v>
      </c>
      <c r="AA301" s="581">
        <f>'LedgerLoad Assist'!BD171</f>
        <v>0</v>
      </c>
      <c r="AB301" s="581">
        <f t="shared" si="32"/>
        <v>0</v>
      </c>
      <c r="AC301" s="581">
        <f t="shared" si="32"/>
        <v>0</v>
      </c>
    </row>
    <row r="302" spans="1:29">
      <c r="A302" s="581" t="s">
        <v>1642</v>
      </c>
      <c r="B302" s="581" t="s">
        <v>1642</v>
      </c>
      <c r="C302" s="581" t="s">
        <v>1643</v>
      </c>
      <c r="D302" s="581" t="s">
        <v>1643</v>
      </c>
      <c r="E302" s="598">
        <v>520000</v>
      </c>
      <c r="G302" s="581" t="e">
        <f t="shared" si="29"/>
        <v>#N/A</v>
      </c>
      <c r="J302" s="581">
        <v>3000</v>
      </c>
      <c r="Q302" s="601">
        <v>900</v>
      </c>
      <c r="T302" s="602" t="e">
        <f t="shared" si="30"/>
        <v>#N/A</v>
      </c>
      <c r="W302" s="581" t="s">
        <v>1649</v>
      </c>
      <c r="Y302" s="602">
        <f t="shared" si="31"/>
        <v>2021</v>
      </c>
      <c r="Z302" s="602">
        <v>12</v>
      </c>
      <c r="AA302" s="581">
        <f>'LedgerLoad Assist'!BD172</f>
        <v>0</v>
      </c>
      <c r="AB302" s="581">
        <f t="shared" ref="AB302:AC313" si="33">AA302</f>
        <v>0</v>
      </c>
      <c r="AC302" s="581">
        <f t="shared" si="33"/>
        <v>0</v>
      </c>
    </row>
    <row r="303" spans="1:29">
      <c r="A303" s="581" t="s">
        <v>1642</v>
      </c>
      <c r="B303" s="581" t="s">
        <v>1642</v>
      </c>
      <c r="C303" s="581" t="s">
        <v>1643</v>
      </c>
      <c r="D303" s="581" t="s">
        <v>1643</v>
      </c>
      <c r="E303" s="598">
        <v>100000</v>
      </c>
      <c r="G303" s="581" t="e">
        <f t="shared" si="29"/>
        <v>#N/A</v>
      </c>
      <c r="J303" s="581">
        <v>4000</v>
      </c>
      <c r="Q303" s="601"/>
      <c r="T303" s="602" t="e">
        <f t="shared" si="30"/>
        <v>#N/A</v>
      </c>
      <c r="W303" s="581" t="s">
        <v>1649</v>
      </c>
      <c r="Y303" s="602">
        <f t="shared" si="31"/>
        <v>2021</v>
      </c>
      <c r="Z303" s="602">
        <v>12</v>
      </c>
      <c r="AA303" s="581">
        <f>'BS-NONMAJOR CAP. PROJ.(71-72)'!N6+'BS-NONMAJOR CAP. PROJ.(71-72)'!N7+'BS-NONMAJOR CAP. PROJ.(71-72)'!N8+'BS-NONMAJOR CAP. PROJ.(71-72)'!N9+'BS-NONMAJOR CAP. PROJ.(71-72)'!N10+'BS-NONMAJOR CAP. PROJ.(71-72)'!N11+'LedgerLoad Assist'!BE38</f>
        <v>0</v>
      </c>
      <c r="AB303" s="581">
        <f t="shared" si="33"/>
        <v>0</v>
      </c>
      <c r="AC303" s="581">
        <f t="shared" si="33"/>
        <v>0</v>
      </c>
    </row>
    <row r="304" spans="1:29">
      <c r="A304" s="581" t="s">
        <v>1642</v>
      </c>
      <c r="B304" s="581" t="s">
        <v>1642</v>
      </c>
      <c r="C304" s="581" t="s">
        <v>1643</v>
      </c>
      <c r="D304" s="581" t="s">
        <v>1643</v>
      </c>
      <c r="E304" s="598">
        <v>110000</v>
      </c>
      <c r="G304" s="581" t="e">
        <f t="shared" si="29"/>
        <v>#N/A</v>
      </c>
      <c r="J304" s="581">
        <v>4000</v>
      </c>
      <c r="Q304" s="601"/>
      <c r="T304" s="602" t="e">
        <f t="shared" si="30"/>
        <v>#N/A</v>
      </c>
      <c r="W304" s="581" t="s">
        <v>1649</v>
      </c>
      <c r="Y304" s="602">
        <f t="shared" si="31"/>
        <v>2021</v>
      </c>
      <c r="Z304" s="602">
        <v>12</v>
      </c>
      <c r="AA304" s="581">
        <f>'BS-NONMAJOR CAP. PROJ.(71-72)'!N13+'BS-NONMAJOR CAP. PROJ.(71-72)'!N14+'BS-NONMAJOR CAP. PROJ.(71-72)'!N15+'BS-NONMAJOR CAP. PROJ.(71-72)'!N16+'BS-NONMAJOR CAP. PROJ.(71-72)'!N17+'BS-NONMAJOR CAP. PROJ.(71-72)'!N18+'LedgerLoad Assist'!BE39</f>
        <v>0</v>
      </c>
      <c r="AB304" s="581">
        <f t="shared" si="33"/>
        <v>0</v>
      </c>
      <c r="AC304" s="581">
        <f t="shared" si="33"/>
        <v>0</v>
      </c>
    </row>
    <row r="305" spans="1:29">
      <c r="A305" s="581" t="s">
        <v>1642</v>
      </c>
      <c r="B305" s="581" t="s">
        <v>1642</v>
      </c>
      <c r="C305" s="581" t="s">
        <v>1643</v>
      </c>
      <c r="D305" s="581" t="s">
        <v>1643</v>
      </c>
      <c r="E305" s="598">
        <v>120000</v>
      </c>
      <c r="G305" s="581" t="e">
        <f t="shared" si="29"/>
        <v>#N/A</v>
      </c>
      <c r="J305" s="581">
        <v>4000</v>
      </c>
      <c r="Q305" s="601"/>
      <c r="T305" s="602" t="e">
        <f t="shared" si="30"/>
        <v>#N/A</v>
      </c>
      <c r="W305" s="581" t="s">
        <v>1649</v>
      </c>
      <c r="Y305" s="602">
        <f t="shared" si="31"/>
        <v>2021</v>
      </c>
      <c r="Z305" s="602">
        <v>12</v>
      </c>
      <c r="AA305" s="581">
        <f>'BS-NONMAJOR CAP. PROJ.(71-72)'!N19+'LedgerLoad Assist'!BE40</f>
        <v>0</v>
      </c>
      <c r="AB305" s="581">
        <f t="shared" si="33"/>
        <v>0</v>
      </c>
      <c r="AC305" s="581">
        <f t="shared" si="33"/>
        <v>0</v>
      </c>
    </row>
    <row r="306" spans="1:29">
      <c r="A306" s="581" t="s">
        <v>1642</v>
      </c>
      <c r="B306" s="581" t="s">
        <v>1642</v>
      </c>
      <c r="C306" s="581" t="s">
        <v>1643</v>
      </c>
      <c r="D306" s="581" t="s">
        <v>1643</v>
      </c>
      <c r="E306" s="598">
        <v>130000</v>
      </c>
      <c r="G306" s="581" t="e">
        <f t="shared" si="29"/>
        <v>#N/A</v>
      </c>
      <c r="J306" s="581">
        <v>4000</v>
      </c>
      <c r="Q306" s="601"/>
      <c r="T306" s="602" t="e">
        <f t="shared" si="30"/>
        <v>#N/A</v>
      </c>
      <c r="W306" s="581" t="s">
        <v>1649</v>
      </c>
      <c r="Y306" s="602">
        <f t="shared" si="31"/>
        <v>2021</v>
      </c>
      <c r="Z306" s="602">
        <v>12</v>
      </c>
      <c r="AA306" s="581">
        <f>'BS-NONMAJOR CAP. PROJ.(71-72)'!N20+'BS-NONMAJOR CAP. PROJ.(71-72)'!N21+'BS-NONMAJOR CAP. PROJ.(71-72)'!N22+'LedgerLoad Assist'!BE41</f>
        <v>0</v>
      </c>
      <c r="AB306" s="581">
        <f t="shared" si="33"/>
        <v>0</v>
      </c>
      <c r="AC306" s="581">
        <f t="shared" si="33"/>
        <v>0</v>
      </c>
    </row>
    <row r="307" spans="1:29">
      <c r="A307" s="581" t="s">
        <v>1642</v>
      </c>
      <c r="B307" s="581" t="s">
        <v>1642</v>
      </c>
      <c r="C307" s="581" t="s">
        <v>1643</v>
      </c>
      <c r="D307" s="581" t="s">
        <v>1643</v>
      </c>
      <c r="E307" s="598">
        <v>140000</v>
      </c>
      <c r="G307" s="581" t="e">
        <f t="shared" si="29"/>
        <v>#N/A</v>
      </c>
      <c r="J307" s="581">
        <v>4000</v>
      </c>
      <c r="Q307" s="601"/>
      <c r="T307" s="602" t="e">
        <f t="shared" si="30"/>
        <v>#N/A</v>
      </c>
      <c r="W307" s="581" t="s">
        <v>1649</v>
      </c>
      <c r="Y307" s="602">
        <f t="shared" si="31"/>
        <v>2021</v>
      </c>
      <c r="Z307" s="602">
        <v>12</v>
      </c>
      <c r="AA307" s="581">
        <f>'BS-NONMAJOR CAP. PROJ.(71-72)'!N23+'LedgerLoad Assist'!BE42</f>
        <v>0</v>
      </c>
      <c r="AB307" s="581">
        <f t="shared" si="33"/>
        <v>0</v>
      </c>
      <c r="AC307" s="581">
        <f t="shared" si="33"/>
        <v>0</v>
      </c>
    </row>
    <row r="308" spans="1:29">
      <c r="A308" s="581" t="s">
        <v>1642</v>
      </c>
      <c r="B308" s="581" t="s">
        <v>1642</v>
      </c>
      <c r="C308" s="581" t="s">
        <v>1643</v>
      </c>
      <c r="D308" s="581" t="s">
        <v>1643</v>
      </c>
      <c r="E308" s="598">
        <v>150000</v>
      </c>
      <c r="G308" s="581" t="e">
        <f t="shared" si="29"/>
        <v>#N/A</v>
      </c>
      <c r="J308" s="581">
        <v>4000</v>
      </c>
      <c r="Q308" s="601"/>
      <c r="T308" s="602" t="e">
        <f t="shared" si="30"/>
        <v>#N/A</v>
      </c>
      <c r="W308" s="581" t="s">
        <v>1649</v>
      </c>
      <c r="Y308" s="602">
        <f t="shared" si="31"/>
        <v>2021</v>
      </c>
      <c r="Z308" s="602">
        <v>12</v>
      </c>
      <c r="AA308" s="581">
        <f>'BS-NONMAJOR CAP. PROJ.(71-72)'!N24+'LedgerLoad Assist'!BE43</f>
        <v>0</v>
      </c>
      <c r="AB308" s="581">
        <f t="shared" si="33"/>
        <v>0</v>
      </c>
      <c r="AC308" s="581">
        <f t="shared" si="33"/>
        <v>0</v>
      </c>
    </row>
    <row r="309" spans="1:29">
      <c r="A309" s="581" t="s">
        <v>1642</v>
      </c>
      <c r="B309" s="581" t="s">
        <v>1642</v>
      </c>
      <c r="C309" s="581" t="s">
        <v>1643</v>
      </c>
      <c r="D309" s="581" t="s">
        <v>1643</v>
      </c>
      <c r="E309" s="598">
        <v>160000</v>
      </c>
      <c r="G309" s="581" t="e">
        <f t="shared" si="29"/>
        <v>#N/A</v>
      </c>
      <c r="J309" s="581">
        <v>4000</v>
      </c>
      <c r="Q309" s="601"/>
      <c r="T309" s="602" t="e">
        <f t="shared" si="30"/>
        <v>#N/A</v>
      </c>
      <c r="W309" s="581" t="s">
        <v>1649</v>
      </c>
      <c r="Y309" s="602">
        <f t="shared" si="31"/>
        <v>2021</v>
      </c>
      <c r="Z309" s="602">
        <v>12</v>
      </c>
      <c r="AB309" s="581">
        <f t="shared" si="33"/>
        <v>0</v>
      </c>
      <c r="AC309" s="581">
        <f t="shared" si="33"/>
        <v>0</v>
      </c>
    </row>
    <row r="310" spans="1:29">
      <c r="A310" s="581" t="s">
        <v>1642</v>
      </c>
      <c r="B310" s="581" t="s">
        <v>1642</v>
      </c>
      <c r="C310" s="581" t="s">
        <v>1643</v>
      </c>
      <c r="D310" s="581" t="s">
        <v>1643</v>
      </c>
      <c r="E310" s="598">
        <v>170000</v>
      </c>
      <c r="G310" s="581" t="e">
        <f t="shared" si="29"/>
        <v>#N/A</v>
      </c>
      <c r="J310" s="581">
        <v>4000</v>
      </c>
      <c r="Q310" s="601"/>
      <c r="T310" s="602" t="e">
        <f t="shared" si="30"/>
        <v>#N/A</v>
      </c>
      <c r="W310" s="581" t="s">
        <v>1649</v>
      </c>
      <c r="Y310" s="602">
        <f t="shared" si="31"/>
        <v>2021</v>
      </c>
      <c r="Z310" s="602">
        <v>12</v>
      </c>
      <c r="AA310" s="581">
        <f>'BS-NONMAJOR CAP. PROJ.(71-72)'!N25+'LedgerLoad Assist'!BE45</f>
        <v>0</v>
      </c>
      <c r="AB310" s="581">
        <f t="shared" si="33"/>
        <v>0</v>
      </c>
      <c r="AC310" s="581">
        <f t="shared" si="33"/>
        <v>0</v>
      </c>
    </row>
    <row r="311" spans="1:29">
      <c r="A311" s="581" t="s">
        <v>1642</v>
      </c>
      <c r="B311" s="581" t="s">
        <v>1642</v>
      </c>
      <c r="C311" s="581" t="s">
        <v>1643</v>
      </c>
      <c r="D311" s="581" t="s">
        <v>1643</v>
      </c>
      <c r="E311" s="598">
        <v>190000</v>
      </c>
      <c r="G311" s="581" t="e">
        <f t="shared" si="29"/>
        <v>#N/A</v>
      </c>
      <c r="J311" s="581">
        <v>4000</v>
      </c>
      <c r="Q311" s="601"/>
      <c r="T311" s="602" t="e">
        <f t="shared" si="30"/>
        <v>#N/A</v>
      </c>
      <c r="W311" s="581" t="s">
        <v>1649</v>
      </c>
      <c r="Y311" s="602">
        <f t="shared" si="31"/>
        <v>2021</v>
      </c>
      <c r="Z311" s="602">
        <v>12</v>
      </c>
      <c r="AA311" s="581">
        <f>'BS-NONMAJOR CAP. PROJ.(71-72)'!N31+'LedgerLoad Assist'!BE47</f>
        <v>0</v>
      </c>
      <c r="AB311" s="581">
        <f t="shared" si="33"/>
        <v>0</v>
      </c>
      <c r="AC311" s="581">
        <f t="shared" si="33"/>
        <v>0</v>
      </c>
    </row>
    <row r="312" spans="1:29">
      <c r="A312" s="581" t="s">
        <v>1642</v>
      </c>
      <c r="B312" s="581" t="s">
        <v>1642</v>
      </c>
      <c r="C312" s="581" t="s">
        <v>1643</v>
      </c>
      <c r="D312" s="581" t="s">
        <v>1643</v>
      </c>
      <c r="E312" s="598">
        <v>200000</v>
      </c>
      <c r="G312" s="581" t="e">
        <f t="shared" si="29"/>
        <v>#N/A</v>
      </c>
      <c r="J312" s="581">
        <v>4000</v>
      </c>
      <c r="Q312" s="601"/>
      <c r="T312" s="602" t="e">
        <f t="shared" si="30"/>
        <v>#N/A</v>
      </c>
      <c r="W312" s="581" t="s">
        <v>1649</v>
      </c>
      <c r="Y312" s="602">
        <f t="shared" si="31"/>
        <v>2021</v>
      </c>
      <c r="Z312" s="602">
        <v>12</v>
      </c>
      <c r="AA312" s="581">
        <f>('BS-NONMAJOR CAP. PROJ.(71-72)'!N34+'BS-NONMAJOR CAP. PROJ.(71-72)'!N35+'BS-NONMAJOR CAP. PROJ.(71-72)'!N36+'BS-NONMAJOR CAP. PROJ.(71-72)'!N37+'BS-NONMAJOR CAP. PROJ.(71-72)'!N38+'BS-NONMAJOR CAP. PROJ.(71-72)'!N39+'LedgerLoad Assist'!BE48)*-1</f>
        <v>0</v>
      </c>
      <c r="AB312" s="581">
        <f t="shared" si="33"/>
        <v>0</v>
      </c>
      <c r="AC312" s="581">
        <f t="shared" si="33"/>
        <v>0</v>
      </c>
    </row>
    <row r="313" spans="1:29">
      <c r="A313" s="581" t="s">
        <v>1642</v>
      </c>
      <c r="B313" s="581" t="s">
        <v>1642</v>
      </c>
      <c r="C313" s="581" t="s">
        <v>1643</v>
      </c>
      <c r="D313" s="581" t="s">
        <v>1643</v>
      </c>
      <c r="E313" s="598">
        <v>210000</v>
      </c>
      <c r="G313" s="581" t="e">
        <f t="shared" si="29"/>
        <v>#N/A</v>
      </c>
      <c r="J313" s="581">
        <v>4000</v>
      </c>
      <c r="Q313" s="601"/>
      <c r="T313" s="602" t="e">
        <f t="shared" si="30"/>
        <v>#N/A</v>
      </c>
      <c r="W313" s="581" t="s">
        <v>1649</v>
      </c>
      <c r="Y313" s="602">
        <f t="shared" si="31"/>
        <v>2021</v>
      </c>
      <c r="Z313" s="602">
        <v>12</v>
      </c>
      <c r="AA313" s="581">
        <f>('BS-NONMAJOR CAP. PROJ.(71-72)'!N40+'BS-NONMAJOR CAP. PROJ.(71-72)'!N41+'BS-NONMAJOR CAP. PROJ.(71-72)'!N42+'LedgerLoad Assist'!BE49+'BS-NONMAJOR CAP. PROJ.(71-72)'!N43+'LedgerLoad Assist'!BE50)*-1</f>
        <v>0</v>
      </c>
      <c r="AB313" s="581">
        <f t="shared" si="33"/>
        <v>0</v>
      </c>
      <c r="AC313" s="581">
        <f t="shared" si="33"/>
        <v>0</v>
      </c>
    </row>
    <row r="314" spans="1:29">
      <c r="A314" s="581" t="s">
        <v>1642</v>
      </c>
      <c r="B314" s="581" t="s">
        <v>1642</v>
      </c>
      <c r="C314" s="581" t="s">
        <v>1643</v>
      </c>
      <c r="D314" s="581" t="s">
        <v>1643</v>
      </c>
      <c r="E314" s="598">
        <v>216000</v>
      </c>
      <c r="G314" s="581" t="e">
        <f t="shared" si="29"/>
        <v>#N/A</v>
      </c>
      <c r="J314" s="581">
        <v>4000</v>
      </c>
      <c r="Q314" s="601"/>
      <c r="T314" s="602" t="e">
        <f t="shared" si="30"/>
        <v>#N/A</v>
      </c>
      <c r="W314" s="581" t="s">
        <v>1649</v>
      </c>
      <c r="Y314" s="602">
        <f t="shared" si="31"/>
        <v>2021</v>
      </c>
      <c r="Z314" s="602">
        <v>12</v>
      </c>
      <c r="AA314" s="581">
        <v>0</v>
      </c>
    </row>
    <row r="315" spans="1:29">
      <c r="A315" s="581" t="s">
        <v>1642</v>
      </c>
      <c r="B315" s="581" t="s">
        <v>1642</v>
      </c>
      <c r="C315" s="581" t="s">
        <v>1643</v>
      </c>
      <c r="D315" s="581" t="s">
        <v>1643</v>
      </c>
      <c r="E315" s="598">
        <v>220000</v>
      </c>
      <c r="G315" s="581" t="e">
        <f t="shared" si="29"/>
        <v>#N/A</v>
      </c>
      <c r="J315" s="581">
        <v>4000</v>
      </c>
      <c r="Q315" s="601"/>
      <c r="T315" s="602" t="e">
        <f t="shared" si="30"/>
        <v>#N/A</v>
      </c>
      <c r="W315" s="581" t="s">
        <v>1649</v>
      </c>
      <c r="Y315" s="602">
        <f t="shared" si="31"/>
        <v>2021</v>
      </c>
      <c r="Z315" s="602">
        <v>12</v>
      </c>
      <c r="AA315" s="581">
        <f>('BS-NONMAJOR CAP. PROJ.(71-72)'!N50+'LedgerLoad Assist'!BE51)*-1</f>
        <v>0</v>
      </c>
      <c r="AB315" s="581">
        <f t="shared" ref="AB315:AC334" si="34">AA315</f>
        <v>0</v>
      </c>
      <c r="AC315" s="581">
        <f t="shared" si="34"/>
        <v>0</v>
      </c>
    </row>
    <row r="316" spans="1:29">
      <c r="A316" s="581" t="s">
        <v>1642</v>
      </c>
      <c r="B316" s="581" t="s">
        <v>1642</v>
      </c>
      <c r="C316" s="581" t="s">
        <v>1643</v>
      </c>
      <c r="D316" s="581" t="s">
        <v>1643</v>
      </c>
      <c r="E316" s="598">
        <v>230000</v>
      </c>
      <c r="G316" s="581" t="e">
        <f t="shared" si="29"/>
        <v>#N/A</v>
      </c>
      <c r="J316" s="581">
        <v>4000</v>
      </c>
      <c r="Q316" s="601"/>
      <c r="T316" s="602" t="e">
        <f t="shared" si="30"/>
        <v>#N/A</v>
      </c>
      <c r="W316" s="581" t="s">
        <v>1649</v>
      </c>
      <c r="Y316" s="602">
        <f t="shared" si="31"/>
        <v>2021</v>
      </c>
      <c r="Z316" s="602">
        <v>12</v>
      </c>
      <c r="AA316" s="581">
        <f>('BS-NONMAJOR CAP. PROJ.(71-72)'!N44+'LedgerLoad Assist'!BE52)*-1</f>
        <v>0</v>
      </c>
      <c r="AB316" s="581">
        <f t="shared" si="34"/>
        <v>0</v>
      </c>
      <c r="AC316" s="581">
        <f t="shared" si="34"/>
        <v>0</v>
      </c>
    </row>
    <row r="317" spans="1:29">
      <c r="A317" s="581" t="s">
        <v>1642</v>
      </c>
      <c r="B317" s="581" t="s">
        <v>1642</v>
      </c>
      <c r="C317" s="581" t="s">
        <v>1643</v>
      </c>
      <c r="D317" s="581" t="s">
        <v>1643</v>
      </c>
      <c r="E317" s="598">
        <v>240000</v>
      </c>
      <c r="G317" s="581" t="e">
        <f t="shared" si="29"/>
        <v>#N/A</v>
      </c>
      <c r="J317" s="581">
        <v>4000</v>
      </c>
      <c r="Q317" s="601"/>
      <c r="T317" s="602" t="e">
        <f t="shared" si="30"/>
        <v>#N/A</v>
      </c>
      <c r="W317" s="581" t="s">
        <v>1649</v>
      </c>
      <c r="Y317" s="602">
        <f t="shared" si="31"/>
        <v>2021</v>
      </c>
      <c r="Z317" s="602">
        <v>12</v>
      </c>
      <c r="AA317" s="581">
        <v>0</v>
      </c>
      <c r="AB317" s="581">
        <f t="shared" si="34"/>
        <v>0</v>
      </c>
      <c r="AC317" s="581">
        <f t="shared" si="34"/>
        <v>0</v>
      </c>
    </row>
    <row r="318" spans="1:29">
      <c r="A318" s="581" t="s">
        <v>1642</v>
      </c>
      <c r="B318" s="581" t="s">
        <v>1642</v>
      </c>
      <c r="C318" s="581" t="s">
        <v>1643</v>
      </c>
      <c r="D318" s="581" t="s">
        <v>1643</v>
      </c>
      <c r="E318" s="598">
        <v>250000</v>
      </c>
      <c r="G318" s="581" t="e">
        <f t="shared" si="29"/>
        <v>#N/A</v>
      </c>
      <c r="J318" s="581">
        <v>4000</v>
      </c>
      <c r="Q318" s="601"/>
      <c r="T318" s="602" t="e">
        <f t="shared" si="30"/>
        <v>#N/A</v>
      </c>
      <c r="W318" s="581" t="s">
        <v>1649</v>
      </c>
      <c r="Y318" s="602">
        <f t="shared" si="31"/>
        <v>2021</v>
      </c>
      <c r="Z318" s="602">
        <v>12</v>
      </c>
      <c r="AA318" s="581">
        <v>0</v>
      </c>
      <c r="AB318" s="581">
        <f t="shared" si="34"/>
        <v>0</v>
      </c>
      <c r="AC318" s="581">
        <f t="shared" si="34"/>
        <v>0</v>
      </c>
    </row>
    <row r="319" spans="1:29">
      <c r="A319" s="581" t="s">
        <v>1642</v>
      </c>
      <c r="B319" s="581" t="s">
        <v>1642</v>
      </c>
      <c r="C319" s="581" t="s">
        <v>1643</v>
      </c>
      <c r="D319" s="581" t="s">
        <v>1643</v>
      </c>
      <c r="E319" s="598">
        <v>260000</v>
      </c>
      <c r="G319" s="581" t="e">
        <f t="shared" si="29"/>
        <v>#N/A</v>
      </c>
      <c r="J319" s="581">
        <v>4000</v>
      </c>
      <c r="Q319" s="601"/>
      <c r="T319" s="602" t="e">
        <f t="shared" si="30"/>
        <v>#N/A</v>
      </c>
      <c r="W319" s="581" t="s">
        <v>1649</v>
      </c>
      <c r="Y319" s="602">
        <f t="shared" si="31"/>
        <v>2021</v>
      </c>
      <c r="Z319" s="602">
        <v>12</v>
      </c>
      <c r="AA319" s="581">
        <v>0</v>
      </c>
      <c r="AB319" s="581">
        <f t="shared" si="34"/>
        <v>0</v>
      </c>
      <c r="AC319" s="581">
        <f t="shared" si="34"/>
        <v>0</v>
      </c>
    </row>
    <row r="320" spans="1:29">
      <c r="A320" s="581" t="s">
        <v>1642</v>
      </c>
      <c r="B320" s="581" t="s">
        <v>1642</v>
      </c>
      <c r="C320" s="581" t="s">
        <v>1643</v>
      </c>
      <c r="D320" s="581" t="s">
        <v>1643</v>
      </c>
      <c r="E320" s="598">
        <v>270000</v>
      </c>
      <c r="G320" s="581" t="e">
        <f t="shared" si="29"/>
        <v>#N/A</v>
      </c>
      <c r="J320" s="581">
        <v>4000</v>
      </c>
      <c r="Q320" s="601"/>
      <c r="T320" s="602" t="e">
        <f t="shared" si="30"/>
        <v>#N/A</v>
      </c>
      <c r="W320" s="581" t="s">
        <v>1649</v>
      </c>
      <c r="Y320" s="602">
        <f t="shared" si="31"/>
        <v>2021</v>
      </c>
      <c r="Z320" s="602">
        <v>12</v>
      </c>
      <c r="AA320" s="581">
        <f>('BS-NONMAJOR CAP. PROJ.(71-72)'!N58+'LedgerLoad Assist'!BE56)*-1</f>
        <v>0</v>
      </c>
      <c r="AB320" s="581">
        <f t="shared" si="34"/>
        <v>0</v>
      </c>
      <c r="AC320" s="581">
        <f t="shared" si="34"/>
        <v>0</v>
      </c>
    </row>
    <row r="321" spans="1:29">
      <c r="A321" s="581" t="s">
        <v>1642</v>
      </c>
      <c r="B321" s="581" t="s">
        <v>1642</v>
      </c>
      <c r="C321" s="581" t="s">
        <v>1643</v>
      </c>
      <c r="D321" s="581" t="s">
        <v>1643</v>
      </c>
      <c r="E321" s="598">
        <v>310000</v>
      </c>
      <c r="G321" s="581" t="e">
        <f t="shared" si="29"/>
        <v>#N/A</v>
      </c>
      <c r="J321" s="581">
        <v>4000</v>
      </c>
      <c r="Q321" s="601"/>
      <c r="T321" s="602" t="e">
        <f t="shared" si="30"/>
        <v>#N/A</v>
      </c>
      <c r="W321" s="581" t="s">
        <v>1649</v>
      </c>
      <c r="Y321" s="602">
        <f t="shared" si="31"/>
        <v>2021</v>
      </c>
      <c r="Z321" s="602">
        <v>12</v>
      </c>
      <c r="AA321" s="581">
        <f>('LedgerLoad Assist'!BE58)*-1</f>
        <v>0</v>
      </c>
      <c r="AB321" s="581">
        <f t="shared" si="34"/>
        <v>0</v>
      </c>
      <c r="AC321" s="581">
        <f t="shared" si="34"/>
        <v>0</v>
      </c>
    </row>
    <row r="322" spans="1:29">
      <c r="A322" s="581" t="s">
        <v>1642</v>
      </c>
      <c r="B322" s="581" t="s">
        <v>1642</v>
      </c>
      <c r="C322" s="581" t="s">
        <v>1643</v>
      </c>
      <c r="D322" s="581" t="s">
        <v>1643</v>
      </c>
      <c r="E322" s="598">
        <v>311000</v>
      </c>
      <c r="G322" s="581" t="e">
        <f t="shared" si="29"/>
        <v>#N/A</v>
      </c>
      <c r="J322" s="581">
        <v>4000</v>
      </c>
      <c r="Q322" s="601"/>
      <c r="T322" s="602" t="e">
        <f t="shared" si="30"/>
        <v>#N/A</v>
      </c>
      <c r="W322" s="581" t="s">
        <v>1649</v>
      </c>
      <c r="Y322" s="602">
        <f t="shared" si="31"/>
        <v>2021</v>
      </c>
      <c r="Z322" s="602">
        <v>12</v>
      </c>
      <c r="AA322" s="581">
        <f>('OPER.-NONMAJOR CAP. PROJ(73-74)'!AW10+'LedgerLoad Assist'!BE59)*-1</f>
        <v>0</v>
      </c>
      <c r="AB322" s="581">
        <f t="shared" si="34"/>
        <v>0</v>
      </c>
      <c r="AC322" s="581">
        <f t="shared" si="34"/>
        <v>0</v>
      </c>
    </row>
    <row r="323" spans="1:29">
      <c r="A323" s="581" t="s">
        <v>1642</v>
      </c>
      <c r="B323" s="581" t="s">
        <v>1642</v>
      </c>
      <c r="C323" s="581" t="s">
        <v>1643</v>
      </c>
      <c r="D323" s="581" t="s">
        <v>1643</v>
      </c>
      <c r="E323" s="598">
        <v>312000</v>
      </c>
      <c r="G323" s="581" t="e">
        <f t="shared" si="29"/>
        <v>#N/A</v>
      </c>
      <c r="J323" s="581">
        <v>4000</v>
      </c>
      <c r="Q323" s="601"/>
      <c r="T323" s="602" t="e">
        <f t="shared" si="30"/>
        <v>#N/A</v>
      </c>
      <c r="W323" s="581" t="s">
        <v>1649</v>
      </c>
      <c r="Y323" s="602">
        <f t="shared" si="31"/>
        <v>2021</v>
      </c>
      <c r="Z323" s="602">
        <v>12</v>
      </c>
      <c r="AA323" s="581">
        <v>0</v>
      </c>
      <c r="AB323" s="581">
        <f t="shared" si="34"/>
        <v>0</v>
      </c>
      <c r="AC323" s="581">
        <f t="shared" si="34"/>
        <v>0</v>
      </c>
    </row>
    <row r="324" spans="1:29">
      <c r="A324" s="581" t="s">
        <v>1642</v>
      </c>
      <c r="B324" s="581" t="s">
        <v>1642</v>
      </c>
      <c r="C324" s="581" t="s">
        <v>1643</v>
      </c>
      <c r="D324" s="581" t="s">
        <v>1643</v>
      </c>
      <c r="E324" s="598">
        <v>313000</v>
      </c>
      <c r="G324" s="581" t="e">
        <f t="shared" si="29"/>
        <v>#N/A</v>
      </c>
      <c r="J324" s="581">
        <v>4000</v>
      </c>
      <c r="Q324" s="601"/>
      <c r="T324" s="602" t="e">
        <f t="shared" si="30"/>
        <v>#N/A</v>
      </c>
      <c r="W324" s="581" t="s">
        <v>1649</v>
      </c>
      <c r="Y324" s="602">
        <f t="shared" si="31"/>
        <v>2021</v>
      </c>
      <c r="Z324" s="602">
        <v>12</v>
      </c>
      <c r="AA324" s="581">
        <v>0</v>
      </c>
      <c r="AB324" s="581">
        <f t="shared" si="34"/>
        <v>0</v>
      </c>
      <c r="AC324" s="581">
        <f t="shared" si="34"/>
        <v>0</v>
      </c>
    </row>
    <row r="325" spans="1:29">
      <c r="A325" s="581" t="s">
        <v>1642</v>
      </c>
      <c r="B325" s="581" t="s">
        <v>1642</v>
      </c>
      <c r="C325" s="581" t="s">
        <v>1643</v>
      </c>
      <c r="D325" s="581" t="s">
        <v>1643</v>
      </c>
      <c r="E325" s="598">
        <v>314000</v>
      </c>
      <c r="G325" s="581" t="e">
        <f t="shared" si="29"/>
        <v>#N/A</v>
      </c>
      <c r="J325" s="581">
        <v>4000</v>
      </c>
      <c r="Q325" s="601"/>
      <c r="T325" s="602" t="e">
        <f t="shared" si="30"/>
        <v>#N/A</v>
      </c>
      <c r="W325" s="581" t="s">
        <v>1649</v>
      </c>
      <c r="Y325" s="602">
        <f t="shared" si="31"/>
        <v>2021</v>
      </c>
      <c r="Z325" s="602">
        <v>12</v>
      </c>
      <c r="AA325" s="581">
        <f>('OPER.-NONMAJOR CAP. PROJ(73-74)'!AW11+'LedgerLoad Assist'!BE62)*-1</f>
        <v>0</v>
      </c>
      <c r="AB325" s="581">
        <f t="shared" si="34"/>
        <v>0</v>
      </c>
      <c r="AC325" s="581">
        <f t="shared" si="34"/>
        <v>0</v>
      </c>
    </row>
    <row r="326" spans="1:29">
      <c r="A326" s="581" t="s">
        <v>1642</v>
      </c>
      <c r="B326" s="581" t="s">
        <v>1642</v>
      </c>
      <c r="C326" s="581" t="s">
        <v>1643</v>
      </c>
      <c r="D326" s="581" t="s">
        <v>1643</v>
      </c>
      <c r="E326" s="598">
        <v>315000</v>
      </c>
      <c r="G326" s="581" t="e">
        <f t="shared" si="29"/>
        <v>#N/A</v>
      </c>
      <c r="J326" s="581">
        <v>4000</v>
      </c>
      <c r="Q326" s="601"/>
      <c r="T326" s="602" t="e">
        <f t="shared" si="30"/>
        <v>#N/A</v>
      </c>
      <c r="W326" s="581" t="s">
        <v>1649</v>
      </c>
      <c r="Y326" s="602">
        <f t="shared" si="31"/>
        <v>2021</v>
      </c>
      <c r="Z326" s="602">
        <v>12</v>
      </c>
      <c r="AA326" s="581">
        <f>('LedgerLoad Assist'!BE63)*-1</f>
        <v>0</v>
      </c>
      <c r="AB326" s="581">
        <f t="shared" si="34"/>
        <v>0</v>
      </c>
      <c r="AC326" s="581">
        <f t="shared" si="34"/>
        <v>0</v>
      </c>
    </row>
    <row r="327" spans="1:29">
      <c r="A327" s="581" t="s">
        <v>1642</v>
      </c>
      <c r="B327" s="581" t="s">
        <v>1642</v>
      </c>
      <c r="C327" s="581" t="s">
        <v>1643</v>
      </c>
      <c r="D327" s="581" t="s">
        <v>1643</v>
      </c>
      <c r="E327" s="598">
        <v>316000</v>
      </c>
      <c r="G327" s="581" t="e">
        <f t="shared" si="29"/>
        <v>#N/A</v>
      </c>
      <c r="J327" s="581">
        <v>4000</v>
      </c>
      <c r="Q327" s="601"/>
      <c r="T327" s="602" t="e">
        <f t="shared" si="30"/>
        <v>#N/A</v>
      </c>
      <c r="W327" s="581" t="s">
        <v>1649</v>
      </c>
      <c r="Y327" s="602">
        <f t="shared" si="31"/>
        <v>2021</v>
      </c>
      <c r="Z327" s="602">
        <v>12</v>
      </c>
      <c r="AA327" s="581">
        <f>('LedgerLoad Assist'!BE64)*-1</f>
        <v>0</v>
      </c>
      <c r="AB327" s="581">
        <f t="shared" si="34"/>
        <v>0</v>
      </c>
      <c r="AC327" s="581">
        <f t="shared" si="34"/>
        <v>0</v>
      </c>
    </row>
    <row r="328" spans="1:29">
      <c r="A328" s="581" t="s">
        <v>1642</v>
      </c>
      <c r="B328" s="581" t="s">
        <v>1642</v>
      </c>
      <c r="C328" s="581" t="s">
        <v>1643</v>
      </c>
      <c r="D328" s="581" t="s">
        <v>1643</v>
      </c>
      <c r="E328" s="598">
        <v>320000</v>
      </c>
      <c r="G328" s="581" t="e">
        <f t="shared" ref="G328:G391" si="35">$G$6</f>
        <v>#N/A</v>
      </c>
      <c r="J328" s="581">
        <v>4000</v>
      </c>
      <c r="Q328" s="601"/>
      <c r="T328" s="602" t="e">
        <f t="shared" ref="T328:T391" si="36">$T$6</f>
        <v>#N/A</v>
      </c>
      <c r="W328" s="581" t="s">
        <v>1649</v>
      </c>
      <c r="Y328" s="602">
        <f t="shared" ref="Y328:Y391" si="37">$Y$6</f>
        <v>2021</v>
      </c>
      <c r="Z328" s="602">
        <v>12</v>
      </c>
      <c r="AA328" s="581">
        <f>('LedgerLoad Assist'!BE65)*-1</f>
        <v>0</v>
      </c>
      <c r="AB328" s="581">
        <f t="shared" si="34"/>
        <v>0</v>
      </c>
      <c r="AC328" s="581">
        <f t="shared" si="34"/>
        <v>0</v>
      </c>
    </row>
    <row r="329" spans="1:29">
      <c r="A329" s="581" t="s">
        <v>1642</v>
      </c>
      <c r="B329" s="581" t="s">
        <v>1642</v>
      </c>
      <c r="C329" s="581" t="s">
        <v>1643</v>
      </c>
      <c r="D329" s="581" t="s">
        <v>1643</v>
      </c>
      <c r="E329" s="598">
        <v>322000</v>
      </c>
      <c r="G329" s="581" t="e">
        <f t="shared" si="35"/>
        <v>#N/A</v>
      </c>
      <c r="J329" s="581">
        <v>4000</v>
      </c>
      <c r="Q329" s="601"/>
      <c r="T329" s="602" t="e">
        <f t="shared" si="36"/>
        <v>#N/A</v>
      </c>
      <c r="W329" s="581" t="s">
        <v>1649</v>
      </c>
      <c r="Y329" s="602">
        <f t="shared" si="37"/>
        <v>2021</v>
      </c>
      <c r="Z329" s="602">
        <v>12</v>
      </c>
      <c r="AA329" s="581">
        <f>('LedgerLoad Assist'!BE66)*-1</f>
        <v>0</v>
      </c>
      <c r="AB329" s="581">
        <f t="shared" si="34"/>
        <v>0</v>
      </c>
      <c r="AC329" s="581">
        <f t="shared" si="34"/>
        <v>0</v>
      </c>
    </row>
    <row r="330" spans="1:29">
      <c r="A330" s="581" t="s">
        <v>1642</v>
      </c>
      <c r="B330" s="581" t="s">
        <v>1642</v>
      </c>
      <c r="C330" s="581" t="s">
        <v>1643</v>
      </c>
      <c r="D330" s="581" t="s">
        <v>1643</v>
      </c>
      <c r="E330" s="598">
        <v>323000</v>
      </c>
      <c r="G330" s="581" t="e">
        <f t="shared" si="35"/>
        <v>#N/A</v>
      </c>
      <c r="J330" s="581">
        <v>4000</v>
      </c>
      <c r="Q330" s="601"/>
      <c r="T330" s="602" t="e">
        <f t="shared" si="36"/>
        <v>#N/A</v>
      </c>
      <c r="W330" s="581" t="s">
        <v>1649</v>
      </c>
      <c r="Y330" s="602">
        <f t="shared" si="37"/>
        <v>2021</v>
      </c>
      <c r="Z330" s="602">
        <v>12</v>
      </c>
      <c r="AA330" s="581">
        <f>('LedgerLoad Assist'!BE67)*-1</f>
        <v>0</v>
      </c>
      <c r="AB330" s="581">
        <f t="shared" si="34"/>
        <v>0</v>
      </c>
      <c r="AC330" s="581">
        <f t="shared" si="34"/>
        <v>0</v>
      </c>
    </row>
    <row r="331" spans="1:29">
      <c r="A331" s="581" t="s">
        <v>1642</v>
      </c>
      <c r="B331" s="581" t="s">
        <v>1642</v>
      </c>
      <c r="C331" s="581" t="s">
        <v>1643</v>
      </c>
      <c r="D331" s="581" t="s">
        <v>1643</v>
      </c>
      <c r="E331" s="598">
        <v>330000</v>
      </c>
      <c r="G331" s="581" t="e">
        <f t="shared" si="35"/>
        <v>#N/A</v>
      </c>
      <c r="J331" s="581">
        <v>4000</v>
      </c>
      <c r="Q331" s="601"/>
      <c r="T331" s="602" t="e">
        <f t="shared" si="36"/>
        <v>#N/A</v>
      </c>
      <c r="W331" s="581" t="s">
        <v>1649</v>
      </c>
      <c r="Y331" s="602">
        <f t="shared" si="37"/>
        <v>2021</v>
      </c>
      <c r="Z331" s="602">
        <v>12</v>
      </c>
      <c r="AA331" s="581">
        <f>('LedgerLoad Assist'!BE68)*-1</f>
        <v>0</v>
      </c>
      <c r="AB331" s="581">
        <f t="shared" si="34"/>
        <v>0</v>
      </c>
      <c r="AC331" s="581">
        <f t="shared" si="34"/>
        <v>0</v>
      </c>
    </row>
    <row r="332" spans="1:29">
      <c r="A332" s="581" t="s">
        <v>1642</v>
      </c>
      <c r="B332" s="581" t="s">
        <v>1642</v>
      </c>
      <c r="C332" s="581" t="s">
        <v>1643</v>
      </c>
      <c r="D332" s="581" t="s">
        <v>1643</v>
      </c>
      <c r="E332" s="598">
        <v>331000</v>
      </c>
      <c r="G332" s="581" t="e">
        <f t="shared" si="35"/>
        <v>#N/A</v>
      </c>
      <c r="J332" s="581">
        <v>4000</v>
      </c>
      <c r="Q332" s="601"/>
      <c r="T332" s="602" t="e">
        <f t="shared" si="36"/>
        <v>#N/A</v>
      </c>
      <c r="W332" s="581" t="s">
        <v>1649</v>
      </c>
      <c r="Y332" s="602">
        <f t="shared" si="37"/>
        <v>2021</v>
      </c>
      <c r="Z332" s="602">
        <v>12</v>
      </c>
      <c r="AA332" s="581">
        <f>('OPER.-NONMAJOR CAP. PROJ(73-74)'!AW13+'OPER.-NONMAJOR CAP. PROJ(73-74)'!AW14+'LedgerLoad Assist'!BE69)*-1</f>
        <v>0</v>
      </c>
      <c r="AB332" s="581">
        <f t="shared" si="34"/>
        <v>0</v>
      </c>
      <c r="AC332" s="581">
        <f t="shared" si="34"/>
        <v>0</v>
      </c>
    </row>
    <row r="333" spans="1:29">
      <c r="A333" s="581" t="s">
        <v>1642</v>
      </c>
      <c r="B333" s="581" t="s">
        <v>1642</v>
      </c>
      <c r="C333" s="581" t="s">
        <v>1643</v>
      </c>
      <c r="D333" s="581" t="s">
        <v>1643</v>
      </c>
      <c r="E333" s="598">
        <v>332000</v>
      </c>
      <c r="G333" s="581" t="e">
        <f t="shared" si="35"/>
        <v>#N/A</v>
      </c>
      <c r="J333" s="581">
        <v>4000</v>
      </c>
      <c r="Q333" s="601"/>
      <c r="T333" s="602" t="e">
        <f t="shared" si="36"/>
        <v>#N/A</v>
      </c>
      <c r="W333" s="581" t="s">
        <v>1649</v>
      </c>
      <c r="Y333" s="602">
        <f t="shared" si="37"/>
        <v>2021</v>
      </c>
      <c r="Z333" s="602">
        <v>12</v>
      </c>
      <c r="AA333" s="581">
        <f>('OPER.-NONMAJOR CAP. PROJ(73-74)'!AW15+'LedgerLoad Assist'!BE70)*-1</f>
        <v>0</v>
      </c>
      <c r="AB333" s="581">
        <f t="shared" si="34"/>
        <v>0</v>
      </c>
      <c r="AC333" s="581">
        <f t="shared" si="34"/>
        <v>0</v>
      </c>
    </row>
    <row r="334" spans="1:29">
      <c r="A334" s="581" t="s">
        <v>1642</v>
      </c>
      <c r="B334" s="581" t="s">
        <v>1642</v>
      </c>
      <c r="C334" s="581" t="s">
        <v>1643</v>
      </c>
      <c r="D334" s="581" t="s">
        <v>1643</v>
      </c>
      <c r="E334" s="598">
        <v>333000</v>
      </c>
      <c r="G334" s="581" t="e">
        <f t="shared" si="35"/>
        <v>#N/A</v>
      </c>
      <c r="J334" s="581">
        <v>4000</v>
      </c>
      <c r="Q334" s="601"/>
      <c r="T334" s="602" t="e">
        <f t="shared" si="36"/>
        <v>#N/A</v>
      </c>
      <c r="W334" s="581" t="s">
        <v>1649</v>
      </c>
      <c r="Y334" s="602">
        <f t="shared" si="37"/>
        <v>2021</v>
      </c>
      <c r="Z334" s="602">
        <v>12</v>
      </c>
      <c r="AA334" s="581">
        <f>('LedgerLoad Assist'!BE71)*-1</f>
        <v>0</v>
      </c>
      <c r="AB334" s="581">
        <f t="shared" si="34"/>
        <v>0</v>
      </c>
      <c r="AC334" s="581">
        <f t="shared" si="34"/>
        <v>0</v>
      </c>
    </row>
    <row r="335" spans="1:29">
      <c r="A335" s="581" t="s">
        <v>1642</v>
      </c>
      <c r="B335" s="581" t="s">
        <v>1642</v>
      </c>
      <c r="C335" s="581" t="s">
        <v>1643</v>
      </c>
      <c r="D335" s="581" t="s">
        <v>1643</v>
      </c>
      <c r="E335" s="598">
        <v>334000</v>
      </c>
      <c r="G335" s="581" t="e">
        <f t="shared" si="35"/>
        <v>#N/A</v>
      </c>
      <c r="J335" s="581">
        <v>4000</v>
      </c>
      <c r="Q335" s="601"/>
      <c r="T335" s="602" t="e">
        <f t="shared" si="36"/>
        <v>#N/A</v>
      </c>
      <c r="W335" s="581" t="s">
        <v>1649</v>
      </c>
      <c r="Y335" s="602">
        <f t="shared" si="37"/>
        <v>2021</v>
      </c>
      <c r="Z335" s="602">
        <v>12</v>
      </c>
      <c r="AA335" s="581">
        <f>('OPER.-NONMAJOR CAP. PROJ(73-74)'!AW16+'OPER.-NONMAJOR CAP. PROJ(73-74)'!AW17+'LedgerLoad Assist'!BE72)*-1</f>
        <v>0</v>
      </c>
      <c r="AB335" s="581">
        <f t="shared" ref="AB335:AC349" si="38">AA335</f>
        <v>0</v>
      </c>
      <c r="AC335" s="581">
        <f t="shared" si="38"/>
        <v>0</v>
      </c>
    </row>
    <row r="336" spans="1:29">
      <c r="A336" s="581" t="s">
        <v>1642</v>
      </c>
      <c r="B336" s="581" t="s">
        <v>1642</v>
      </c>
      <c r="C336" s="581" t="s">
        <v>1643</v>
      </c>
      <c r="D336" s="581" t="s">
        <v>1643</v>
      </c>
      <c r="E336" s="598">
        <v>335000</v>
      </c>
      <c r="G336" s="581" t="e">
        <f t="shared" si="35"/>
        <v>#N/A</v>
      </c>
      <c r="J336" s="581">
        <v>4000</v>
      </c>
      <c r="Q336" s="601"/>
      <c r="T336" s="602" t="e">
        <f t="shared" si="36"/>
        <v>#N/A</v>
      </c>
      <c r="W336" s="581" t="s">
        <v>1649</v>
      </c>
      <c r="Y336" s="602">
        <f t="shared" si="37"/>
        <v>2021</v>
      </c>
      <c r="Z336" s="602">
        <v>12</v>
      </c>
      <c r="AA336" s="581">
        <f>('OPER.-NONMAJOR CAP. PROJ(73-74)'!AW18+'LedgerLoad Assist'!BE73)*-1</f>
        <v>0</v>
      </c>
      <c r="AB336" s="581">
        <f t="shared" si="38"/>
        <v>0</v>
      </c>
      <c r="AC336" s="581">
        <f t="shared" si="38"/>
        <v>0</v>
      </c>
    </row>
    <row r="337" spans="1:29">
      <c r="A337" s="581" t="s">
        <v>1642</v>
      </c>
      <c r="B337" s="581" t="s">
        <v>1642</v>
      </c>
      <c r="C337" s="581" t="s">
        <v>1643</v>
      </c>
      <c r="D337" s="581" t="s">
        <v>1643</v>
      </c>
      <c r="E337" s="598">
        <v>336000</v>
      </c>
      <c r="G337" s="581" t="e">
        <f t="shared" si="35"/>
        <v>#N/A</v>
      </c>
      <c r="J337" s="581">
        <v>4000</v>
      </c>
      <c r="Q337" s="601"/>
      <c r="T337" s="602" t="e">
        <f t="shared" si="36"/>
        <v>#N/A</v>
      </c>
      <c r="W337" s="581" t="s">
        <v>1649</v>
      </c>
      <c r="Y337" s="602">
        <f t="shared" si="37"/>
        <v>2021</v>
      </c>
      <c r="Z337" s="602">
        <v>12</v>
      </c>
      <c r="AA337" s="581">
        <f>('LedgerLoad Assist'!BE74)*-1</f>
        <v>0</v>
      </c>
      <c r="AB337" s="581">
        <f t="shared" si="38"/>
        <v>0</v>
      </c>
      <c r="AC337" s="581">
        <f t="shared" si="38"/>
        <v>0</v>
      </c>
    </row>
    <row r="338" spans="1:29">
      <c r="A338" s="581" t="s">
        <v>1642</v>
      </c>
      <c r="B338" s="581" t="s">
        <v>1642</v>
      </c>
      <c r="C338" s="581" t="s">
        <v>1643</v>
      </c>
      <c r="D338" s="581" t="s">
        <v>1643</v>
      </c>
      <c r="E338" s="598">
        <v>337000</v>
      </c>
      <c r="G338" s="581" t="e">
        <f t="shared" si="35"/>
        <v>#N/A</v>
      </c>
      <c r="J338" s="581">
        <v>4000</v>
      </c>
      <c r="Q338" s="601"/>
      <c r="T338" s="602" t="e">
        <f t="shared" si="36"/>
        <v>#N/A</v>
      </c>
      <c r="W338" s="581" t="s">
        <v>1649</v>
      </c>
      <c r="Y338" s="602">
        <f t="shared" si="37"/>
        <v>2021</v>
      </c>
      <c r="Z338" s="602">
        <v>12</v>
      </c>
      <c r="AA338" s="581">
        <f>('LedgerLoad Assist'!BE75)*-1</f>
        <v>0</v>
      </c>
      <c r="AB338" s="581">
        <f t="shared" si="38"/>
        <v>0</v>
      </c>
      <c r="AC338" s="581">
        <f t="shared" si="38"/>
        <v>0</v>
      </c>
    </row>
    <row r="339" spans="1:29">
      <c r="A339" s="581" t="s">
        <v>1642</v>
      </c>
      <c r="B339" s="581" t="s">
        <v>1642</v>
      </c>
      <c r="C339" s="581" t="s">
        <v>1643</v>
      </c>
      <c r="D339" s="581" t="s">
        <v>1643</v>
      </c>
      <c r="E339" s="598">
        <v>338000</v>
      </c>
      <c r="G339" s="581" t="e">
        <f t="shared" si="35"/>
        <v>#N/A</v>
      </c>
      <c r="J339" s="581">
        <v>4000</v>
      </c>
      <c r="Q339" s="601"/>
      <c r="T339" s="602" t="e">
        <f t="shared" si="36"/>
        <v>#N/A</v>
      </c>
      <c r="W339" s="581" t="s">
        <v>1649</v>
      </c>
      <c r="Y339" s="602">
        <f t="shared" si="37"/>
        <v>2021</v>
      </c>
      <c r="Z339" s="602">
        <v>12</v>
      </c>
      <c r="AA339" s="581">
        <f>('LedgerLoad Assist'!BE76)*-1</f>
        <v>0</v>
      </c>
      <c r="AB339" s="581">
        <f t="shared" si="38"/>
        <v>0</v>
      </c>
      <c r="AC339" s="581">
        <f t="shared" si="38"/>
        <v>0</v>
      </c>
    </row>
    <row r="340" spans="1:29">
      <c r="A340" s="581" t="s">
        <v>1642</v>
      </c>
      <c r="B340" s="581" t="s">
        <v>1642</v>
      </c>
      <c r="C340" s="581" t="s">
        <v>1643</v>
      </c>
      <c r="D340" s="581" t="s">
        <v>1643</v>
      </c>
      <c r="E340" s="598">
        <v>339000</v>
      </c>
      <c r="G340" s="581" t="e">
        <f t="shared" si="35"/>
        <v>#N/A</v>
      </c>
      <c r="J340" s="581">
        <v>4000</v>
      </c>
      <c r="Q340" s="601"/>
      <c r="T340" s="602" t="e">
        <f t="shared" si="36"/>
        <v>#N/A</v>
      </c>
      <c r="W340" s="581" t="s">
        <v>1649</v>
      </c>
      <c r="Y340" s="602">
        <f t="shared" si="37"/>
        <v>2021</v>
      </c>
      <c r="Z340" s="602">
        <v>12</v>
      </c>
      <c r="AA340" s="581">
        <f>('LedgerLoad Assist'!BE77)*-1</f>
        <v>0</v>
      </c>
      <c r="AB340" s="581">
        <f t="shared" si="38"/>
        <v>0</v>
      </c>
      <c r="AC340" s="581">
        <f t="shared" si="38"/>
        <v>0</v>
      </c>
    </row>
    <row r="341" spans="1:29">
      <c r="A341" s="581" t="s">
        <v>1642</v>
      </c>
      <c r="B341" s="581" t="s">
        <v>1642</v>
      </c>
      <c r="C341" s="581" t="s">
        <v>1643</v>
      </c>
      <c r="D341" s="581" t="s">
        <v>1643</v>
      </c>
      <c r="E341" s="598">
        <v>340000</v>
      </c>
      <c r="G341" s="581" t="e">
        <f t="shared" si="35"/>
        <v>#N/A</v>
      </c>
      <c r="J341" s="581">
        <v>4000</v>
      </c>
      <c r="Q341" s="601"/>
      <c r="T341" s="602" t="e">
        <f t="shared" si="36"/>
        <v>#N/A</v>
      </c>
      <c r="W341" s="581" t="s">
        <v>1649</v>
      </c>
      <c r="Y341" s="602">
        <f t="shared" si="37"/>
        <v>2021</v>
      </c>
      <c r="Z341" s="602">
        <v>12</v>
      </c>
      <c r="AA341" s="581">
        <f>('LedgerLoad Assist'!BE78)*-1</f>
        <v>0</v>
      </c>
      <c r="AB341" s="581">
        <f t="shared" si="38"/>
        <v>0</v>
      </c>
      <c r="AC341" s="581">
        <f t="shared" si="38"/>
        <v>0</v>
      </c>
    </row>
    <row r="342" spans="1:29">
      <c r="A342" s="581" t="s">
        <v>1642</v>
      </c>
      <c r="B342" s="581" t="s">
        <v>1642</v>
      </c>
      <c r="C342" s="581" t="s">
        <v>1643</v>
      </c>
      <c r="D342" s="581" t="s">
        <v>1643</v>
      </c>
      <c r="E342" s="598">
        <v>341000</v>
      </c>
      <c r="G342" s="581" t="e">
        <f t="shared" si="35"/>
        <v>#N/A</v>
      </c>
      <c r="J342" s="581">
        <v>4000</v>
      </c>
      <c r="Q342" s="601"/>
      <c r="T342" s="602" t="e">
        <f t="shared" si="36"/>
        <v>#N/A</v>
      </c>
      <c r="W342" s="581" t="s">
        <v>1649</v>
      </c>
      <c r="Y342" s="602">
        <f t="shared" si="37"/>
        <v>2021</v>
      </c>
      <c r="Z342" s="602">
        <v>12</v>
      </c>
      <c r="AA342" s="581">
        <f>('OPER.-NONMAJOR CAP. PROJ(73-74)'!AW20+'OPER.-NONMAJOR CAP. PROJ(73-74)'!AW21+'LedgerLoad Assist'!BE79)*-1</f>
        <v>0</v>
      </c>
      <c r="AB342" s="581">
        <f t="shared" si="38"/>
        <v>0</v>
      </c>
      <c r="AC342" s="581">
        <f t="shared" si="38"/>
        <v>0</v>
      </c>
    </row>
    <row r="343" spans="1:29">
      <c r="A343" s="581" t="s">
        <v>1642</v>
      </c>
      <c r="B343" s="581" t="s">
        <v>1642</v>
      </c>
      <c r="C343" s="581" t="s">
        <v>1643</v>
      </c>
      <c r="D343" s="581" t="s">
        <v>1643</v>
      </c>
      <c r="E343" s="598">
        <v>342000</v>
      </c>
      <c r="G343" s="581" t="e">
        <f t="shared" si="35"/>
        <v>#N/A</v>
      </c>
      <c r="J343" s="581">
        <v>4000</v>
      </c>
      <c r="Q343" s="601"/>
      <c r="T343" s="602" t="e">
        <f t="shared" si="36"/>
        <v>#N/A</v>
      </c>
      <c r="W343" s="581" t="s">
        <v>1649</v>
      </c>
      <c r="Y343" s="602">
        <f t="shared" si="37"/>
        <v>2021</v>
      </c>
      <c r="Z343" s="602">
        <v>12</v>
      </c>
      <c r="AA343" s="581">
        <f>('LedgerLoad Assist'!BE80)*-1</f>
        <v>0</v>
      </c>
      <c r="AB343" s="581">
        <f t="shared" si="38"/>
        <v>0</v>
      </c>
      <c r="AC343" s="581">
        <f t="shared" si="38"/>
        <v>0</v>
      </c>
    </row>
    <row r="344" spans="1:29" ht="12" customHeight="1">
      <c r="A344" s="581" t="s">
        <v>1642</v>
      </c>
      <c r="B344" s="581" t="s">
        <v>1642</v>
      </c>
      <c r="C344" s="581" t="s">
        <v>1643</v>
      </c>
      <c r="D344" s="581" t="s">
        <v>1643</v>
      </c>
      <c r="E344" s="598">
        <v>343000</v>
      </c>
      <c r="G344" s="581" t="e">
        <f t="shared" si="35"/>
        <v>#N/A</v>
      </c>
      <c r="J344" s="581">
        <v>4000</v>
      </c>
      <c r="Q344" s="601"/>
      <c r="T344" s="602" t="e">
        <f t="shared" si="36"/>
        <v>#N/A</v>
      </c>
      <c r="W344" s="581" t="s">
        <v>1649</v>
      </c>
      <c r="Y344" s="602">
        <f t="shared" si="37"/>
        <v>2021</v>
      </c>
      <c r="Z344" s="602">
        <v>12</v>
      </c>
      <c r="AA344" s="581">
        <f>('OPER.-NONMAJOR CAP. PROJ(73-74)'!AW22+'LedgerLoad Assist'!BE81)*-1</f>
        <v>0</v>
      </c>
      <c r="AB344" s="581">
        <f t="shared" si="38"/>
        <v>0</v>
      </c>
      <c r="AC344" s="581">
        <f t="shared" si="38"/>
        <v>0</v>
      </c>
    </row>
    <row r="345" spans="1:29">
      <c r="A345" s="581" t="s">
        <v>1642</v>
      </c>
      <c r="B345" s="581" t="s">
        <v>1642</v>
      </c>
      <c r="C345" s="581" t="s">
        <v>1643</v>
      </c>
      <c r="D345" s="581" t="s">
        <v>1643</v>
      </c>
      <c r="E345" s="598">
        <v>344000</v>
      </c>
      <c r="G345" s="581" t="e">
        <f t="shared" si="35"/>
        <v>#N/A</v>
      </c>
      <c r="J345" s="581">
        <v>4000</v>
      </c>
      <c r="Q345" s="601"/>
      <c r="T345" s="602" t="e">
        <f t="shared" si="36"/>
        <v>#N/A</v>
      </c>
      <c r="W345" s="581" t="s">
        <v>1649</v>
      </c>
      <c r="Y345" s="602">
        <f t="shared" si="37"/>
        <v>2021</v>
      </c>
      <c r="Z345" s="602">
        <v>12</v>
      </c>
      <c r="AA345" s="581">
        <f>('LedgerLoad Assist'!BE82)*-1</f>
        <v>0</v>
      </c>
      <c r="AB345" s="581">
        <f t="shared" si="38"/>
        <v>0</v>
      </c>
      <c r="AC345" s="581">
        <f t="shared" si="38"/>
        <v>0</v>
      </c>
    </row>
    <row r="346" spans="1:29">
      <c r="A346" s="581" t="s">
        <v>1642</v>
      </c>
      <c r="B346" s="581" t="s">
        <v>1642</v>
      </c>
      <c r="C346" s="581" t="s">
        <v>1643</v>
      </c>
      <c r="D346" s="581" t="s">
        <v>1643</v>
      </c>
      <c r="E346" s="598">
        <v>345000</v>
      </c>
      <c r="G346" s="581" t="e">
        <f t="shared" si="35"/>
        <v>#N/A</v>
      </c>
      <c r="J346" s="581">
        <v>4000</v>
      </c>
      <c r="Q346" s="601"/>
      <c r="T346" s="602" t="e">
        <f t="shared" si="36"/>
        <v>#N/A</v>
      </c>
      <c r="W346" s="581" t="s">
        <v>1649</v>
      </c>
      <c r="Y346" s="602">
        <f t="shared" si="37"/>
        <v>2021</v>
      </c>
      <c r="Z346" s="602">
        <v>12</v>
      </c>
      <c r="AA346" s="581">
        <f>('LedgerLoad Assist'!BE83)*-1</f>
        <v>0</v>
      </c>
      <c r="AB346" s="581">
        <f t="shared" si="38"/>
        <v>0</v>
      </c>
      <c r="AC346" s="581">
        <f t="shared" si="38"/>
        <v>0</v>
      </c>
    </row>
    <row r="347" spans="1:29">
      <c r="A347" s="581" t="s">
        <v>1642</v>
      </c>
      <c r="B347" s="581" t="s">
        <v>1642</v>
      </c>
      <c r="C347" s="581" t="s">
        <v>1643</v>
      </c>
      <c r="D347" s="581" t="s">
        <v>1643</v>
      </c>
      <c r="E347" s="598">
        <v>346000</v>
      </c>
      <c r="G347" s="581" t="e">
        <f t="shared" si="35"/>
        <v>#N/A</v>
      </c>
      <c r="J347" s="581">
        <v>4000</v>
      </c>
      <c r="Q347" s="601"/>
      <c r="T347" s="602" t="e">
        <f t="shared" si="36"/>
        <v>#N/A</v>
      </c>
      <c r="W347" s="581" t="s">
        <v>1649</v>
      </c>
      <c r="Y347" s="602">
        <f t="shared" si="37"/>
        <v>2021</v>
      </c>
      <c r="Z347" s="602">
        <v>12</v>
      </c>
      <c r="AA347" s="581">
        <f>('LedgerLoad Assist'!BE84)*-1</f>
        <v>0</v>
      </c>
      <c r="AB347" s="581">
        <f t="shared" si="38"/>
        <v>0</v>
      </c>
      <c r="AC347" s="581">
        <f t="shared" si="38"/>
        <v>0</v>
      </c>
    </row>
    <row r="348" spans="1:29">
      <c r="A348" s="581" t="s">
        <v>1642</v>
      </c>
      <c r="B348" s="581" t="s">
        <v>1642</v>
      </c>
      <c r="C348" s="581" t="s">
        <v>1643</v>
      </c>
      <c r="D348" s="581" t="s">
        <v>1643</v>
      </c>
      <c r="E348" s="598">
        <v>350000</v>
      </c>
      <c r="G348" s="581" t="e">
        <f t="shared" si="35"/>
        <v>#N/A</v>
      </c>
      <c r="J348" s="581">
        <v>4000</v>
      </c>
      <c r="Q348" s="601"/>
      <c r="T348" s="602" t="e">
        <f t="shared" si="36"/>
        <v>#N/A</v>
      </c>
      <c r="W348" s="581" t="s">
        <v>1649</v>
      </c>
      <c r="Y348" s="602">
        <f t="shared" si="37"/>
        <v>2021</v>
      </c>
      <c r="Z348" s="602">
        <v>12</v>
      </c>
      <c r="AA348" s="581">
        <v>0</v>
      </c>
      <c r="AB348" s="581">
        <f t="shared" si="38"/>
        <v>0</v>
      </c>
      <c r="AC348" s="581">
        <f t="shared" si="38"/>
        <v>0</v>
      </c>
    </row>
    <row r="349" spans="1:29">
      <c r="A349" s="581" t="s">
        <v>1642</v>
      </c>
      <c r="B349" s="581" t="s">
        <v>1642</v>
      </c>
      <c r="C349" s="581" t="s">
        <v>1643</v>
      </c>
      <c r="D349" s="581" t="s">
        <v>1643</v>
      </c>
      <c r="E349" s="598">
        <v>351000</v>
      </c>
      <c r="G349" s="581" t="e">
        <f t="shared" si="35"/>
        <v>#N/A</v>
      </c>
      <c r="J349" s="581">
        <v>4000</v>
      </c>
      <c r="Q349" s="601"/>
      <c r="T349" s="602" t="e">
        <f t="shared" si="36"/>
        <v>#N/A</v>
      </c>
      <c r="W349" s="581" t="s">
        <v>1649</v>
      </c>
      <c r="Y349" s="602">
        <f t="shared" si="37"/>
        <v>2021</v>
      </c>
      <c r="Z349" s="602">
        <v>12</v>
      </c>
      <c r="AA349" s="581">
        <f>('LedgerLoad Assist'!BE86)*-1</f>
        <v>0</v>
      </c>
      <c r="AB349" s="581">
        <f t="shared" si="38"/>
        <v>0</v>
      </c>
      <c r="AC349" s="581">
        <f t="shared" si="38"/>
        <v>0</v>
      </c>
    </row>
    <row r="350" spans="1:29">
      <c r="A350" s="581" t="s">
        <v>1642</v>
      </c>
      <c r="B350" s="581" t="s">
        <v>1642</v>
      </c>
      <c r="C350" s="581" t="s">
        <v>1643</v>
      </c>
      <c r="D350" s="581" t="s">
        <v>1643</v>
      </c>
      <c r="E350" s="598">
        <v>360000</v>
      </c>
      <c r="G350" s="581" t="e">
        <f t="shared" si="35"/>
        <v>#N/A</v>
      </c>
      <c r="J350" s="581">
        <v>4000</v>
      </c>
      <c r="Q350" s="601"/>
      <c r="T350" s="602" t="e">
        <f t="shared" si="36"/>
        <v>#N/A</v>
      </c>
      <c r="W350" s="581" t="s">
        <v>1649</v>
      </c>
      <c r="Y350" s="602">
        <f t="shared" si="37"/>
        <v>2021</v>
      </c>
      <c r="Z350" s="602">
        <v>12</v>
      </c>
      <c r="AA350" s="581">
        <v>0</v>
      </c>
    </row>
    <row r="351" spans="1:29">
      <c r="A351" s="581" t="s">
        <v>1642</v>
      </c>
      <c r="B351" s="581" t="s">
        <v>1642</v>
      </c>
      <c r="C351" s="581" t="s">
        <v>1643</v>
      </c>
      <c r="D351" s="581" t="s">
        <v>1643</v>
      </c>
      <c r="E351" s="598">
        <v>361000</v>
      </c>
      <c r="G351" s="581" t="e">
        <f t="shared" si="35"/>
        <v>#N/A</v>
      </c>
      <c r="J351" s="581">
        <v>4000</v>
      </c>
      <c r="Q351" s="601"/>
      <c r="T351" s="602" t="e">
        <f t="shared" si="36"/>
        <v>#N/A</v>
      </c>
      <c r="W351" s="581" t="s">
        <v>1649</v>
      </c>
      <c r="Y351" s="602">
        <f t="shared" si="37"/>
        <v>2021</v>
      </c>
      <c r="Z351" s="602">
        <v>12</v>
      </c>
      <c r="AA351" s="581">
        <f>('OPER.-NONMAJOR CAP. PROJ(73-74)'!AW24+'LedgerLoad Assist'!BE88)*-1</f>
        <v>0</v>
      </c>
      <c r="AB351" s="581">
        <f t="shared" ref="AB351:AC370" si="39">AA351</f>
        <v>0</v>
      </c>
      <c r="AC351" s="581">
        <f t="shared" si="39"/>
        <v>0</v>
      </c>
    </row>
    <row r="352" spans="1:29">
      <c r="A352" s="581" t="s">
        <v>1642</v>
      </c>
      <c r="B352" s="581" t="s">
        <v>1642</v>
      </c>
      <c r="C352" s="581" t="s">
        <v>1643</v>
      </c>
      <c r="D352" s="581" t="s">
        <v>1643</v>
      </c>
      <c r="E352" s="598">
        <v>362000</v>
      </c>
      <c r="G352" s="581" t="e">
        <f t="shared" si="35"/>
        <v>#N/A</v>
      </c>
      <c r="J352" s="581">
        <v>4000</v>
      </c>
      <c r="Q352" s="601"/>
      <c r="T352" s="602" t="e">
        <f t="shared" si="36"/>
        <v>#N/A</v>
      </c>
      <c r="W352" s="581" t="s">
        <v>1649</v>
      </c>
      <c r="Y352" s="602">
        <f t="shared" si="37"/>
        <v>2021</v>
      </c>
      <c r="Z352" s="602">
        <v>12</v>
      </c>
      <c r="AA352" s="581">
        <f>('OPER.-NONMAJOR CAP. PROJ(73-74)'!AW25+'LedgerLoad Assist'!BE89)*-1</f>
        <v>0</v>
      </c>
      <c r="AB352" s="581">
        <f t="shared" si="39"/>
        <v>0</v>
      </c>
      <c r="AC352" s="581">
        <f t="shared" si="39"/>
        <v>0</v>
      </c>
    </row>
    <row r="353" spans="1:29">
      <c r="A353" s="581" t="s">
        <v>1642</v>
      </c>
      <c r="B353" s="581" t="s">
        <v>1642</v>
      </c>
      <c r="C353" s="581" t="s">
        <v>1643</v>
      </c>
      <c r="D353" s="581" t="s">
        <v>1643</v>
      </c>
      <c r="E353" s="598">
        <v>363000</v>
      </c>
      <c r="G353" s="581" t="e">
        <f t="shared" si="35"/>
        <v>#N/A</v>
      </c>
      <c r="J353" s="581">
        <v>4000</v>
      </c>
      <c r="Q353" s="601"/>
      <c r="T353" s="602" t="e">
        <f t="shared" si="36"/>
        <v>#N/A</v>
      </c>
      <c r="W353" s="581" t="s">
        <v>1649</v>
      </c>
      <c r="Y353" s="602">
        <f t="shared" si="37"/>
        <v>2021</v>
      </c>
      <c r="Z353" s="602">
        <v>12</v>
      </c>
      <c r="AA353" s="581">
        <f>('LedgerLoad Assist'!BE90)*-1</f>
        <v>0</v>
      </c>
      <c r="AB353" s="581">
        <f t="shared" si="39"/>
        <v>0</v>
      </c>
      <c r="AC353" s="581">
        <f t="shared" si="39"/>
        <v>0</v>
      </c>
    </row>
    <row r="354" spans="1:29">
      <c r="A354" s="581" t="s">
        <v>1642</v>
      </c>
      <c r="B354" s="581" t="s">
        <v>1642</v>
      </c>
      <c r="C354" s="581" t="s">
        <v>1643</v>
      </c>
      <c r="D354" s="581" t="s">
        <v>1643</v>
      </c>
      <c r="E354" s="598">
        <v>365000</v>
      </c>
      <c r="G354" s="581" t="e">
        <f t="shared" si="35"/>
        <v>#N/A</v>
      </c>
      <c r="J354" s="581">
        <v>4000</v>
      </c>
      <c r="Q354" s="601"/>
      <c r="T354" s="602" t="e">
        <f t="shared" si="36"/>
        <v>#N/A</v>
      </c>
      <c r="W354" s="581" t="s">
        <v>1649</v>
      </c>
      <c r="Y354" s="602">
        <f t="shared" si="37"/>
        <v>2021</v>
      </c>
      <c r="Z354" s="602">
        <v>12</v>
      </c>
      <c r="AA354" s="581">
        <f>('OPER.-NONMAJOR CAP. PROJ(73-74)'!AW26+'LedgerLoad Assist'!BE91)*-1</f>
        <v>0</v>
      </c>
      <c r="AB354" s="581">
        <f t="shared" si="39"/>
        <v>0</v>
      </c>
      <c r="AC354" s="581">
        <f t="shared" si="39"/>
        <v>0</v>
      </c>
    </row>
    <row r="355" spans="1:29">
      <c r="A355" s="581" t="s">
        <v>1642</v>
      </c>
      <c r="B355" s="581" t="s">
        <v>1642</v>
      </c>
      <c r="C355" s="581" t="s">
        <v>1643</v>
      </c>
      <c r="D355" s="581" t="s">
        <v>1643</v>
      </c>
      <c r="E355" s="598">
        <v>366000</v>
      </c>
      <c r="G355" s="581" t="e">
        <f t="shared" si="35"/>
        <v>#N/A</v>
      </c>
      <c r="J355" s="581">
        <v>4000</v>
      </c>
      <c r="Q355" s="601"/>
      <c r="T355" s="602" t="e">
        <f t="shared" si="36"/>
        <v>#N/A</v>
      </c>
      <c r="W355" s="581" t="s">
        <v>1649</v>
      </c>
      <c r="Y355" s="602">
        <f t="shared" si="37"/>
        <v>2021</v>
      </c>
      <c r="Z355" s="602">
        <v>12</v>
      </c>
      <c r="AA355" s="581">
        <f>('LedgerLoad Assist'!BE92)*-1</f>
        <v>0</v>
      </c>
      <c r="AB355" s="581">
        <f t="shared" si="39"/>
        <v>0</v>
      </c>
      <c r="AC355" s="581">
        <f t="shared" si="39"/>
        <v>0</v>
      </c>
    </row>
    <row r="356" spans="1:29">
      <c r="A356" s="581" t="s">
        <v>1642</v>
      </c>
      <c r="B356" s="581" t="s">
        <v>1642</v>
      </c>
      <c r="C356" s="581" t="s">
        <v>1643</v>
      </c>
      <c r="D356" s="581" t="s">
        <v>1643</v>
      </c>
      <c r="E356" s="598">
        <v>367000</v>
      </c>
      <c r="G356" s="581" t="e">
        <f t="shared" si="35"/>
        <v>#N/A</v>
      </c>
      <c r="J356" s="581">
        <v>4000</v>
      </c>
      <c r="Q356" s="601"/>
      <c r="T356" s="602" t="e">
        <f t="shared" si="36"/>
        <v>#N/A</v>
      </c>
      <c r="W356" s="581" t="s">
        <v>1649</v>
      </c>
      <c r="Y356" s="602">
        <f t="shared" si="37"/>
        <v>2021</v>
      </c>
      <c r="Z356" s="602">
        <v>12</v>
      </c>
      <c r="AA356" s="581">
        <f>('LedgerLoad Assist'!BE93)*-1</f>
        <v>0</v>
      </c>
      <c r="AB356" s="581">
        <f t="shared" si="39"/>
        <v>0</v>
      </c>
      <c r="AC356" s="581">
        <f t="shared" si="39"/>
        <v>0</v>
      </c>
    </row>
    <row r="357" spans="1:29">
      <c r="A357" s="581" t="s">
        <v>1642</v>
      </c>
      <c r="B357" s="581" t="s">
        <v>1642</v>
      </c>
      <c r="C357" s="581" t="s">
        <v>1643</v>
      </c>
      <c r="D357" s="581" t="s">
        <v>1643</v>
      </c>
      <c r="E357" s="598">
        <v>368000</v>
      </c>
      <c r="G357" s="581" t="e">
        <f t="shared" si="35"/>
        <v>#N/A</v>
      </c>
      <c r="J357" s="581">
        <v>4000</v>
      </c>
      <c r="Q357" s="601"/>
      <c r="T357" s="602" t="e">
        <f t="shared" si="36"/>
        <v>#N/A</v>
      </c>
      <c r="W357" s="581" t="s">
        <v>1649</v>
      </c>
      <c r="Y357" s="602">
        <f t="shared" si="37"/>
        <v>2021</v>
      </c>
      <c r="Z357" s="602">
        <v>12</v>
      </c>
      <c r="AA357" s="581">
        <f>('LedgerLoad Assist'!BE94)*-1</f>
        <v>0</v>
      </c>
      <c r="AB357" s="581">
        <f t="shared" si="39"/>
        <v>0</v>
      </c>
      <c r="AC357" s="581">
        <f t="shared" si="39"/>
        <v>0</v>
      </c>
    </row>
    <row r="358" spans="1:29">
      <c r="A358" s="581" t="s">
        <v>1642</v>
      </c>
      <c r="B358" s="581" t="s">
        <v>1642</v>
      </c>
      <c r="C358" s="581" t="s">
        <v>1643</v>
      </c>
      <c r="D358" s="581" t="s">
        <v>1643</v>
      </c>
      <c r="E358" s="598">
        <v>370000</v>
      </c>
      <c r="G358" s="581" t="e">
        <f t="shared" si="35"/>
        <v>#N/A</v>
      </c>
      <c r="J358" s="581">
        <v>4000</v>
      </c>
      <c r="Q358" s="601"/>
      <c r="T358" s="602" t="e">
        <f t="shared" si="36"/>
        <v>#N/A</v>
      </c>
      <c r="W358" s="581" t="s">
        <v>1649</v>
      </c>
      <c r="Y358" s="602">
        <f t="shared" si="37"/>
        <v>2021</v>
      </c>
      <c r="Z358" s="602">
        <v>12</v>
      </c>
      <c r="AA358" s="581">
        <f>('OPER.-NONMAJOR CAP. PROJ(73-74)'!AW27+'LedgerLoad Assist'!BE95)*-1</f>
        <v>0</v>
      </c>
      <c r="AB358" s="581">
        <f t="shared" si="39"/>
        <v>0</v>
      </c>
      <c r="AC358" s="581">
        <f t="shared" si="39"/>
        <v>0</v>
      </c>
    </row>
    <row r="359" spans="1:29">
      <c r="A359" s="581" t="s">
        <v>1642</v>
      </c>
      <c r="B359" s="581" t="s">
        <v>1642</v>
      </c>
      <c r="C359" s="581" t="s">
        <v>1643</v>
      </c>
      <c r="D359" s="581" t="s">
        <v>1643</v>
      </c>
      <c r="E359" s="598">
        <v>371000</v>
      </c>
      <c r="G359" s="581" t="e">
        <f t="shared" si="35"/>
        <v>#N/A</v>
      </c>
      <c r="J359" s="581">
        <v>4000</v>
      </c>
      <c r="Q359" s="601"/>
      <c r="T359" s="602" t="e">
        <f t="shared" si="36"/>
        <v>#N/A</v>
      </c>
      <c r="W359" s="581" t="s">
        <v>1649</v>
      </c>
      <c r="Y359" s="602">
        <f t="shared" si="37"/>
        <v>2021</v>
      </c>
      <c r="Z359" s="602">
        <v>12</v>
      </c>
      <c r="AA359" s="581">
        <f>('LedgerLoad Assist'!BE96)*-1</f>
        <v>0</v>
      </c>
      <c r="AB359" s="581">
        <f t="shared" si="39"/>
        <v>0</v>
      </c>
      <c r="AC359" s="581">
        <f t="shared" si="39"/>
        <v>0</v>
      </c>
    </row>
    <row r="360" spans="1:29">
      <c r="A360" s="581" t="s">
        <v>1642</v>
      </c>
      <c r="B360" s="581" t="s">
        <v>1642</v>
      </c>
      <c r="C360" s="581" t="s">
        <v>1643</v>
      </c>
      <c r="D360" s="581" t="s">
        <v>1643</v>
      </c>
      <c r="E360" s="598">
        <v>372000</v>
      </c>
      <c r="G360" s="581" t="e">
        <f t="shared" si="35"/>
        <v>#N/A</v>
      </c>
      <c r="J360" s="581">
        <v>4000</v>
      </c>
      <c r="Q360" s="601"/>
      <c r="T360" s="602" t="e">
        <f t="shared" si="36"/>
        <v>#N/A</v>
      </c>
      <c r="W360" s="581" t="s">
        <v>1649</v>
      </c>
      <c r="Y360" s="602">
        <f t="shared" si="37"/>
        <v>2021</v>
      </c>
      <c r="Z360" s="602">
        <v>12</v>
      </c>
      <c r="AA360" s="581">
        <f>('LedgerLoad Assist'!BE97)*-1</f>
        <v>0</v>
      </c>
      <c r="AB360" s="581">
        <f t="shared" si="39"/>
        <v>0</v>
      </c>
      <c r="AC360" s="581">
        <f t="shared" si="39"/>
        <v>0</v>
      </c>
    </row>
    <row r="361" spans="1:29">
      <c r="A361" s="581" t="s">
        <v>1642</v>
      </c>
      <c r="B361" s="581" t="s">
        <v>1642</v>
      </c>
      <c r="C361" s="581" t="s">
        <v>1643</v>
      </c>
      <c r="D361" s="581" t="s">
        <v>1643</v>
      </c>
      <c r="E361" s="598">
        <v>373000</v>
      </c>
      <c r="G361" s="581" t="e">
        <f t="shared" si="35"/>
        <v>#N/A</v>
      </c>
      <c r="J361" s="581">
        <v>4000</v>
      </c>
      <c r="Q361" s="601"/>
      <c r="T361" s="602" t="e">
        <f t="shared" si="36"/>
        <v>#N/A</v>
      </c>
      <c r="W361" s="581" t="s">
        <v>1649</v>
      </c>
      <c r="Y361" s="602">
        <f t="shared" si="37"/>
        <v>2021</v>
      </c>
      <c r="Z361" s="602">
        <v>12</v>
      </c>
      <c r="AA361" s="581">
        <f>('LedgerLoad Assist'!BE98)*-1</f>
        <v>0</v>
      </c>
      <c r="AB361" s="581">
        <f t="shared" si="39"/>
        <v>0</v>
      </c>
      <c r="AC361" s="581">
        <f t="shared" si="39"/>
        <v>0</v>
      </c>
    </row>
    <row r="362" spans="1:29">
      <c r="A362" s="581" t="s">
        <v>1642</v>
      </c>
      <c r="B362" s="581" t="s">
        <v>1642</v>
      </c>
      <c r="C362" s="581" t="s">
        <v>1643</v>
      </c>
      <c r="D362" s="581" t="s">
        <v>1643</v>
      </c>
      <c r="E362" s="598">
        <v>380000</v>
      </c>
      <c r="G362" s="581" t="e">
        <f t="shared" si="35"/>
        <v>#N/A</v>
      </c>
      <c r="J362" s="581">
        <v>4000</v>
      </c>
      <c r="Q362" s="601"/>
      <c r="T362" s="602" t="e">
        <f t="shared" si="36"/>
        <v>#N/A</v>
      </c>
      <c r="W362" s="581" t="s">
        <v>1649</v>
      </c>
      <c r="Y362" s="602">
        <f t="shared" si="37"/>
        <v>2021</v>
      </c>
      <c r="Z362" s="602">
        <v>12</v>
      </c>
      <c r="AA362" s="581">
        <f>('LedgerLoad Assist'!BE99)*-1</f>
        <v>0</v>
      </c>
      <c r="AB362" s="581">
        <f t="shared" si="39"/>
        <v>0</v>
      </c>
      <c r="AC362" s="581">
        <f t="shared" si="39"/>
        <v>0</v>
      </c>
    </row>
    <row r="363" spans="1:29">
      <c r="A363" s="581" t="s">
        <v>1642</v>
      </c>
      <c r="B363" s="581" t="s">
        <v>1642</v>
      </c>
      <c r="C363" s="581" t="s">
        <v>1643</v>
      </c>
      <c r="D363" s="581" t="s">
        <v>1643</v>
      </c>
      <c r="E363" s="598">
        <v>381000</v>
      </c>
      <c r="G363" s="581" t="e">
        <f t="shared" si="35"/>
        <v>#N/A</v>
      </c>
      <c r="J363" s="581">
        <v>4000</v>
      </c>
      <c r="Q363" s="601"/>
      <c r="T363" s="602" t="e">
        <f t="shared" si="36"/>
        <v>#N/A</v>
      </c>
      <c r="W363" s="581" t="s">
        <v>1649</v>
      </c>
      <c r="Y363" s="602">
        <f t="shared" si="37"/>
        <v>2021</v>
      </c>
      <c r="Z363" s="602">
        <v>12</v>
      </c>
      <c r="AA363" s="581">
        <f>('OPER.-NONMAJOR CAP. PROJ(73-74)'!AW37+'OPER.-NONMAJOR CAP. PROJ(73-74)'!AW38+'OPER.-NONMAJOR CAP. PROJ(73-74)'!AW39+'LedgerLoad Assist'!BE100)*-1</f>
        <v>0</v>
      </c>
      <c r="AB363" s="581">
        <f t="shared" si="39"/>
        <v>0</v>
      </c>
      <c r="AC363" s="581">
        <f t="shared" si="39"/>
        <v>0</v>
      </c>
    </row>
    <row r="364" spans="1:29">
      <c r="A364" s="581" t="s">
        <v>1642</v>
      </c>
      <c r="B364" s="581" t="s">
        <v>1642</v>
      </c>
      <c r="C364" s="581" t="s">
        <v>1643</v>
      </c>
      <c r="D364" s="581" t="s">
        <v>1643</v>
      </c>
      <c r="E364" s="598">
        <v>382000</v>
      </c>
      <c r="G364" s="581" t="e">
        <f t="shared" si="35"/>
        <v>#N/A</v>
      </c>
      <c r="J364" s="581">
        <v>4000</v>
      </c>
      <c r="Q364" s="601"/>
      <c r="T364" s="602" t="e">
        <f t="shared" si="36"/>
        <v>#N/A</v>
      </c>
      <c r="W364" s="581" t="s">
        <v>1649</v>
      </c>
      <c r="Y364" s="602">
        <f t="shared" si="37"/>
        <v>2021</v>
      </c>
      <c r="Z364" s="602">
        <v>12</v>
      </c>
      <c r="AA364" s="581">
        <f>('OPER.-NONMAJOR CAP. PROJ(73-74)'!AW40+'LedgerLoad Assist'!BE101)*-1</f>
        <v>0</v>
      </c>
      <c r="AB364" s="581">
        <f t="shared" si="39"/>
        <v>0</v>
      </c>
      <c r="AC364" s="581">
        <f t="shared" si="39"/>
        <v>0</v>
      </c>
    </row>
    <row r="365" spans="1:29">
      <c r="A365" s="581" t="s">
        <v>1642</v>
      </c>
      <c r="B365" s="581" t="s">
        <v>1642</v>
      </c>
      <c r="C365" s="581" t="s">
        <v>1643</v>
      </c>
      <c r="D365" s="581" t="s">
        <v>1643</v>
      </c>
      <c r="E365" s="598">
        <v>383000</v>
      </c>
      <c r="G365" s="581" t="e">
        <f t="shared" si="35"/>
        <v>#N/A</v>
      </c>
      <c r="J365" s="581">
        <v>4000</v>
      </c>
      <c r="Q365" s="601"/>
      <c r="T365" s="602" t="e">
        <f t="shared" si="36"/>
        <v>#N/A</v>
      </c>
      <c r="W365" s="581" t="s">
        <v>1649</v>
      </c>
      <c r="Y365" s="602">
        <f t="shared" si="37"/>
        <v>2021</v>
      </c>
      <c r="Z365" s="602">
        <v>12</v>
      </c>
      <c r="AA365" s="581">
        <f>('OPER.-NONMAJOR CAP. PROJ(73-74)'!AW41+'LedgerLoad Assist'!BE102)*-1</f>
        <v>0</v>
      </c>
      <c r="AB365" s="581">
        <f t="shared" si="39"/>
        <v>0</v>
      </c>
      <c r="AC365" s="581">
        <f t="shared" si="39"/>
        <v>0</v>
      </c>
    </row>
    <row r="366" spans="1:29">
      <c r="A366" s="581" t="s">
        <v>1642</v>
      </c>
      <c r="B366" s="581" t="s">
        <v>1642</v>
      </c>
      <c r="C366" s="581" t="s">
        <v>1643</v>
      </c>
      <c r="D366" s="581" t="s">
        <v>1643</v>
      </c>
      <c r="E366" s="598">
        <v>384000</v>
      </c>
      <c r="G366" s="581" t="e">
        <f t="shared" si="35"/>
        <v>#N/A</v>
      </c>
      <c r="J366" s="581">
        <v>4000</v>
      </c>
      <c r="Q366" s="601"/>
      <c r="T366" s="602" t="e">
        <f t="shared" si="36"/>
        <v>#N/A</v>
      </c>
      <c r="W366" s="581" t="s">
        <v>1649</v>
      </c>
      <c r="Y366" s="602">
        <f t="shared" si="37"/>
        <v>2021</v>
      </c>
      <c r="Z366" s="602">
        <v>12</v>
      </c>
      <c r="AA366" s="581">
        <f>('OPER.-NONMAJOR CAP. PROJ(73-74)'!AW43+'LedgerLoad Assist'!BE103)*-1</f>
        <v>0</v>
      </c>
      <c r="AB366" s="581">
        <f t="shared" si="39"/>
        <v>0</v>
      </c>
      <c r="AC366" s="581">
        <f t="shared" si="39"/>
        <v>0</v>
      </c>
    </row>
    <row r="367" spans="1:29">
      <c r="A367" s="581" t="s">
        <v>1642</v>
      </c>
      <c r="B367" s="581" t="s">
        <v>1642</v>
      </c>
      <c r="C367" s="581" t="s">
        <v>1643</v>
      </c>
      <c r="D367" s="581" t="s">
        <v>1643</v>
      </c>
      <c r="E367" s="598">
        <v>385000</v>
      </c>
      <c r="G367" s="581" t="e">
        <f t="shared" si="35"/>
        <v>#N/A</v>
      </c>
      <c r="J367" s="581">
        <v>4000</v>
      </c>
      <c r="Q367" s="601"/>
      <c r="T367" s="602" t="e">
        <f t="shared" si="36"/>
        <v>#N/A</v>
      </c>
      <c r="W367" s="581" t="s">
        <v>1649</v>
      </c>
      <c r="Y367" s="602">
        <f t="shared" si="37"/>
        <v>2021</v>
      </c>
      <c r="Z367" s="602">
        <v>12</v>
      </c>
      <c r="AA367" s="581">
        <f>('OPER.-NONMAJOR CAP. PROJ(73-74)'!AW44+'LedgerLoad Assist'!BE104)*-1</f>
        <v>0</v>
      </c>
      <c r="AB367" s="581">
        <f t="shared" si="39"/>
        <v>0</v>
      </c>
      <c r="AC367" s="581">
        <f t="shared" si="39"/>
        <v>0</v>
      </c>
    </row>
    <row r="368" spans="1:29">
      <c r="A368" s="581" t="s">
        <v>1642</v>
      </c>
      <c r="B368" s="581" t="s">
        <v>1642</v>
      </c>
      <c r="C368" s="581" t="s">
        <v>1643</v>
      </c>
      <c r="D368" s="581" t="s">
        <v>1643</v>
      </c>
      <c r="E368" s="598">
        <v>390000</v>
      </c>
      <c r="G368" s="581" t="e">
        <f t="shared" si="35"/>
        <v>#N/A</v>
      </c>
      <c r="J368" s="581">
        <v>4000</v>
      </c>
      <c r="Q368" s="601"/>
      <c r="T368" s="602" t="e">
        <f t="shared" si="36"/>
        <v>#N/A</v>
      </c>
      <c r="W368" s="581" t="s">
        <v>1649</v>
      </c>
      <c r="Y368" s="602">
        <f t="shared" si="37"/>
        <v>2021</v>
      </c>
      <c r="Z368" s="602">
        <v>12</v>
      </c>
      <c r="AA368" s="581">
        <f>('LedgerLoad Assist'!BE105)*-1</f>
        <v>0</v>
      </c>
      <c r="AB368" s="581">
        <f t="shared" si="39"/>
        <v>0</v>
      </c>
      <c r="AC368" s="581">
        <f t="shared" si="39"/>
        <v>0</v>
      </c>
    </row>
    <row r="369" spans="1:29">
      <c r="A369" s="581" t="s">
        <v>1642</v>
      </c>
      <c r="B369" s="581" t="s">
        <v>1642</v>
      </c>
      <c r="C369" s="581" t="s">
        <v>1643</v>
      </c>
      <c r="D369" s="581" t="s">
        <v>1643</v>
      </c>
      <c r="E369" s="598">
        <v>391000</v>
      </c>
      <c r="G369" s="581" t="e">
        <f t="shared" si="35"/>
        <v>#N/A</v>
      </c>
      <c r="J369" s="581">
        <v>4000</v>
      </c>
      <c r="Q369" s="601"/>
      <c r="T369" s="602" t="e">
        <f t="shared" si="36"/>
        <v>#N/A</v>
      </c>
      <c r="W369" s="581" t="s">
        <v>1649</v>
      </c>
      <c r="Y369" s="602">
        <f t="shared" si="37"/>
        <v>2021</v>
      </c>
      <c r="Z369" s="602">
        <v>12</v>
      </c>
      <c r="AA369" s="581">
        <f>('LedgerLoad Assist'!BE106)*-1</f>
        <v>0</v>
      </c>
      <c r="AB369" s="581">
        <f t="shared" si="39"/>
        <v>0</v>
      </c>
      <c r="AC369" s="581">
        <f t="shared" si="39"/>
        <v>0</v>
      </c>
    </row>
    <row r="370" spans="1:29">
      <c r="A370" s="581" t="s">
        <v>1642</v>
      </c>
      <c r="B370" s="581" t="s">
        <v>1642</v>
      </c>
      <c r="C370" s="581" t="s">
        <v>1643</v>
      </c>
      <c r="D370" s="581" t="s">
        <v>1643</v>
      </c>
      <c r="E370" s="598">
        <v>392000</v>
      </c>
      <c r="G370" s="581" t="e">
        <f t="shared" si="35"/>
        <v>#N/A</v>
      </c>
      <c r="J370" s="581">
        <v>4000</v>
      </c>
      <c r="Q370" s="601"/>
      <c r="T370" s="602" t="e">
        <f t="shared" si="36"/>
        <v>#N/A</v>
      </c>
      <c r="W370" s="581" t="s">
        <v>1649</v>
      </c>
      <c r="Y370" s="602">
        <f t="shared" si="37"/>
        <v>2021</v>
      </c>
      <c r="Z370" s="602">
        <v>12</v>
      </c>
      <c r="AA370" s="581">
        <f>('LedgerLoad Assist'!BE107)*-1</f>
        <v>0</v>
      </c>
      <c r="AB370" s="581">
        <f t="shared" si="39"/>
        <v>0</v>
      </c>
      <c r="AC370" s="581">
        <f t="shared" si="39"/>
        <v>0</v>
      </c>
    </row>
    <row r="371" spans="1:29">
      <c r="A371" s="581" t="s">
        <v>1642</v>
      </c>
      <c r="B371" s="581" t="s">
        <v>1642</v>
      </c>
      <c r="C371" s="581" t="s">
        <v>1643</v>
      </c>
      <c r="D371" s="581" t="s">
        <v>1643</v>
      </c>
      <c r="E371" s="598">
        <v>393000</v>
      </c>
      <c r="G371" s="581" t="e">
        <f t="shared" si="35"/>
        <v>#N/A</v>
      </c>
      <c r="J371" s="581">
        <v>4000</v>
      </c>
      <c r="Q371" s="601"/>
      <c r="T371" s="602" t="e">
        <f t="shared" si="36"/>
        <v>#N/A</v>
      </c>
      <c r="W371" s="581" t="s">
        <v>1649</v>
      </c>
      <c r="Y371" s="602">
        <f t="shared" si="37"/>
        <v>2021</v>
      </c>
      <c r="Z371" s="602">
        <v>12</v>
      </c>
      <c r="AA371" s="581">
        <f>('LedgerLoad Assist'!BE108)*-1</f>
        <v>0</v>
      </c>
      <c r="AB371" s="581">
        <f t="shared" ref="AB371:AC390" si="40">AA371</f>
        <v>0</v>
      </c>
      <c r="AC371" s="581">
        <f t="shared" si="40"/>
        <v>0</v>
      </c>
    </row>
    <row r="372" spans="1:29">
      <c r="A372" s="581" t="s">
        <v>1642</v>
      </c>
      <c r="B372" s="581" t="s">
        <v>1642</v>
      </c>
      <c r="C372" s="581" t="s">
        <v>1643</v>
      </c>
      <c r="D372" s="581" t="s">
        <v>1643</v>
      </c>
      <c r="E372" s="598">
        <v>394000</v>
      </c>
      <c r="G372" s="581" t="e">
        <f t="shared" si="35"/>
        <v>#N/A</v>
      </c>
      <c r="J372" s="581">
        <v>4000</v>
      </c>
      <c r="Q372" s="601"/>
      <c r="T372" s="602" t="e">
        <f t="shared" si="36"/>
        <v>#N/A</v>
      </c>
      <c r="W372" s="581" t="s">
        <v>1649</v>
      </c>
      <c r="Y372" s="602">
        <f t="shared" si="37"/>
        <v>2021</v>
      </c>
      <c r="Z372" s="602">
        <v>12</v>
      </c>
      <c r="AA372" s="581">
        <f>('LedgerLoad Assist'!BE109)*-1</f>
        <v>0</v>
      </c>
      <c r="AB372" s="581">
        <f t="shared" si="40"/>
        <v>0</v>
      </c>
      <c r="AC372" s="581">
        <f t="shared" si="40"/>
        <v>0</v>
      </c>
    </row>
    <row r="373" spans="1:29">
      <c r="A373" s="581" t="s">
        <v>1642</v>
      </c>
      <c r="B373" s="581" t="s">
        <v>1642</v>
      </c>
      <c r="C373" s="581" t="s">
        <v>1643</v>
      </c>
      <c r="D373" s="581" t="s">
        <v>1643</v>
      </c>
      <c r="E373" s="598">
        <v>395000</v>
      </c>
      <c r="G373" s="581" t="e">
        <f t="shared" si="35"/>
        <v>#N/A</v>
      </c>
      <c r="J373" s="581">
        <v>4000</v>
      </c>
      <c r="Q373" s="601"/>
      <c r="T373" s="602" t="e">
        <f t="shared" si="36"/>
        <v>#N/A</v>
      </c>
      <c r="W373" s="581" t="s">
        <v>1649</v>
      </c>
      <c r="Y373" s="602">
        <f t="shared" si="37"/>
        <v>2021</v>
      </c>
      <c r="Z373" s="602">
        <v>12</v>
      </c>
      <c r="AA373" s="581">
        <f>('LedgerLoad Assist'!BE110)*-1</f>
        <v>0</v>
      </c>
      <c r="AB373" s="581">
        <f t="shared" si="40"/>
        <v>0</v>
      </c>
      <c r="AC373" s="581">
        <f t="shared" si="40"/>
        <v>0</v>
      </c>
    </row>
    <row r="374" spans="1:29">
      <c r="A374" s="581" t="s">
        <v>1642</v>
      </c>
      <c r="B374" s="581" t="s">
        <v>1642</v>
      </c>
      <c r="C374" s="581" t="s">
        <v>1643</v>
      </c>
      <c r="D374" s="581" t="s">
        <v>1643</v>
      </c>
      <c r="E374" s="598">
        <v>396000</v>
      </c>
      <c r="G374" s="581" t="e">
        <f t="shared" si="35"/>
        <v>#N/A</v>
      </c>
      <c r="J374" s="581">
        <v>4000</v>
      </c>
      <c r="Q374" s="601"/>
      <c r="T374" s="602" t="e">
        <f t="shared" si="36"/>
        <v>#N/A</v>
      </c>
      <c r="W374" s="581" t="s">
        <v>1649</v>
      </c>
      <c r="Y374" s="602">
        <f t="shared" si="37"/>
        <v>2021</v>
      </c>
      <c r="Z374" s="602">
        <v>12</v>
      </c>
      <c r="AA374" s="581">
        <f>('LedgerLoad Assist'!BE111)*-1</f>
        <v>0</v>
      </c>
      <c r="AB374" s="581">
        <f t="shared" si="40"/>
        <v>0</v>
      </c>
      <c r="AC374" s="581">
        <f t="shared" si="40"/>
        <v>0</v>
      </c>
    </row>
    <row r="375" spans="1:29">
      <c r="A375" s="581" t="s">
        <v>1642</v>
      </c>
      <c r="B375" s="581" t="s">
        <v>1642</v>
      </c>
      <c r="C375" s="581" t="s">
        <v>1643</v>
      </c>
      <c r="D375" s="581" t="s">
        <v>1643</v>
      </c>
      <c r="E375" s="598">
        <v>397000</v>
      </c>
      <c r="G375" s="581" t="e">
        <f t="shared" si="35"/>
        <v>#N/A</v>
      </c>
      <c r="J375" s="581">
        <v>4000</v>
      </c>
      <c r="Q375" s="601"/>
      <c r="T375" s="602" t="e">
        <f t="shared" si="36"/>
        <v>#N/A</v>
      </c>
      <c r="W375" s="581" t="s">
        <v>1649</v>
      </c>
      <c r="Y375" s="602">
        <f t="shared" si="37"/>
        <v>2021</v>
      </c>
      <c r="Z375" s="602">
        <v>12</v>
      </c>
      <c r="AA375" s="581">
        <f>('LedgerLoad Assist'!BE112)*-1</f>
        <v>0</v>
      </c>
      <c r="AB375" s="581">
        <f t="shared" si="40"/>
        <v>0</v>
      </c>
      <c r="AC375" s="581">
        <f t="shared" si="40"/>
        <v>0</v>
      </c>
    </row>
    <row r="376" spans="1:29">
      <c r="A376" s="581" t="s">
        <v>1642</v>
      </c>
      <c r="B376" s="581" t="s">
        <v>1642</v>
      </c>
      <c r="C376" s="581" t="s">
        <v>1643</v>
      </c>
      <c r="D376" s="581" t="s">
        <v>1643</v>
      </c>
      <c r="E376" s="598">
        <v>410000</v>
      </c>
      <c r="G376" s="581" t="e">
        <f t="shared" si="35"/>
        <v>#N/A</v>
      </c>
      <c r="J376" s="581">
        <v>4000</v>
      </c>
      <c r="Q376" s="601">
        <v>100</v>
      </c>
      <c r="T376" s="602" t="e">
        <f t="shared" si="36"/>
        <v>#N/A</v>
      </c>
      <c r="W376" s="581" t="s">
        <v>1649</v>
      </c>
      <c r="Y376" s="602">
        <f t="shared" si="37"/>
        <v>2021</v>
      </c>
      <c r="Z376" s="602">
        <v>12</v>
      </c>
      <c r="AA376" s="581">
        <f>'LedgerLoad Assist'!BE113</f>
        <v>0</v>
      </c>
      <c r="AB376" s="581">
        <f t="shared" si="40"/>
        <v>0</v>
      </c>
      <c r="AC376" s="581">
        <f t="shared" si="40"/>
        <v>0</v>
      </c>
    </row>
    <row r="377" spans="1:29">
      <c r="A377" s="581" t="s">
        <v>1642</v>
      </c>
      <c r="B377" s="581" t="s">
        <v>1642</v>
      </c>
      <c r="C377" s="581" t="s">
        <v>1643</v>
      </c>
      <c r="D377" s="581" t="s">
        <v>1643</v>
      </c>
      <c r="E377" s="598">
        <v>410000</v>
      </c>
      <c r="G377" s="581" t="e">
        <f t="shared" si="35"/>
        <v>#N/A</v>
      </c>
      <c r="J377" s="581">
        <v>4000</v>
      </c>
      <c r="Q377" s="601" t="s">
        <v>2027</v>
      </c>
      <c r="T377" s="602" t="e">
        <f t="shared" si="36"/>
        <v>#N/A</v>
      </c>
      <c r="W377" s="581" t="s">
        <v>1649</v>
      </c>
      <c r="Y377" s="602">
        <f t="shared" si="37"/>
        <v>2021</v>
      </c>
      <c r="Z377" s="602">
        <v>12</v>
      </c>
      <c r="AA377" s="581">
        <f>'LedgerLoad Assist'!BE114</f>
        <v>0</v>
      </c>
      <c r="AB377" s="581">
        <f t="shared" si="40"/>
        <v>0</v>
      </c>
      <c r="AC377" s="581">
        <f t="shared" si="40"/>
        <v>0</v>
      </c>
    </row>
    <row r="378" spans="1:29">
      <c r="A378" s="581" t="s">
        <v>1642</v>
      </c>
      <c r="B378" s="581" t="s">
        <v>1642</v>
      </c>
      <c r="C378" s="581" t="s">
        <v>1643</v>
      </c>
      <c r="D378" s="581" t="s">
        <v>1643</v>
      </c>
      <c r="E378" s="598">
        <v>410000</v>
      </c>
      <c r="G378" s="581" t="e">
        <f t="shared" si="35"/>
        <v>#N/A</v>
      </c>
      <c r="J378" s="581">
        <v>4000</v>
      </c>
      <c r="Q378" s="601">
        <v>610</v>
      </c>
      <c r="T378" s="602" t="e">
        <f t="shared" si="36"/>
        <v>#N/A</v>
      </c>
      <c r="W378" s="581" t="s">
        <v>1649</v>
      </c>
      <c r="Y378" s="602">
        <f t="shared" si="37"/>
        <v>2021</v>
      </c>
      <c r="Z378" s="602">
        <v>12</v>
      </c>
      <c r="AA378" s="581">
        <f>'LedgerLoad Assist'!BE115</f>
        <v>0</v>
      </c>
      <c r="AB378" s="581">
        <f t="shared" si="40"/>
        <v>0</v>
      </c>
      <c r="AC378" s="581">
        <f t="shared" si="40"/>
        <v>0</v>
      </c>
    </row>
    <row r="379" spans="1:29">
      <c r="A379" s="581" t="s">
        <v>1642</v>
      </c>
      <c r="B379" s="581" t="s">
        <v>1642</v>
      </c>
      <c r="C379" s="581" t="s">
        <v>1643</v>
      </c>
      <c r="D379" s="581" t="s">
        <v>1643</v>
      </c>
      <c r="E379" s="598">
        <v>410000</v>
      </c>
      <c r="G379" s="581" t="e">
        <f t="shared" si="35"/>
        <v>#N/A</v>
      </c>
      <c r="J379" s="581">
        <v>4000</v>
      </c>
      <c r="Q379" s="601">
        <v>620</v>
      </c>
      <c r="T379" s="602" t="e">
        <f t="shared" si="36"/>
        <v>#N/A</v>
      </c>
      <c r="W379" s="581" t="s">
        <v>1649</v>
      </c>
      <c r="Y379" s="602">
        <f t="shared" si="37"/>
        <v>2021</v>
      </c>
      <c r="Z379" s="602">
        <v>12</v>
      </c>
      <c r="AA379" s="581">
        <f>'LedgerLoad Assist'!BE116</f>
        <v>0</v>
      </c>
      <c r="AB379" s="581">
        <f t="shared" si="40"/>
        <v>0</v>
      </c>
      <c r="AC379" s="581">
        <f t="shared" si="40"/>
        <v>0</v>
      </c>
    </row>
    <row r="380" spans="1:29">
      <c r="A380" s="581" t="s">
        <v>1642</v>
      </c>
      <c r="B380" s="581" t="s">
        <v>1642</v>
      </c>
      <c r="C380" s="581" t="s">
        <v>1643</v>
      </c>
      <c r="D380" s="581" t="s">
        <v>1643</v>
      </c>
      <c r="E380" s="598">
        <v>410000</v>
      </c>
      <c r="G380" s="581" t="e">
        <f t="shared" si="35"/>
        <v>#N/A</v>
      </c>
      <c r="J380" s="581">
        <v>4000</v>
      </c>
      <c r="Q380" s="601">
        <v>900</v>
      </c>
      <c r="T380" s="602" t="e">
        <f t="shared" si="36"/>
        <v>#N/A</v>
      </c>
      <c r="W380" s="581" t="s">
        <v>1649</v>
      </c>
      <c r="Y380" s="602">
        <f t="shared" si="37"/>
        <v>2021</v>
      </c>
      <c r="Z380" s="602">
        <v>12</v>
      </c>
      <c r="AA380" s="581">
        <f>'LedgerLoad Assist'!BE117</f>
        <v>0</v>
      </c>
      <c r="AB380" s="581">
        <f t="shared" si="40"/>
        <v>0</v>
      </c>
      <c r="AC380" s="581">
        <f t="shared" si="40"/>
        <v>0</v>
      </c>
    </row>
    <row r="381" spans="1:29">
      <c r="A381" s="581" t="s">
        <v>1642</v>
      </c>
      <c r="B381" s="581" t="s">
        <v>1642</v>
      </c>
      <c r="C381" s="581" t="s">
        <v>1643</v>
      </c>
      <c r="D381" s="581" t="s">
        <v>1643</v>
      </c>
      <c r="E381" s="598">
        <v>420000</v>
      </c>
      <c r="G381" s="581" t="e">
        <f t="shared" si="35"/>
        <v>#N/A</v>
      </c>
      <c r="J381" s="581">
        <v>4000</v>
      </c>
      <c r="Q381" s="601">
        <v>100</v>
      </c>
      <c r="T381" s="602" t="e">
        <f t="shared" si="36"/>
        <v>#N/A</v>
      </c>
      <c r="W381" s="581" t="s">
        <v>1649</v>
      </c>
      <c r="Y381" s="602">
        <f t="shared" si="37"/>
        <v>2021</v>
      </c>
      <c r="Z381" s="602">
        <v>12</v>
      </c>
      <c r="AA381" s="581">
        <f>'LedgerLoad Assist'!BE118</f>
        <v>0</v>
      </c>
      <c r="AB381" s="581">
        <f t="shared" si="40"/>
        <v>0</v>
      </c>
      <c r="AC381" s="581">
        <f t="shared" si="40"/>
        <v>0</v>
      </c>
    </row>
    <row r="382" spans="1:29">
      <c r="A382" s="581" t="s">
        <v>1642</v>
      </c>
      <c r="B382" s="581" t="s">
        <v>1642</v>
      </c>
      <c r="C382" s="581" t="s">
        <v>1643</v>
      </c>
      <c r="D382" s="581" t="s">
        <v>1643</v>
      </c>
      <c r="E382" s="598">
        <v>420000</v>
      </c>
      <c r="G382" s="581" t="e">
        <f t="shared" si="35"/>
        <v>#N/A</v>
      </c>
      <c r="J382" s="581">
        <v>4000</v>
      </c>
      <c r="Q382" s="601" t="s">
        <v>2027</v>
      </c>
      <c r="T382" s="602" t="e">
        <f t="shared" si="36"/>
        <v>#N/A</v>
      </c>
      <c r="W382" s="581" t="s">
        <v>1649</v>
      </c>
      <c r="Y382" s="602">
        <f t="shared" si="37"/>
        <v>2021</v>
      </c>
      <c r="Z382" s="602">
        <v>12</v>
      </c>
      <c r="AA382" s="581">
        <f>'LedgerLoad Assist'!BE119</f>
        <v>0</v>
      </c>
      <c r="AB382" s="581">
        <f t="shared" si="40"/>
        <v>0</v>
      </c>
      <c r="AC382" s="581">
        <f t="shared" si="40"/>
        <v>0</v>
      </c>
    </row>
    <row r="383" spans="1:29">
      <c r="A383" s="581" t="s">
        <v>1642</v>
      </c>
      <c r="B383" s="581" t="s">
        <v>1642</v>
      </c>
      <c r="C383" s="581" t="s">
        <v>1643</v>
      </c>
      <c r="D383" s="581" t="s">
        <v>1643</v>
      </c>
      <c r="E383" s="598">
        <v>420000</v>
      </c>
      <c r="G383" s="581" t="e">
        <f t="shared" si="35"/>
        <v>#N/A</v>
      </c>
      <c r="J383" s="581">
        <v>4000</v>
      </c>
      <c r="Q383" s="601">
        <v>610</v>
      </c>
      <c r="T383" s="602" t="e">
        <f t="shared" si="36"/>
        <v>#N/A</v>
      </c>
      <c r="W383" s="581" t="s">
        <v>1649</v>
      </c>
      <c r="Y383" s="602">
        <f t="shared" si="37"/>
        <v>2021</v>
      </c>
      <c r="Z383" s="602">
        <v>12</v>
      </c>
      <c r="AA383" s="581">
        <f>'LedgerLoad Assist'!BE120</f>
        <v>0</v>
      </c>
      <c r="AB383" s="581">
        <f t="shared" si="40"/>
        <v>0</v>
      </c>
      <c r="AC383" s="581">
        <f t="shared" si="40"/>
        <v>0</v>
      </c>
    </row>
    <row r="384" spans="1:29">
      <c r="A384" s="581" t="s">
        <v>1642</v>
      </c>
      <c r="B384" s="581" t="s">
        <v>1642</v>
      </c>
      <c r="C384" s="581" t="s">
        <v>1643</v>
      </c>
      <c r="D384" s="581" t="s">
        <v>1643</v>
      </c>
      <c r="E384" s="598">
        <v>420000</v>
      </c>
      <c r="G384" s="581" t="e">
        <f t="shared" si="35"/>
        <v>#N/A</v>
      </c>
      <c r="J384" s="581">
        <v>4000</v>
      </c>
      <c r="Q384" s="601">
        <v>620</v>
      </c>
      <c r="T384" s="602" t="e">
        <f t="shared" si="36"/>
        <v>#N/A</v>
      </c>
      <c r="W384" s="581" t="s">
        <v>1649</v>
      </c>
      <c r="Y384" s="602">
        <f t="shared" si="37"/>
        <v>2021</v>
      </c>
      <c r="Z384" s="602">
        <v>12</v>
      </c>
      <c r="AA384" s="581">
        <f>'LedgerLoad Assist'!BE121</f>
        <v>0</v>
      </c>
      <c r="AB384" s="581">
        <f t="shared" si="40"/>
        <v>0</v>
      </c>
      <c r="AC384" s="581">
        <f t="shared" si="40"/>
        <v>0</v>
      </c>
    </row>
    <row r="385" spans="1:29">
      <c r="A385" s="581" t="s">
        <v>1642</v>
      </c>
      <c r="B385" s="581" t="s">
        <v>1642</v>
      </c>
      <c r="C385" s="581" t="s">
        <v>1643</v>
      </c>
      <c r="D385" s="581" t="s">
        <v>1643</v>
      </c>
      <c r="E385" s="598">
        <v>420000</v>
      </c>
      <c r="G385" s="581" t="e">
        <f t="shared" si="35"/>
        <v>#N/A</v>
      </c>
      <c r="J385" s="581">
        <v>4000</v>
      </c>
      <c r="Q385" s="601">
        <v>900</v>
      </c>
      <c r="T385" s="602" t="e">
        <f t="shared" si="36"/>
        <v>#N/A</v>
      </c>
      <c r="W385" s="581" t="s">
        <v>1649</v>
      </c>
      <c r="Y385" s="602">
        <f t="shared" si="37"/>
        <v>2021</v>
      </c>
      <c r="Z385" s="602">
        <v>12</v>
      </c>
      <c r="AA385" s="581">
        <f>'LedgerLoad Assist'!BE122</f>
        <v>0</v>
      </c>
      <c r="AB385" s="581">
        <f t="shared" si="40"/>
        <v>0</v>
      </c>
      <c r="AC385" s="581">
        <f t="shared" si="40"/>
        <v>0</v>
      </c>
    </row>
    <row r="386" spans="1:29">
      <c r="A386" s="581" t="s">
        <v>1642</v>
      </c>
      <c r="B386" s="581" t="s">
        <v>1642</v>
      </c>
      <c r="C386" s="581" t="s">
        <v>1643</v>
      </c>
      <c r="D386" s="581" t="s">
        <v>1643</v>
      </c>
      <c r="E386" s="598">
        <v>430000</v>
      </c>
      <c r="G386" s="581" t="e">
        <f t="shared" si="35"/>
        <v>#N/A</v>
      </c>
      <c r="J386" s="581">
        <v>4000</v>
      </c>
      <c r="Q386" s="601">
        <v>100</v>
      </c>
      <c r="T386" s="602" t="e">
        <f t="shared" si="36"/>
        <v>#N/A</v>
      </c>
      <c r="W386" s="581" t="s">
        <v>1649</v>
      </c>
      <c r="Y386" s="602">
        <f t="shared" si="37"/>
        <v>2021</v>
      </c>
      <c r="Z386" s="602">
        <v>12</v>
      </c>
      <c r="AA386" s="581">
        <f>'LedgerLoad Assist'!BE123</f>
        <v>0</v>
      </c>
      <c r="AB386" s="581">
        <f t="shared" si="40"/>
        <v>0</v>
      </c>
      <c r="AC386" s="581">
        <f t="shared" si="40"/>
        <v>0</v>
      </c>
    </row>
    <row r="387" spans="1:29">
      <c r="A387" s="581" t="s">
        <v>1642</v>
      </c>
      <c r="B387" s="581" t="s">
        <v>1642</v>
      </c>
      <c r="C387" s="581" t="s">
        <v>1643</v>
      </c>
      <c r="D387" s="581" t="s">
        <v>1643</v>
      </c>
      <c r="E387" s="598">
        <v>430000</v>
      </c>
      <c r="G387" s="581" t="e">
        <f t="shared" si="35"/>
        <v>#N/A</v>
      </c>
      <c r="J387" s="581">
        <v>4000</v>
      </c>
      <c r="Q387" s="601" t="s">
        <v>2027</v>
      </c>
      <c r="T387" s="602" t="e">
        <f t="shared" si="36"/>
        <v>#N/A</v>
      </c>
      <c r="W387" s="581" t="s">
        <v>1649</v>
      </c>
      <c r="Y387" s="602">
        <f t="shared" si="37"/>
        <v>2021</v>
      </c>
      <c r="Z387" s="602">
        <v>12</v>
      </c>
      <c r="AA387" s="581">
        <f>'LedgerLoad Assist'!BE124</f>
        <v>0</v>
      </c>
      <c r="AB387" s="581">
        <f t="shared" si="40"/>
        <v>0</v>
      </c>
      <c r="AC387" s="581">
        <f t="shared" si="40"/>
        <v>0</v>
      </c>
    </row>
    <row r="388" spans="1:29">
      <c r="A388" s="581" t="s">
        <v>1642</v>
      </c>
      <c r="B388" s="581" t="s">
        <v>1642</v>
      </c>
      <c r="C388" s="581" t="s">
        <v>1643</v>
      </c>
      <c r="D388" s="581" t="s">
        <v>1643</v>
      </c>
      <c r="E388" s="598">
        <v>430000</v>
      </c>
      <c r="G388" s="581" t="e">
        <f t="shared" si="35"/>
        <v>#N/A</v>
      </c>
      <c r="J388" s="581">
        <v>4000</v>
      </c>
      <c r="Q388" s="601">
        <v>610</v>
      </c>
      <c r="T388" s="602" t="e">
        <f t="shared" si="36"/>
        <v>#N/A</v>
      </c>
      <c r="W388" s="581" t="s">
        <v>1649</v>
      </c>
      <c r="Y388" s="602">
        <f t="shared" si="37"/>
        <v>2021</v>
      </c>
      <c r="Z388" s="602">
        <v>12</v>
      </c>
      <c r="AA388" s="581">
        <f>'LedgerLoad Assist'!BE125</f>
        <v>0</v>
      </c>
      <c r="AB388" s="581">
        <f t="shared" si="40"/>
        <v>0</v>
      </c>
      <c r="AC388" s="581">
        <f t="shared" si="40"/>
        <v>0</v>
      </c>
    </row>
    <row r="389" spans="1:29">
      <c r="A389" s="581" t="s">
        <v>1642</v>
      </c>
      <c r="B389" s="581" t="s">
        <v>1642</v>
      </c>
      <c r="C389" s="581" t="s">
        <v>1643</v>
      </c>
      <c r="D389" s="581" t="s">
        <v>1643</v>
      </c>
      <c r="E389" s="598">
        <v>430000</v>
      </c>
      <c r="G389" s="581" t="e">
        <f t="shared" si="35"/>
        <v>#N/A</v>
      </c>
      <c r="J389" s="581">
        <v>4000</v>
      </c>
      <c r="Q389" s="601">
        <v>620</v>
      </c>
      <c r="T389" s="602" t="e">
        <f t="shared" si="36"/>
        <v>#N/A</v>
      </c>
      <c r="W389" s="581" t="s">
        <v>1649</v>
      </c>
      <c r="Y389" s="602">
        <f t="shared" si="37"/>
        <v>2021</v>
      </c>
      <c r="Z389" s="602">
        <v>12</v>
      </c>
      <c r="AA389" s="581">
        <f>'LedgerLoad Assist'!BE126</f>
        <v>0</v>
      </c>
      <c r="AB389" s="581">
        <f t="shared" si="40"/>
        <v>0</v>
      </c>
      <c r="AC389" s="581">
        <f t="shared" si="40"/>
        <v>0</v>
      </c>
    </row>
    <row r="390" spans="1:29">
      <c r="A390" s="581" t="s">
        <v>1642</v>
      </c>
      <c r="B390" s="581" t="s">
        <v>1642</v>
      </c>
      <c r="C390" s="581" t="s">
        <v>1643</v>
      </c>
      <c r="D390" s="581" t="s">
        <v>1643</v>
      </c>
      <c r="E390" s="598">
        <v>430000</v>
      </c>
      <c r="G390" s="581" t="e">
        <f t="shared" si="35"/>
        <v>#N/A</v>
      </c>
      <c r="J390" s="581">
        <v>4000</v>
      </c>
      <c r="Q390" s="601">
        <v>900</v>
      </c>
      <c r="T390" s="602" t="e">
        <f t="shared" si="36"/>
        <v>#N/A</v>
      </c>
      <c r="W390" s="581" t="s">
        <v>1649</v>
      </c>
      <c r="Y390" s="602">
        <f t="shared" si="37"/>
        <v>2021</v>
      </c>
      <c r="Z390" s="602">
        <v>12</v>
      </c>
      <c r="AA390" s="581">
        <f>'LedgerLoad Assist'!BE127</f>
        <v>0</v>
      </c>
      <c r="AB390" s="581">
        <f t="shared" si="40"/>
        <v>0</v>
      </c>
      <c r="AC390" s="581">
        <f t="shared" si="40"/>
        <v>0</v>
      </c>
    </row>
    <row r="391" spans="1:29">
      <c r="A391" s="581" t="s">
        <v>1642</v>
      </c>
      <c r="B391" s="581" t="s">
        <v>1642</v>
      </c>
      <c r="C391" s="581" t="s">
        <v>1643</v>
      </c>
      <c r="D391" s="581" t="s">
        <v>1643</v>
      </c>
      <c r="E391" s="598">
        <v>440000</v>
      </c>
      <c r="G391" s="581" t="e">
        <f t="shared" si="35"/>
        <v>#N/A</v>
      </c>
      <c r="J391" s="581">
        <v>4000</v>
      </c>
      <c r="Q391" s="601">
        <v>100</v>
      </c>
      <c r="T391" s="602" t="e">
        <f t="shared" si="36"/>
        <v>#N/A</v>
      </c>
      <c r="W391" s="581" t="s">
        <v>1649</v>
      </c>
      <c r="Y391" s="602">
        <f t="shared" si="37"/>
        <v>2021</v>
      </c>
      <c r="Z391" s="602">
        <v>12</v>
      </c>
      <c r="AA391" s="581">
        <f>'LedgerLoad Assist'!BE128</f>
        <v>0</v>
      </c>
      <c r="AB391" s="581">
        <f t="shared" ref="AB391:AC410" si="41">AA391</f>
        <v>0</v>
      </c>
      <c r="AC391" s="581">
        <f t="shared" si="41"/>
        <v>0</v>
      </c>
    </row>
    <row r="392" spans="1:29">
      <c r="A392" s="581" t="s">
        <v>1642</v>
      </c>
      <c r="B392" s="581" t="s">
        <v>1642</v>
      </c>
      <c r="C392" s="581" t="s">
        <v>1643</v>
      </c>
      <c r="D392" s="581" t="s">
        <v>1643</v>
      </c>
      <c r="E392" s="598">
        <v>440000</v>
      </c>
      <c r="G392" s="581" t="e">
        <f t="shared" ref="G392:G457" si="42">$G$6</f>
        <v>#N/A</v>
      </c>
      <c r="J392" s="581">
        <v>4000</v>
      </c>
      <c r="Q392" s="601" t="s">
        <v>2027</v>
      </c>
      <c r="T392" s="602" t="e">
        <f t="shared" ref="T392:T457" si="43">$T$6</f>
        <v>#N/A</v>
      </c>
      <c r="W392" s="581" t="s">
        <v>1649</v>
      </c>
      <c r="Y392" s="602">
        <f t="shared" ref="Y392:Y457" si="44">$Y$6</f>
        <v>2021</v>
      </c>
      <c r="Z392" s="602">
        <v>12</v>
      </c>
      <c r="AA392" s="581">
        <f>'LedgerLoad Assist'!BE129</f>
        <v>0</v>
      </c>
      <c r="AB392" s="581">
        <f t="shared" si="41"/>
        <v>0</v>
      </c>
      <c r="AC392" s="581">
        <f t="shared" si="41"/>
        <v>0</v>
      </c>
    </row>
    <row r="393" spans="1:29">
      <c r="A393" s="581" t="s">
        <v>1642</v>
      </c>
      <c r="B393" s="581" t="s">
        <v>1642</v>
      </c>
      <c r="C393" s="581" t="s">
        <v>1643</v>
      </c>
      <c r="D393" s="581" t="s">
        <v>1643</v>
      </c>
      <c r="E393" s="598">
        <v>440000</v>
      </c>
      <c r="G393" s="581" t="e">
        <f t="shared" si="42"/>
        <v>#N/A</v>
      </c>
      <c r="J393" s="581">
        <v>4000</v>
      </c>
      <c r="Q393" s="601">
        <v>610</v>
      </c>
      <c r="T393" s="602" t="e">
        <f t="shared" si="43"/>
        <v>#N/A</v>
      </c>
      <c r="W393" s="581" t="s">
        <v>1649</v>
      </c>
      <c r="Y393" s="602">
        <f t="shared" si="44"/>
        <v>2021</v>
      </c>
      <c r="Z393" s="602">
        <v>12</v>
      </c>
      <c r="AA393" s="581">
        <f>'LedgerLoad Assist'!BE130</f>
        <v>0</v>
      </c>
      <c r="AB393" s="581">
        <f t="shared" si="41"/>
        <v>0</v>
      </c>
      <c r="AC393" s="581">
        <f t="shared" si="41"/>
        <v>0</v>
      </c>
    </row>
    <row r="394" spans="1:29">
      <c r="A394" s="581" t="s">
        <v>1642</v>
      </c>
      <c r="B394" s="581" t="s">
        <v>1642</v>
      </c>
      <c r="C394" s="581" t="s">
        <v>1643</v>
      </c>
      <c r="D394" s="581" t="s">
        <v>1643</v>
      </c>
      <c r="E394" s="598">
        <v>440000</v>
      </c>
      <c r="G394" s="581" t="e">
        <f t="shared" si="42"/>
        <v>#N/A</v>
      </c>
      <c r="J394" s="581">
        <v>4000</v>
      </c>
      <c r="Q394" s="601">
        <v>620</v>
      </c>
      <c r="T394" s="602" t="e">
        <f t="shared" si="43"/>
        <v>#N/A</v>
      </c>
      <c r="W394" s="581" t="s">
        <v>1649</v>
      </c>
      <c r="Y394" s="602">
        <f t="shared" si="44"/>
        <v>2021</v>
      </c>
      <c r="Z394" s="602">
        <v>12</v>
      </c>
      <c r="AA394" s="581">
        <f>'LedgerLoad Assist'!BE131</f>
        <v>0</v>
      </c>
      <c r="AB394" s="581">
        <f t="shared" si="41"/>
        <v>0</v>
      </c>
      <c r="AC394" s="581">
        <f t="shared" si="41"/>
        <v>0</v>
      </c>
    </row>
    <row r="395" spans="1:29">
      <c r="A395" s="581" t="s">
        <v>1642</v>
      </c>
      <c r="B395" s="581" t="s">
        <v>1642</v>
      </c>
      <c r="C395" s="581" t="s">
        <v>1643</v>
      </c>
      <c r="D395" s="581" t="s">
        <v>1643</v>
      </c>
      <c r="E395" s="598">
        <v>440000</v>
      </c>
      <c r="G395" s="581" t="e">
        <f t="shared" si="42"/>
        <v>#N/A</v>
      </c>
      <c r="J395" s="581">
        <v>4000</v>
      </c>
      <c r="Q395" s="601">
        <v>900</v>
      </c>
      <c r="T395" s="602" t="e">
        <f t="shared" si="43"/>
        <v>#N/A</v>
      </c>
      <c r="W395" s="581" t="s">
        <v>1649</v>
      </c>
      <c r="Y395" s="602">
        <f t="shared" si="44"/>
        <v>2021</v>
      </c>
      <c r="Z395" s="602">
        <v>12</v>
      </c>
      <c r="AA395" s="581">
        <f>'LedgerLoad Assist'!BE132</f>
        <v>0</v>
      </c>
      <c r="AB395" s="581">
        <f t="shared" si="41"/>
        <v>0</v>
      </c>
      <c r="AC395" s="581">
        <f t="shared" si="41"/>
        <v>0</v>
      </c>
    </row>
    <row r="396" spans="1:29">
      <c r="A396" s="581" t="s">
        <v>1642</v>
      </c>
      <c r="B396" s="581" t="s">
        <v>1642</v>
      </c>
      <c r="C396" s="581" t="s">
        <v>1643</v>
      </c>
      <c r="D396" s="581" t="s">
        <v>1643</v>
      </c>
      <c r="E396" s="598">
        <v>450000</v>
      </c>
      <c r="G396" s="581" t="e">
        <f t="shared" si="42"/>
        <v>#N/A</v>
      </c>
      <c r="J396" s="581">
        <v>4000</v>
      </c>
      <c r="Q396" s="601">
        <v>100</v>
      </c>
      <c r="T396" s="602" t="e">
        <f t="shared" si="43"/>
        <v>#N/A</v>
      </c>
      <c r="W396" s="581" t="s">
        <v>1649</v>
      </c>
      <c r="Y396" s="602">
        <f t="shared" si="44"/>
        <v>2021</v>
      </c>
      <c r="Z396" s="602">
        <v>12</v>
      </c>
      <c r="AA396" s="581">
        <f>'LedgerLoad Assist'!BE133</f>
        <v>0</v>
      </c>
      <c r="AB396" s="581">
        <f t="shared" si="41"/>
        <v>0</v>
      </c>
      <c r="AC396" s="581">
        <f t="shared" si="41"/>
        <v>0</v>
      </c>
    </row>
    <row r="397" spans="1:29">
      <c r="A397" s="581" t="s">
        <v>1642</v>
      </c>
      <c r="B397" s="581" t="s">
        <v>1642</v>
      </c>
      <c r="C397" s="581" t="s">
        <v>1643</v>
      </c>
      <c r="D397" s="581" t="s">
        <v>1643</v>
      </c>
      <c r="E397" s="598">
        <v>450000</v>
      </c>
      <c r="G397" s="581" t="e">
        <f t="shared" si="42"/>
        <v>#N/A</v>
      </c>
      <c r="J397" s="581">
        <v>4000</v>
      </c>
      <c r="Q397" s="601" t="s">
        <v>2027</v>
      </c>
      <c r="T397" s="602" t="e">
        <f t="shared" si="43"/>
        <v>#N/A</v>
      </c>
      <c r="W397" s="581" t="s">
        <v>1649</v>
      </c>
      <c r="Y397" s="602">
        <f t="shared" si="44"/>
        <v>2021</v>
      </c>
      <c r="Z397" s="602">
        <v>12</v>
      </c>
      <c r="AA397" s="581">
        <f>'LedgerLoad Assist'!BE134</f>
        <v>0</v>
      </c>
      <c r="AB397" s="581">
        <f t="shared" si="41"/>
        <v>0</v>
      </c>
      <c r="AC397" s="581">
        <f t="shared" si="41"/>
        <v>0</v>
      </c>
    </row>
    <row r="398" spans="1:29">
      <c r="A398" s="581" t="s">
        <v>1642</v>
      </c>
      <c r="B398" s="581" t="s">
        <v>1642</v>
      </c>
      <c r="C398" s="581" t="s">
        <v>1643</v>
      </c>
      <c r="D398" s="581" t="s">
        <v>1643</v>
      </c>
      <c r="E398" s="598">
        <v>450000</v>
      </c>
      <c r="G398" s="581" t="e">
        <f t="shared" si="42"/>
        <v>#N/A</v>
      </c>
      <c r="J398" s="581">
        <v>4000</v>
      </c>
      <c r="Q398" s="601">
        <v>610</v>
      </c>
      <c r="T398" s="602" t="e">
        <f t="shared" si="43"/>
        <v>#N/A</v>
      </c>
      <c r="W398" s="581" t="s">
        <v>1649</v>
      </c>
      <c r="Y398" s="602">
        <f t="shared" si="44"/>
        <v>2021</v>
      </c>
      <c r="Z398" s="602">
        <v>12</v>
      </c>
      <c r="AA398" s="581">
        <f>'LedgerLoad Assist'!BE135</f>
        <v>0</v>
      </c>
      <c r="AB398" s="581">
        <f t="shared" si="41"/>
        <v>0</v>
      </c>
      <c r="AC398" s="581">
        <f t="shared" si="41"/>
        <v>0</v>
      </c>
    </row>
    <row r="399" spans="1:29">
      <c r="A399" s="581" t="s">
        <v>1642</v>
      </c>
      <c r="B399" s="581" t="s">
        <v>1642</v>
      </c>
      <c r="C399" s="581" t="s">
        <v>1643</v>
      </c>
      <c r="D399" s="581" t="s">
        <v>1643</v>
      </c>
      <c r="E399" s="598">
        <v>450000</v>
      </c>
      <c r="G399" s="581" t="e">
        <f t="shared" si="42"/>
        <v>#N/A</v>
      </c>
      <c r="J399" s="581">
        <v>4000</v>
      </c>
      <c r="Q399" s="601">
        <v>620</v>
      </c>
      <c r="T399" s="602" t="e">
        <f t="shared" si="43"/>
        <v>#N/A</v>
      </c>
      <c r="W399" s="581" t="s">
        <v>1649</v>
      </c>
      <c r="Y399" s="602">
        <f t="shared" si="44"/>
        <v>2021</v>
      </c>
      <c r="Z399" s="602">
        <v>12</v>
      </c>
      <c r="AA399" s="581">
        <f>'LedgerLoad Assist'!BE136</f>
        <v>0</v>
      </c>
      <c r="AB399" s="581">
        <f t="shared" si="41"/>
        <v>0</v>
      </c>
      <c r="AC399" s="581">
        <f t="shared" si="41"/>
        <v>0</v>
      </c>
    </row>
    <row r="400" spans="1:29">
      <c r="A400" s="581" t="s">
        <v>1642</v>
      </c>
      <c r="B400" s="581" t="s">
        <v>1642</v>
      </c>
      <c r="C400" s="581" t="s">
        <v>1643</v>
      </c>
      <c r="D400" s="581" t="s">
        <v>1643</v>
      </c>
      <c r="E400" s="598">
        <v>450000</v>
      </c>
      <c r="G400" s="581" t="e">
        <f t="shared" si="42"/>
        <v>#N/A</v>
      </c>
      <c r="J400" s="581">
        <v>4000</v>
      </c>
      <c r="Q400" s="601">
        <v>900</v>
      </c>
      <c r="T400" s="602" t="e">
        <f t="shared" si="43"/>
        <v>#N/A</v>
      </c>
      <c r="W400" s="581" t="s">
        <v>1649</v>
      </c>
      <c r="Y400" s="602">
        <f t="shared" si="44"/>
        <v>2021</v>
      </c>
      <c r="Z400" s="602">
        <v>12</v>
      </c>
      <c r="AA400" s="581">
        <f>'LedgerLoad Assist'!BE137</f>
        <v>0</v>
      </c>
      <c r="AB400" s="581">
        <f t="shared" si="41"/>
        <v>0</v>
      </c>
      <c r="AC400" s="581">
        <f t="shared" si="41"/>
        <v>0</v>
      </c>
    </row>
    <row r="401" spans="1:29">
      <c r="A401" s="581" t="s">
        <v>1642</v>
      </c>
      <c r="B401" s="581" t="s">
        <v>1642</v>
      </c>
      <c r="C401" s="581" t="s">
        <v>1643</v>
      </c>
      <c r="D401" s="581" t="s">
        <v>1643</v>
      </c>
      <c r="E401" s="598">
        <v>460000</v>
      </c>
      <c r="G401" s="581" t="e">
        <f t="shared" si="42"/>
        <v>#N/A</v>
      </c>
      <c r="J401" s="581">
        <v>4000</v>
      </c>
      <c r="Q401" s="601">
        <v>100</v>
      </c>
      <c r="T401" s="602" t="e">
        <f t="shared" si="43"/>
        <v>#N/A</v>
      </c>
      <c r="W401" s="581" t="s">
        <v>1649</v>
      </c>
      <c r="Y401" s="602">
        <f t="shared" si="44"/>
        <v>2021</v>
      </c>
      <c r="Z401" s="602">
        <v>12</v>
      </c>
      <c r="AA401" s="581">
        <f>'LedgerLoad Assist'!BE138</f>
        <v>0</v>
      </c>
      <c r="AB401" s="581">
        <f t="shared" si="41"/>
        <v>0</v>
      </c>
      <c r="AC401" s="581">
        <f t="shared" si="41"/>
        <v>0</v>
      </c>
    </row>
    <row r="402" spans="1:29">
      <c r="A402" s="581" t="s">
        <v>1642</v>
      </c>
      <c r="B402" s="581" t="s">
        <v>1642</v>
      </c>
      <c r="C402" s="581" t="s">
        <v>1643</v>
      </c>
      <c r="D402" s="581" t="s">
        <v>1643</v>
      </c>
      <c r="E402" s="598">
        <v>460000</v>
      </c>
      <c r="G402" s="581" t="e">
        <f t="shared" si="42"/>
        <v>#N/A</v>
      </c>
      <c r="J402" s="581">
        <v>4000</v>
      </c>
      <c r="Q402" s="601" t="s">
        <v>2027</v>
      </c>
      <c r="T402" s="602" t="e">
        <f t="shared" si="43"/>
        <v>#N/A</v>
      </c>
      <c r="W402" s="581" t="s">
        <v>1649</v>
      </c>
      <c r="Y402" s="602">
        <f t="shared" si="44"/>
        <v>2021</v>
      </c>
      <c r="Z402" s="602">
        <v>12</v>
      </c>
      <c r="AA402" s="581">
        <f>'LedgerLoad Assist'!BE139</f>
        <v>0</v>
      </c>
      <c r="AB402" s="581">
        <f t="shared" si="41"/>
        <v>0</v>
      </c>
      <c r="AC402" s="581">
        <f t="shared" si="41"/>
        <v>0</v>
      </c>
    </row>
    <row r="403" spans="1:29">
      <c r="A403" s="581" t="s">
        <v>1642</v>
      </c>
      <c r="B403" s="581" t="s">
        <v>1642</v>
      </c>
      <c r="C403" s="581" t="s">
        <v>1643</v>
      </c>
      <c r="D403" s="581" t="s">
        <v>1643</v>
      </c>
      <c r="E403" s="598">
        <v>460000</v>
      </c>
      <c r="G403" s="581" t="e">
        <f t="shared" si="42"/>
        <v>#N/A</v>
      </c>
      <c r="J403" s="581">
        <v>4000</v>
      </c>
      <c r="Q403" s="601">
        <v>610</v>
      </c>
      <c r="T403" s="602" t="e">
        <f t="shared" si="43"/>
        <v>#N/A</v>
      </c>
      <c r="W403" s="581" t="s">
        <v>1649</v>
      </c>
      <c r="Y403" s="602">
        <f t="shared" si="44"/>
        <v>2021</v>
      </c>
      <c r="Z403" s="602">
        <v>12</v>
      </c>
      <c r="AA403" s="581">
        <f>'LedgerLoad Assist'!BE140</f>
        <v>0</v>
      </c>
      <c r="AB403" s="581">
        <f t="shared" si="41"/>
        <v>0</v>
      </c>
      <c r="AC403" s="581">
        <f t="shared" si="41"/>
        <v>0</v>
      </c>
    </row>
    <row r="404" spans="1:29">
      <c r="A404" s="581" t="s">
        <v>1642</v>
      </c>
      <c r="B404" s="581" t="s">
        <v>1642</v>
      </c>
      <c r="C404" s="581" t="s">
        <v>1643</v>
      </c>
      <c r="D404" s="581" t="s">
        <v>1643</v>
      </c>
      <c r="E404" s="598">
        <v>460000</v>
      </c>
      <c r="G404" s="581" t="e">
        <f t="shared" si="42"/>
        <v>#N/A</v>
      </c>
      <c r="J404" s="581">
        <v>4000</v>
      </c>
      <c r="Q404" s="601">
        <v>620</v>
      </c>
      <c r="T404" s="602" t="e">
        <f t="shared" si="43"/>
        <v>#N/A</v>
      </c>
      <c r="W404" s="581" t="s">
        <v>1649</v>
      </c>
      <c r="Y404" s="602">
        <f t="shared" si="44"/>
        <v>2021</v>
      </c>
      <c r="Z404" s="602">
        <v>12</v>
      </c>
      <c r="AA404" s="581">
        <f>'LedgerLoad Assist'!BE141</f>
        <v>0</v>
      </c>
      <c r="AB404" s="581">
        <f t="shared" si="41"/>
        <v>0</v>
      </c>
      <c r="AC404" s="581">
        <f t="shared" si="41"/>
        <v>0</v>
      </c>
    </row>
    <row r="405" spans="1:29">
      <c r="A405" s="581" t="s">
        <v>1642</v>
      </c>
      <c r="B405" s="581" t="s">
        <v>1642</v>
      </c>
      <c r="C405" s="581" t="s">
        <v>1643</v>
      </c>
      <c r="D405" s="581" t="s">
        <v>1643</v>
      </c>
      <c r="E405" s="598">
        <v>460000</v>
      </c>
      <c r="G405" s="581" t="e">
        <f t="shared" si="42"/>
        <v>#N/A</v>
      </c>
      <c r="J405" s="581">
        <v>4000</v>
      </c>
      <c r="Q405" s="601">
        <v>900</v>
      </c>
      <c r="T405" s="602" t="e">
        <f t="shared" si="43"/>
        <v>#N/A</v>
      </c>
      <c r="W405" s="581" t="s">
        <v>1649</v>
      </c>
      <c r="Y405" s="602">
        <f t="shared" si="44"/>
        <v>2021</v>
      </c>
      <c r="Z405" s="602">
        <v>12</v>
      </c>
      <c r="AA405" s="581">
        <f>'LedgerLoad Assist'!BE142</f>
        <v>0</v>
      </c>
      <c r="AB405" s="581">
        <f t="shared" si="41"/>
        <v>0</v>
      </c>
      <c r="AC405" s="581">
        <f t="shared" si="41"/>
        <v>0</v>
      </c>
    </row>
    <row r="406" spans="1:29">
      <c r="A406" s="581" t="s">
        <v>1642</v>
      </c>
      <c r="B406" s="581" t="s">
        <v>1642</v>
      </c>
      <c r="C406" s="581" t="s">
        <v>1643</v>
      </c>
      <c r="D406" s="581" t="s">
        <v>1643</v>
      </c>
      <c r="E406" s="598">
        <v>470000</v>
      </c>
      <c r="G406" s="581" t="e">
        <f t="shared" si="42"/>
        <v>#N/A</v>
      </c>
      <c r="J406" s="581">
        <v>4000</v>
      </c>
      <c r="Q406" s="601">
        <v>100</v>
      </c>
      <c r="T406" s="602" t="e">
        <f t="shared" si="43"/>
        <v>#N/A</v>
      </c>
      <c r="W406" s="581" t="s">
        <v>1649</v>
      </c>
      <c r="Y406" s="602">
        <f t="shared" si="44"/>
        <v>2021</v>
      </c>
      <c r="Z406" s="602">
        <v>12</v>
      </c>
      <c r="AA406" s="581">
        <f>'LedgerLoad Assist'!BE143</f>
        <v>0</v>
      </c>
      <c r="AB406" s="581">
        <f t="shared" si="41"/>
        <v>0</v>
      </c>
      <c r="AC406" s="581">
        <f t="shared" si="41"/>
        <v>0</v>
      </c>
    </row>
    <row r="407" spans="1:29">
      <c r="A407" s="581" t="s">
        <v>1642</v>
      </c>
      <c r="B407" s="581" t="s">
        <v>1642</v>
      </c>
      <c r="C407" s="581" t="s">
        <v>1643</v>
      </c>
      <c r="D407" s="581" t="s">
        <v>1643</v>
      </c>
      <c r="E407" s="598">
        <v>470000</v>
      </c>
      <c r="G407" s="581" t="e">
        <f t="shared" si="42"/>
        <v>#N/A</v>
      </c>
      <c r="J407" s="581">
        <v>4000</v>
      </c>
      <c r="Q407" s="601" t="s">
        <v>2027</v>
      </c>
      <c r="T407" s="602" t="e">
        <f t="shared" si="43"/>
        <v>#N/A</v>
      </c>
      <c r="W407" s="581" t="s">
        <v>1649</v>
      </c>
      <c r="Y407" s="602">
        <f t="shared" si="44"/>
        <v>2021</v>
      </c>
      <c r="Z407" s="602">
        <v>12</v>
      </c>
      <c r="AA407" s="581">
        <f>'LedgerLoad Assist'!BE144</f>
        <v>0</v>
      </c>
      <c r="AB407" s="581">
        <f t="shared" si="41"/>
        <v>0</v>
      </c>
      <c r="AC407" s="581">
        <f t="shared" si="41"/>
        <v>0</v>
      </c>
    </row>
    <row r="408" spans="1:29">
      <c r="A408" s="581" t="s">
        <v>1642</v>
      </c>
      <c r="B408" s="581" t="s">
        <v>1642</v>
      </c>
      <c r="C408" s="581" t="s">
        <v>1643</v>
      </c>
      <c r="D408" s="581" t="s">
        <v>1643</v>
      </c>
      <c r="E408" s="598">
        <v>470000</v>
      </c>
      <c r="G408" s="581" t="e">
        <f t="shared" si="42"/>
        <v>#N/A</v>
      </c>
      <c r="J408" s="581">
        <v>4000</v>
      </c>
      <c r="Q408" s="601">
        <v>610</v>
      </c>
      <c r="T408" s="602" t="e">
        <f t="shared" si="43"/>
        <v>#N/A</v>
      </c>
      <c r="W408" s="581" t="s">
        <v>1649</v>
      </c>
      <c r="Y408" s="602">
        <f t="shared" si="44"/>
        <v>2021</v>
      </c>
      <c r="Z408" s="602">
        <v>12</v>
      </c>
      <c r="AA408" s="581">
        <f>'LedgerLoad Assist'!BE145</f>
        <v>0</v>
      </c>
      <c r="AB408" s="581">
        <f t="shared" si="41"/>
        <v>0</v>
      </c>
      <c r="AC408" s="581">
        <f t="shared" si="41"/>
        <v>0</v>
      </c>
    </row>
    <row r="409" spans="1:29">
      <c r="A409" s="581" t="s">
        <v>1642</v>
      </c>
      <c r="B409" s="581" t="s">
        <v>1642</v>
      </c>
      <c r="C409" s="581" t="s">
        <v>1643</v>
      </c>
      <c r="D409" s="581" t="s">
        <v>1643</v>
      </c>
      <c r="E409" s="598">
        <v>470000</v>
      </c>
      <c r="G409" s="581" t="e">
        <f t="shared" si="42"/>
        <v>#N/A</v>
      </c>
      <c r="J409" s="581">
        <v>4000</v>
      </c>
      <c r="Q409" s="601">
        <v>620</v>
      </c>
      <c r="T409" s="602" t="e">
        <f t="shared" si="43"/>
        <v>#N/A</v>
      </c>
      <c r="W409" s="581" t="s">
        <v>1649</v>
      </c>
      <c r="Y409" s="602">
        <f t="shared" si="44"/>
        <v>2021</v>
      </c>
      <c r="Z409" s="602">
        <v>12</v>
      </c>
      <c r="AA409" s="581">
        <f>'LedgerLoad Assist'!BE146</f>
        <v>0</v>
      </c>
      <c r="AB409" s="581">
        <f t="shared" si="41"/>
        <v>0</v>
      </c>
      <c r="AC409" s="581">
        <f t="shared" si="41"/>
        <v>0</v>
      </c>
    </row>
    <row r="410" spans="1:29">
      <c r="A410" s="581" t="s">
        <v>1642</v>
      </c>
      <c r="B410" s="581" t="s">
        <v>1642</v>
      </c>
      <c r="C410" s="581" t="s">
        <v>1643</v>
      </c>
      <c r="D410" s="581" t="s">
        <v>1643</v>
      </c>
      <c r="E410" s="598">
        <v>470000</v>
      </c>
      <c r="G410" s="581" t="e">
        <f t="shared" si="42"/>
        <v>#N/A</v>
      </c>
      <c r="J410" s="581">
        <v>4000</v>
      </c>
      <c r="Q410" s="601">
        <v>900</v>
      </c>
      <c r="T410" s="602" t="e">
        <f t="shared" si="43"/>
        <v>#N/A</v>
      </c>
      <c r="W410" s="581" t="s">
        <v>1649</v>
      </c>
      <c r="Y410" s="602">
        <f t="shared" si="44"/>
        <v>2021</v>
      </c>
      <c r="Z410" s="602">
        <v>12</v>
      </c>
      <c r="AA410" s="581">
        <f>'LedgerLoad Assist'!BE147</f>
        <v>0</v>
      </c>
      <c r="AB410" s="581">
        <f t="shared" si="41"/>
        <v>0</v>
      </c>
      <c r="AC410" s="581">
        <f t="shared" si="41"/>
        <v>0</v>
      </c>
    </row>
    <row r="411" spans="1:29">
      <c r="A411" s="581" t="s">
        <v>1642</v>
      </c>
      <c r="B411" s="581" t="s">
        <v>1642</v>
      </c>
      <c r="C411" s="581" t="s">
        <v>1643</v>
      </c>
      <c r="D411" s="581" t="s">
        <v>1643</v>
      </c>
      <c r="E411" s="598">
        <v>480000</v>
      </c>
      <c r="G411" s="581" t="e">
        <f t="shared" si="42"/>
        <v>#N/A</v>
      </c>
      <c r="J411" s="581">
        <v>4000</v>
      </c>
      <c r="Q411" s="601">
        <v>100</v>
      </c>
      <c r="T411" s="602" t="e">
        <f t="shared" si="43"/>
        <v>#N/A</v>
      </c>
      <c r="W411" s="581" t="s">
        <v>1649</v>
      </c>
      <c r="Y411" s="602">
        <f t="shared" si="44"/>
        <v>2021</v>
      </c>
      <c r="Z411" s="602">
        <v>12</v>
      </c>
      <c r="AA411" s="581">
        <f>'LedgerLoad Assist'!BE148</f>
        <v>0</v>
      </c>
      <c r="AB411" s="581">
        <f t="shared" ref="AB411:AC430" si="45">AA411</f>
        <v>0</v>
      </c>
      <c r="AC411" s="581">
        <f t="shared" si="45"/>
        <v>0</v>
      </c>
    </row>
    <row r="412" spans="1:29">
      <c r="A412" s="581" t="s">
        <v>1642</v>
      </c>
      <c r="B412" s="581" t="s">
        <v>1642</v>
      </c>
      <c r="C412" s="581" t="s">
        <v>1643</v>
      </c>
      <c r="D412" s="581" t="s">
        <v>1643</v>
      </c>
      <c r="E412" s="598">
        <v>480000</v>
      </c>
      <c r="G412" s="581" t="e">
        <f t="shared" si="42"/>
        <v>#N/A</v>
      </c>
      <c r="J412" s="581">
        <v>4000</v>
      </c>
      <c r="Q412" s="601" t="s">
        <v>2027</v>
      </c>
      <c r="T412" s="602" t="e">
        <f t="shared" si="43"/>
        <v>#N/A</v>
      </c>
      <c r="W412" s="581" t="s">
        <v>1649</v>
      </c>
      <c r="Y412" s="602">
        <f t="shared" si="44"/>
        <v>2021</v>
      </c>
      <c r="Z412" s="602">
        <v>12</v>
      </c>
      <c r="AA412" s="581">
        <f>'LedgerLoad Assist'!BE149</f>
        <v>0</v>
      </c>
      <c r="AB412" s="581">
        <f t="shared" si="45"/>
        <v>0</v>
      </c>
      <c r="AC412" s="581">
        <f t="shared" si="45"/>
        <v>0</v>
      </c>
    </row>
    <row r="413" spans="1:29">
      <c r="A413" s="581" t="s">
        <v>1642</v>
      </c>
      <c r="B413" s="581" t="s">
        <v>1642</v>
      </c>
      <c r="C413" s="581" t="s">
        <v>1643</v>
      </c>
      <c r="D413" s="581" t="s">
        <v>1643</v>
      </c>
      <c r="E413" s="598">
        <v>480000</v>
      </c>
      <c r="G413" s="581" t="e">
        <f t="shared" si="42"/>
        <v>#N/A</v>
      </c>
      <c r="J413" s="581">
        <v>4000</v>
      </c>
      <c r="Q413" s="601">
        <v>610</v>
      </c>
      <c r="T413" s="602" t="e">
        <f t="shared" si="43"/>
        <v>#N/A</v>
      </c>
      <c r="W413" s="581" t="s">
        <v>1649</v>
      </c>
      <c r="Y413" s="602">
        <f t="shared" si="44"/>
        <v>2021</v>
      </c>
      <c r="Z413" s="602">
        <v>12</v>
      </c>
      <c r="AA413" s="581">
        <f>'LedgerLoad Assist'!BE150</f>
        <v>0</v>
      </c>
      <c r="AB413" s="581">
        <f t="shared" si="45"/>
        <v>0</v>
      </c>
      <c r="AC413" s="581">
        <f t="shared" si="45"/>
        <v>0</v>
      </c>
    </row>
    <row r="414" spans="1:29">
      <c r="A414" s="581" t="s">
        <v>1642</v>
      </c>
      <c r="B414" s="581" t="s">
        <v>1642</v>
      </c>
      <c r="C414" s="581" t="s">
        <v>1643</v>
      </c>
      <c r="D414" s="581" t="s">
        <v>1643</v>
      </c>
      <c r="E414" s="598">
        <v>480000</v>
      </c>
      <c r="G414" s="581" t="e">
        <f t="shared" si="42"/>
        <v>#N/A</v>
      </c>
      <c r="J414" s="581">
        <v>4000</v>
      </c>
      <c r="Q414" s="601">
        <v>620</v>
      </c>
      <c r="T414" s="602" t="e">
        <f t="shared" si="43"/>
        <v>#N/A</v>
      </c>
      <c r="W414" s="581" t="s">
        <v>1649</v>
      </c>
      <c r="Y414" s="602">
        <f t="shared" si="44"/>
        <v>2021</v>
      </c>
      <c r="Z414" s="602">
        <v>12</v>
      </c>
      <c r="AA414" s="581">
        <f>'LedgerLoad Assist'!BE151</f>
        <v>0</v>
      </c>
      <c r="AB414" s="581">
        <f t="shared" si="45"/>
        <v>0</v>
      </c>
      <c r="AC414" s="581">
        <f t="shared" si="45"/>
        <v>0</v>
      </c>
    </row>
    <row r="415" spans="1:29">
      <c r="A415" s="581" t="s">
        <v>1642</v>
      </c>
      <c r="B415" s="581" t="s">
        <v>1642</v>
      </c>
      <c r="C415" s="581" t="s">
        <v>1643</v>
      </c>
      <c r="D415" s="581" t="s">
        <v>1643</v>
      </c>
      <c r="E415" s="598">
        <v>480000</v>
      </c>
      <c r="G415" s="581" t="e">
        <f t="shared" si="42"/>
        <v>#N/A</v>
      </c>
      <c r="J415" s="581">
        <v>4000</v>
      </c>
      <c r="Q415" s="601">
        <v>900</v>
      </c>
      <c r="T415" s="602" t="e">
        <f t="shared" si="43"/>
        <v>#N/A</v>
      </c>
      <c r="W415" s="581" t="s">
        <v>1649</v>
      </c>
      <c r="Y415" s="602">
        <f t="shared" si="44"/>
        <v>2021</v>
      </c>
      <c r="Z415" s="602">
        <v>12</v>
      </c>
      <c r="AA415" s="581">
        <f>'LedgerLoad Assist'!BE152</f>
        <v>0</v>
      </c>
      <c r="AB415" s="581">
        <f t="shared" si="45"/>
        <v>0</v>
      </c>
      <c r="AC415" s="581">
        <f t="shared" si="45"/>
        <v>0</v>
      </c>
    </row>
    <row r="416" spans="1:29">
      <c r="A416" s="581" t="s">
        <v>1642</v>
      </c>
      <c r="B416" s="581" t="s">
        <v>1642</v>
      </c>
      <c r="C416" s="581" t="s">
        <v>1643</v>
      </c>
      <c r="D416" s="581" t="s">
        <v>1643</v>
      </c>
      <c r="E416" s="598">
        <v>490000</v>
      </c>
      <c r="G416" s="581" t="e">
        <f t="shared" si="42"/>
        <v>#N/A</v>
      </c>
      <c r="J416" s="581">
        <v>4000</v>
      </c>
      <c r="Q416" s="601">
        <v>100</v>
      </c>
      <c r="T416" s="602" t="e">
        <f t="shared" si="43"/>
        <v>#N/A</v>
      </c>
      <c r="W416" s="581" t="s">
        <v>1649</v>
      </c>
      <c r="Y416" s="602">
        <f t="shared" si="44"/>
        <v>2021</v>
      </c>
      <c r="Z416" s="602">
        <v>12</v>
      </c>
      <c r="AA416" s="581">
        <f>'LedgerLoad Assist'!BE153</f>
        <v>0</v>
      </c>
      <c r="AB416" s="581">
        <f t="shared" si="45"/>
        <v>0</v>
      </c>
      <c r="AC416" s="581">
        <f t="shared" si="45"/>
        <v>0</v>
      </c>
    </row>
    <row r="417" spans="1:29">
      <c r="A417" s="581" t="s">
        <v>1642</v>
      </c>
      <c r="B417" s="581" t="s">
        <v>1642</v>
      </c>
      <c r="C417" s="581" t="s">
        <v>1643</v>
      </c>
      <c r="D417" s="581" t="s">
        <v>1643</v>
      </c>
      <c r="E417" s="598">
        <v>490000</v>
      </c>
      <c r="G417" s="581" t="e">
        <f t="shared" si="42"/>
        <v>#N/A</v>
      </c>
      <c r="J417" s="581">
        <v>4000</v>
      </c>
      <c r="Q417" s="601" t="s">
        <v>2027</v>
      </c>
      <c r="T417" s="602" t="e">
        <f t="shared" si="43"/>
        <v>#N/A</v>
      </c>
      <c r="W417" s="581" t="s">
        <v>1649</v>
      </c>
      <c r="Y417" s="602">
        <f t="shared" si="44"/>
        <v>2021</v>
      </c>
      <c r="Z417" s="602">
        <v>12</v>
      </c>
      <c r="AA417" s="581">
        <f>'LedgerLoad Assist'!BE154</f>
        <v>0</v>
      </c>
      <c r="AB417" s="581">
        <f t="shared" si="45"/>
        <v>0</v>
      </c>
      <c r="AC417" s="581">
        <f t="shared" si="45"/>
        <v>0</v>
      </c>
    </row>
    <row r="418" spans="1:29">
      <c r="A418" s="581" t="s">
        <v>1642</v>
      </c>
      <c r="B418" s="581" t="s">
        <v>1642</v>
      </c>
      <c r="C418" s="581" t="s">
        <v>1643</v>
      </c>
      <c r="D418" s="581" t="s">
        <v>1643</v>
      </c>
      <c r="E418" s="598">
        <v>490000</v>
      </c>
      <c r="G418" s="581" t="e">
        <f t="shared" si="42"/>
        <v>#N/A</v>
      </c>
      <c r="J418" s="581">
        <v>4000</v>
      </c>
      <c r="Q418" s="601">
        <v>610</v>
      </c>
      <c r="T418" s="602" t="e">
        <f t="shared" si="43"/>
        <v>#N/A</v>
      </c>
      <c r="W418" s="581" t="s">
        <v>1649</v>
      </c>
      <c r="Y418" s="602">
        <f t="shared" si="44"/>
        <v>2021</v>
      </c>
      <c r="Z418" s="602">
        <v>12</v>
      </c>
      <c r="AA418" s="581">
        <f>'LedgerLoad Assist'!BE155</f>
        <v>0</v>
      </c>
      <c r="AB418" s="581">
        <f t="shared" si="45"/>
        <v>0</v>
      </c>
      <c r="AC418" s="581">
        <f t="shared" si="45"/>
        <v>0</v>
      </c>
    </row>
    <row r="419" spans="1:29">
      <c r="A419" s="581" t="s">
        <v>1642</v>
      </c>
      <c r="B419" s="581" t="s">
        <v>1642</v>
      </c>
      <c r="C419" s="581" t="s">
        <v>1643</v>
      </c>
      <c r="D419" s="581" t="s">
        <v>1643</v>
      </c>
      <c r="E419" s="598">
        <v>490000</v>
      </c>
      <c r="G419" s="581" t="e">
        <f t="shared" si="42"/>
        <v>#N/A</v>
      </c>
      <c r="J419" s="581">
        <v>4000</v>
      </c>
      <c r="Q419" s="601">
        <v>620</v>
      </c>
      <c r="T419" s="602" t="e">
        <f t="shared" si="43"/>
        <v>#N/A</v>
      </c>
      <c r="W419" s="581" t="s">
        <v>1649</v>
      </c>
      <c r="Y419" s="602">
        <f t="shared" si="44"/>
        <v>2021</v>
      </c>
      <c r="Z419" s="602">
        <v>12</v>
      </c>
      <c r="AA419" s="581">
        <f>'LedgerLoad Assist'!BE156</f>
        <v>0</v>
      </c>
      <c r="AB419" s="581">
        <f t="shared" si="45"/>
        <v>0</v>
      </c>
      <c r="AC419" s="581">
        <f t="shared" si="45"/>
        <v>0</v>
      </c>
    </row>
    <row r="420" spans="1:29">
      <c r="A420" s="581" t="s">
        <v>1642</v>
      </c>
      <c r="B420" s="581" t="s">
        <v>1642</v>
      </c>
      <c r="C420" s="581" t="s">
        <v>1643</v>
      </c>
      <c r="D420" s="581" t="s">
        <v>1643</v>
      </c>
      <c r="E420" s="598">
        <v>490000</v>
      </c>
      <c r="G420" s="581" t="e">
        <f t="shared" si="42"/>
        <v>#N/A</v>
      </c>
      <c r="J420" s="581">
        <v>4000</v>
      </c>
      <c r="Q420" s="601">
        <v>900</v>
      </c>
      <c r="T420" s="602" t="e">
        <f t="shared" si="43"/>
        <v>#N/A</v>
      </c>
      <c r="W420" s="581" t="s">
        <v>1649</v>
      </c>
      <c r="Y420" s="602">
        <f t="shared" si="44"/>
        <v>2021</v>
      </c>
      <c r="Z420" s="602">
        <v>12</v>
      </c>
      <c r="AA420" s="581">
        <f>'LedgerLoad Assist'!BE157</f>
        <v>0</v>
      </c>
      <c r="AB420" s="581">
        <f t="shared" si="45"/>
        <v>0</v>
      </c>
      <c r="AC420" s="581">
        <f t="shared" si="45"/>
        <v>0</v>
      </c>
    </row>
    <row r="421" spans="1:29">
      <c r="A421" s="581" t="s">
        <v>1642</v>
      </c>
      <c r="B421" s="581" t="s">
        <v>1642</v>
      </c>
      <c r="C421" s="581" t="s">
        <v>1643</v>
      </c>
      <c r="D421" s="581" t="s">
        <v>1643</v>
      </c>
      <c r="E421" s="598">
        <v>500000</v>
      </c>
      <c r="G421" s="581" t="e">
        <f t="shared" si="42"/>
        <v>#N/A</v>
      </c>
      <c r="J421" s="581">
        <v>4000</v>
      </c>
      <c r="Q421" s="601">
        <v>100</v>
      </c>
      <c r="T421" s="602" t="e">
        <f t="shared" si="43"/>
        <v>#N/A</v>
      </c>
      <c r="W421" s="581" t="s">
        <v>1649</v>
      </c>
      <c r="Y421" s="602">
        <f t="shared" si="44"/>
        <v>2021</v>
      </c>
      <c r="Z421" s="602">
        <v>12</v>
      </c>
      <c r="AA421" s="581">
        <f>'LedgerLoad Assist'!BE158</f>
        <v>0</v>
      </c>
      <c r="AB421" s="581">
        <f t="shared" si="45"/>
        <v>0</v>
      </c>
      <c r="AC421" s="581">
        <f t="shared" si="45"/>
        <v>0</v>
      </c>
    </row>
    <row r="422" spans="1:29">
      <c r="A422" s="581" t="s">
        <v>1642</v>
      </c>
      <c r="B422" s="581" t="s">
        <v>1642</v>
      </c>
      <c r="C422" s="581" t="s">
        <v>1643</v>
      </c>
      <c r="D422" s="581" t="s">
        <v>1643</v>
      </c>
      <c r="E422" s="598">
        <v>500000</v>
      </c>
      <c r="G422" s="581" t="e">
        <f t="shared" si="42"/>
        <v>#N/A</v>
      </c>
      <c r="J422" s="581">
        <v>4000</v>
      </c>
      <c r="Q422" s="601" t="s">
        <v>2027</v>
      </c>
      <c r="T422" s="602" t="e">
        <f t="shared" si="43"/>
        <v>#N/A</v>
      </c>
      <c r="W422" s="581" t="s">
        <v>1649</v>
      </c>
      <c r="Y422" s="602">
        <f t="shared" si="44"/>
        <v>2021</v>
      </c>
      <c r="Z422" s="602">
        <v>12</v>
      </c>
      <c r="AA422" s="581">
        <f>'LedgerLoad Assist'!BE159</f>
        <v>0</v>
      </c>
      <c r="AB422" s="581">
        <f t="shared" si="45"/>
        <v>0</v>
      </c>
      <c r="AC422" s="581">
        <f t="shared" si="45"/>
        <v>0</v>
      </c>
    </row>
    <row r="423" spans="1:29">
      <c r="A423" s="581" t="s">
        <v>1642</v>
      </c>
      <c r="B423" s="581" t="s">
        <v>1642</v>
      </c>
      <c r="C423" s="581" t="s">
        <v>1643</v>
      </c>
      <c r="D423" s="581" t="s">
        <v>1643</v>
      </c>
      <c r="E423" s="598">
        <v>500000</v>
      </c>
      <c r="G423" s="581" t="e">
        <f t="shared" si="42"/>
        <v>#N/A</v>
      </c>
      <c r="J423" s="581">
        <v>4000</v>
      </c>
      <c r="Q423" s="601">
        <v>610</v>
      </c>
      <c r="T423" s="602" t="e">
        <f t="shared" si="43"/>
        <v>#N/A</v>
      </c>
      <c r="W423" s="581" t="s">
        <v>1649</v>
      </c>
      <c r="Y423" s="602">
        <f t="shared" si="44"/>
        <v>2021</v>
      </c>
      <c r="Z423" s="602">
        <v>12</v>
      </c>
      <c r="AA423" s="581">
        <f>'LedgerLoad Assist'!BE160</f>
        <v>0</v>
      </c>
      <c r="AB423" s="581">
        <f t="shared" si="45"/>
        <v>0</v>
      </c>
      <c r="AC423" s="581">
        <f t="shared" si="45"/>
        <v>0</v>
      </c>
    </row>
    <row r="424" spans="1:29">
      <c r="A424" s="581" t="s">
        <v>1642</v>
      </c>
      <c r="B424" s="581" t="s">
        <v>1642</v>
      </c>
      <c r="C424" s="581" t="s">
        <v>1643</v>
      </c>
      <c r="D424" s="581" t="s">
        <v>1643</v>
      </c>
      <c r="E424" s="598">
        <v>500000</v>
      </c>
      <c r="G424" s="581" t="e">
        <f t="shared" si="42"/>
        <v>#N/A</v>
      </c>
      <c r="J424" s="581">
        <v>4000</v>
      </c>
      <c r="Q424" s="601">
        <v>620</v>
      </c>
      <c r="T424" s="602" t="e">
        <f t="shared" si="43"/>
        <v>#N/A</v>
      </c>
      <c r="W424" s="581" t="s">
        <v>1649</v>
      </c>
      <c r="Y424" s="602">
        <f t="shared" si="44"/>
        <v>2021</v>
      </c>
      <c r="Z424" s="602">
        <v>12</v>
      </c>
      <c r="AA424" s="581">
        <f>'LedgerLoad Assist'!BE161</f>
        <v>0</v>
      </c>
      <c r="AB424" s="581">
        <f t="shared" si="45"/>
        <v>0</v>
      </c>
      <c r="AC424" s="581">
        <f t="shared" si="45"/>
        <v>0</v>
      </c>
    </row>
    <row r="425" spans="1:29">
      <c r="A425" s="581" t="s">
        <v>1642</v>
      </c>
      <c r="B425" s="581" t="s">
        <v>1642</v>
      </c>
      <c r="C425" s="581" t="s">
        <v>1643</v>
      </c>
      <c r="D425" s="581" t="s">
        <v>1643</v>
      </c>
      <c r="E425" s="598">
        <v>500000</v>
      </c>
      <c r="G425" s="581" t="e">
        <f t="shared" si="42"/>
        <v>#N/A</v>
      </c>
      <c r="J425" s="581">
        <v>4000</v>
      </c>
      <c r="Q425" s="601">
        <v>900</v>
      </c>
      <c r="T425" s="602" t="e">
        <f t="shared" si="43"/>
        <v>#N/A</v>
      </c>
      <c r="W425" s="581" t="s">
        <v>1649</v>
      </c>
      <c r="Y425" s="602">
        <f t="shared" si="44"/>
        <v>2021</v>
      </c>
      <c r="Z425" s="602">
        <v>12</v>
      </c>
      <c r="AA425" s="581">
        <f>'LedgerLoad Assist'!BE162</f>
        <v>0</v>
      </c>
      <c r="AB425" s="581">
        <f t="shared" si="45"/>
        <v>0</v>
      </c>
      <c r="AC425" s="581">
        <f t="shared" si="45"/>
        <v>0</v>
      </c>
    </row>
    <row r="426" spans="1:29">
      <c r="A426" s="581" t="s">
        <v>1642</v>
      </c>
      <c r="B426" s="581" t="s">
        <v>1642</v>
      </c>
      <c r="C426" s="581" t="s">
        <v>1643</v>
      </c>
      <c r="D426" s="581" t="s">
        <v>1643</v>
      </c>
      <c r="E426" s="598">
        <v>510000</v>
      </c>
      <c r="G426" s="581" t="e">
        <f t="shared" si="42"/>
        <v>#N/A</v>
      </c>
      <c r="J426" s="581">
        <v>4000</v>
      </c>
      <c r="Q426" s="601">
        <v>100</v>
      </c>
      <c r="T426" s="602" t="e">
        <f t="shared" si="43"/>
        <v>#N/A</v>
      </c>
      <c r="W426" s="581" t="s">
        <v>1649</v>
      </c>
      <c r="Y426" s="602">
        <f t="shared" si="44"/>
        <v>2021</v>
      </c>
      <c r="Z426" s="602">
        <v>12</v>
      </c>
      <c r="AB426" s="581">
        <f t="shared" si="45"/>
        <v>0</v>
      </c>
      <c r="AC426" s="581">
        <f t="shared" si="45"/>
        <v>0</v>
      </c>
    </row>
    <row r="427" spans="1:29">
      <c r="A427" s="581" t="s">
        <v>1642</v>
      </c>
      <c r="B427" s="581" t="s">
        <v>1642</v>
      </c>
      <c r="C427" s="581" t="s">
        <v>1643</v>
      </c>
      <c r="D427" s="581" t="s">
        <v>1643</v>
      </c>
      <c r="E427" s="598">
        <v>510000</v>
      </c>
      <c r="G427" s="581" t="e">
        <f t="shared" si="42"/>
        <v>#N/A</v>
      </c>
      <c r="J427" s="581">
        <v>4000</v>
      </c>
      <c r="Q427" s="601" t="s">
        <v>2027</v>
      </c>
      <c r="T427" s="602" t="e">
        <f t="shared" si="43"/>
        <v>#N/A</v>
      </c>
      <c r="W427" s="581" t="s">
        <v>1649</v>
      </c>
      <c r="Y427" s="602">
        <f t="shared" si="44"/>
        <v>2021</v>
      </c>
      <c r="Z427" s="602">
        <v>12</v>
      </c>
      <c r="AA427" s="581">
        <f>'OPER.-NONMAJOR CAP. PROJ(73-74)'!AW32+'LedgerLoad Assist'!BE164</f>
        <v>0</v>
      </c>
      <c r="AB427" s="581">
        <f t="shared" si="45"/>
        <v>0</v>
      </c>
      <c r="AC427" s="581">
        <f t="shared" si="45"/>
        <v>0</v>
      </c>
    </row>
    <row r="428" spans="1:29">
      <c r="A428" s="581" t="s">
        <v>1642</v>
      </c>
      <c r="B428" s="581" t="s">
        <v>1642</v>
      </c>
      <c r="C428" s="581" t="s">
        <v>1643</v>
      </c>
      <c r="D428" s="581" t="s">
        <v>1643</v>
      </c>
      <c r="E428" s="598">
        <v>510000</v>
      </c>
      <c r="G428" s="581" t="e">
        <f t="shared" si="42"/>
        <v>#N/A</v>
      </c>
      <c r="J428" s="581">
        <v>4000</v>
      </c>
      <c r="Q428" s="601">
        <v>610</v>
      </c>
      <c r="T428" s="602" t="e">
        <f t="shared" si="43"/>
        <v>#N/A</v>
      </c>
      <c r="W428" s="581" t="s">
        <v>1649</v>
      </c>
      <c r="Y428" s="602">
        <f t="shared" si="44"/>
        <v>2021</v>
      </c>
      <c r="Z428" s="602">
        <v>12</v>
      </c>
      <c r="AB428" s="581">
        <f t="shared" si="45"/>
        <v>0</v>
      </c>
      <c r="AC428" s="581">
        <f t="shared" si="45"/>
        <v>0</v>
      </c>
    </row>
    <row r="429" spans="1:29">
      <c r="A429" s="581" t="s">
        <v>1642</v>
      </c>
      <c r="B429" s="581" t="s">
        <v>1642</v>
      </c>
      <c r="C429" s="581" t="s">
        <v>1643</v>
      </c>
      <c r="D429" s="581" t="s">
        <v>1643</v>
      </c>
      <c r="E429" s="598">
        <v>510000</v>
      </c>
      <c r="G429" s="581" t="e">
        <f t="shared" si="42"/>
        <v>#N/A</v>
      </c>
      <c r="J429" s="581">
        <v>4000</v>
      </c>
      <c r="Q429" s="601">
        <v>620</v>
      </c>
      <c r="T429" s="602" t="e">
        <f t="shared" si="43"/>
        <v>#N/A</v>
      </c>
      <c r="W429" s="581" t="s">
        <v>1649</v>
      </c>
      <c r="Y429" s="602">
        <f t="shared" si="44"/>
        <v>2021</v>
      </c>
      <c r="Z429" s="602">
        <v>12</v>
      </c>
      <c r="AB429" s="581">
        <f t="shared" si="45"/>
        <v>0</v>
      </c>
      <c r="AC429" s="581">
        <f t="shared" si="45"/>
        <v>0</v>
      </c>
    </row>
    <row r="430" spans="1:29">
      <c r="A430" s="581" t="s">
        <v>1642</v>
      </c>
      <c r="B430" s="581" t="s">
        <v>1642</v>
      </c>
      <c r="C430" s="581" t="s">
        <v>1643</v>
      </c>
      <c r="D430" s="581" t="s">
        <v>1643</v>
      </c>
      <c r="E430" s="598">
        <v>510000</v>
      </c>
      <c r="G430" s="581" t="e">
        <f t="shared" si="42"/>
        <v>#N/A</v>
      </c>
      <c r="J430" s="581">
        <v>4000</v>
      </c>
      <c r="Q430" s="601">
        <v>900</v>
      </c>
      <c r="T430" s="602" t="e">
        <f t="shared" si="43"/>
        <v>#N/A</v>
      </c>
      <c r="W430" s="581" t="s">
        <v>1649</v>
      </c>
      <c r="Y430" s="602">
        <f t="shared" si="44"/>
        <v>2021</v>
      </c>
      <c r="Z430" s="602">
        <v>12</v>
      </c>
      <c r="AA430" s="581">
        <f>'OPER.-NONMAJOR CAP. PROJ(73-74)'!AW33+'LedgerLoad Assist'!BE167</f>
        <v>0</v>
      </c>
      <c r="AB430" s="581">
        <f t="shared" si="45"/>
        <v>0</v>
      </c>
      <c r="AC430" s="581">
        <f t="shared" si="45"/>
        <v>0</v>
      </c>
    </row>
    <row r="431" spans="1:29">
      <c r="A431" s="581" t="s">
        <v>1642</v>
      </c>
      <c r="B431" s="581" t="s">
        <v>1642</v>
      </c>
      <c r="C431" s="581" t="s">
        <v>1643</v>
      </c>
      <c r="D431" s="581" t="s">
        <v>1643</v>
      </c>
      <c r="E431" s="598">
        <v>520000</v>
      </c>
      <c r="G431" s="581" t="e">
        <f t="shared" si="42"/>
        <v>#N/A</v>
      </c>
      <c r="J431" s="581">
        <v>4000</v>
      </c>
      <c r="Q431" s="601">
        <v>100</v>
      </c>
      <c r="T431" s="602" t="e">
        <f t="shared" si="43"/>
        <v>#N/A</v>
      </c>
      <c r="W431" s="581" t="s">
        <v>1649</v>
      </c>
      <c r="Y431" s="602">
        <f t="shared" si="44"/>
        <v>2021</v>
      </c>
      <c r="Z431" s="602">
        <v>12</v>
      </c>
      <c r="AB431" s="581">
        <f t="shared" ref="AB431:AC447" si="46">AA431</f>
        <v>0</v>
      </c>
      <c r="AC431" s="581">
        <f t="shared" si="46"/>
        <v>0</v>
      </c>
    </row>
    <row r="432" spans="1:29">
      <c r="A432" s="581" t="s">
        <v>1642</v>
      </c>
      <c r="B432" s="581" t="s">
        <v>1642</v>
      </c>
      <c r="C432" s="581" t="s">
        <v>1643</v>
      </c>
      <c r="D432" s="581" t="s">
        <v>1643</v>
      </c>
      <c r="E432" s="598">
        <v>520000</v>
      </c>
      <c r="G432" s="581" t="e">
        <f t="shared" si="42"/>
        <v>#N/A</v>
      </c>
      <c r="J432" s="581">
        <v>4000</v>
      </c>
      <c r="Q432" s="601" t="s">
        <v>2027</v>
      </c>
      <c r="T432" s="602" t="e">
        <f t="shared" si="43"/>
        <v>#N/A</v>
      </c>
      <c r="W432" s="581" t="s">
        <v>1649</v>
      </c>
      <c r="Y432" s="602">
        <f t="shared" si="44"/>
        <v>2021</v>
      </c>
      <c r="Z432" s="602">
        <v>12</v>
      </c>
      <c r="AA432" s="581">
        <f>-'OPER.-NONMAJOR CAP. PROJ(73-74)'!AW42-'OPER.-NONMAJOR CAP. PROJ(73-74)'!AW45-'OPER.-NONMAJOR CAP. PROJ(73-74)'!AW46-'LedgerLoad Assist'!BE169</f>
        <v>0</v>
      </c>
      <c r="AB432" s="581">
        <f t="shared" si="46"/>
        <v>0</v>
      </c>
      <c r="AC432" s="581">
        <f t="shared" si="46"/>
        <v>0</v>
      </c>
    </row>
    <row r="433" spans="1:29">
      <c r="A433" s="581" t="s">
        <v>1642</v>
      </c>
      <c r="B433" s="581" t="s">
        <v>1642</v>
      </c>
      <c r="C433" s="581" t="s">
        <v>1643</v>
      </c>
      <c r="D433" s="581" t="s">
        <v>1643</v>
      </c>
      <c r="E433" s="598">
        <v>520000</v>
      </c>
      <c r="G433" s="581" t="e">
        <f t="shared" si="42"/>
        <v>#N/A</v>
      </c>
      <c r="J433" s="581">
        <v>4000</v>
      </c>
      <c r="Q433" s="601">
        <v>610</v>
      </c>
      <c r="T433" s="602" t="e">
        <f t="shared" si="43"/>
        <v>#N/A</v>
      </c>
      <c r="W433" s="581" t="s">
        <v>1649</v>
      </c>
      <c r="Y433" s="602">
        <f t="shared" si="44"/>
        <v>2021</v>
      </c>
      <c r="Z433" s="602">
        <v>12</v>
      </c>
      <c r="AB433" s="581">
        <f t="shared" si="46"/>
        <v>0</v>
      </c>
      <c r="AC433" s="581">
        <f t="shared" si="46"/>
        <v>0</v>
      </c>
    </row>
    <row r="434" spans="1:29">
      <c r="A434" s="581" t="s">
        <v>1642</v>
      </c>
      <c r="B434" s="581" t="s">
        <v>1642</v>
      </c>
      <c r="C434" s="581" t="s">
        <v>1643</v>
      </c>
      <c r="D434" s="581" t="s">
        <v>1643</v>
      </c>
      <c r="E434" s="598">
        <v>520000</v>
      </c>
      <c r="G434" s="581" t="e">
        <f t="shared" si="42"/>
        <v>#N/A</v>
      </c>
      <c r="J434" s="581">
        <v>4000</v>
      </c>
      <c r="Q434" s="601">
        <v>620</v>
      </c>
      <c r="T434" s="602" t="e">
        <f t="shared" si="43"/>
        <v>#N/A</v>
      </c>
      <c r="W434" s="581" t="s">
        <v>1649</v>
      </c>
      <c r="Y434" s="602">
        <f t="shared" si="44"/>
        <v>2021</v>
      </c>
      <c r="Z434" s="602">
        <v>12</v>
      </c>
      <c r="AB434" s="581">
        <f t="shared" si="46"/>
        <v>0</v>
      </c>
      <c r="AC434" s="581">
        <f t="shared" si="46"/>
        <v>0</v>
      </c>
    </row>
    <row r="435" spans="1:29">
      <c r="A435" s="581" t="s">
        <v>1642</v>
      </c>
      <c r="B435" s="581" t="s">
        <v>1642</v>
      </c>
      <c r="C435" s="581" t="s">
        <v>1643</v>
      </c>
      <c r="D435" s="581" t="s">
        <v>1643</v>
      </c>
      <c r="E435" s="598">
        <v>520000</v>
      </c>
      <c r="G435" s="581" t="e">
        <f t="shared" si="42"/>
        <v>#N/A</v>
      </c>
      <c r="J435" s="581">
        <v>4000</v>
      </c>
      <c r="Q435" s="601">
        <v>900</v>
      </c>
      <c r="T435" s="602" t="e">
        <f t="shared" si="43"/>
        <v>#N/A</v>
      </c>
      <c r="W435" s="581" t="s">
        <v>1649</v>
      </c>
      <c r="Y435" s="602">
        <f t="shared" si="44"/>
        <v>2021</v>
      </c>
      <c r="Z435" s="602">
        <v>12</v>
      </c>
      <c r="AB435" s="581">
        <f t="shared" si="46"/>
        <v>0</v>
      </c>
      <c r="AC435" s="581">
        <f t="shared" si="46"/>
        <v>0</v>
      </c>
    </row>
    <row r="436" spans="1:29">
      <c r="A436" s="581" t="s">
        <v>1642</v>
      </c>
      <c r="B436" s="581" t="s">
        <v>1642</v>
      </c>
      <c r="C436" s="581" t="s">
        <v>1643</v>
      </c>
      <c r="D436" s="581" t="s">
        <v>1643</v>
      </c>
      <c r="E436" s="598">
        <v>100000</v>
      </c>
      <c r="G436" s="581" t="e">
        <f t="shared" si="42"/>
        <v>#N/A</v>
      </c>
      <c r="J436" s="581">
        <v>5000</v>
      </c>
      <c r="Q436" s="601"/>
      <c r="T436" s="602" t="e">
        <f t="shared" si="43"/>
        <v>#N/A</v>
      </c>
      <c r="W436" s="581" t="s">
        <v>1649</v>
      </c>
      <c r="Y436" s="602">
        <f t="shared" si="44"/>
        <v>2021</v>
      </c>
      <c r="Z436" s="602">
        <v>12</v>
      </c>
      <c r="AA436" s="581">
        <f>'NET POSITION-PROPRIETARY(18)'!H13+'NET POSITION-PROPRIETARY(18)'!H14+'NET POSITION-PROPRIETARY(18)'!H15+'NET POSITION-PROPRIETARY(18)'!H25+'NET POSITION-PROPRIETARY(18)'!H26</f>
        <v>0</v>
      </c>
      <c r="AB436" s="581">
        <f t="shared" si="46"/>
        <v>0</v>
      </c>
      <c r="AC436" s="581">
        <f t="shared" si="46"/>
        <v>0</v>
      </c>
    </row>
    <row r="437" spans="1:29">
      <c r="A437" s="581" t="s">
        <v>1642</v>
      </c>
      <c r="B437" s="581" t="s">
        <v>1642</v>
      </c>
      <c r="C437" s="581" t="s">
        <v>1643</v>
      </c>
      <c r="D437" s="581" t="s">
        <v>1643</v>
      </c>
      <c r="E437" s="598">
        <v>110000</v>
      </c>
      <c r="G437" s="581" t="e">
        <f t="shared" si="42"/>
        <v>#N/A</v>
      </c>
      <c r="J437" s="581">
        <v>5000</v>
      </c>
      <c r="Q437" s="601"/>
      <c r="T437" s="602" t="e">
        <f t="shared" si="43"/>
        <v>#N/A</v>
      </c>
      <c r="W437" s="581" t="s">
        <v>1649</v>
      </c>
      <c r="Y437" s="602">
        <f t="shared" si="44"/>
        <v>2021</v>
      </c>
      <c r="Z437" s="602">
        <v>12</v>
      </c>
      <c r="AA437" s="581">
        <f>'NET POSITION-PROPRIETARY(18)'!H16</f>
        <v>0</v>
      </c>
      <c r="AB437" s="581">
        <f t="shared" si="46"/>
        <v>0</v>
      </c>
      <c r="AC437" s="581">
        <f t="shared" si="46"/>
        <v>0</v>
      </c>
    </row>
    <row r="438" spans="1:29">
      <c r="A438" s="581" t="s">
        <v>1642</v>
      </c>
      <c r="B438" s="581" t="s">
        <v>1642</v>
      </c>
      <c r="C438" s="581" t="s">
        <v>1643</v>
      </c>
      <c r="D438" s="581" t="s">
        <v>1643</v>
      </c>
      <c r="E438" s="598">
        <v>120000</v>
      </c>
      <c r="G438" s="581" t="e">
        <f t="shared" si="42"/>
        <v>#N/A</v>
      </c>
      <c r="J438" s="581">
        <v>5000</v>
      </c>
      <c r="Q438" s="601"/>
      <c r="T438" s="602" t="e">
        <f t="shared" si="43"/>
        <v>#N/A</v>
      </c>
      <c r="W438" s="581" t="s">
        <v>1649</v>
      </c>
      <c r="Y438" s="602">
        <f t="shared" si="44"/>
        <v>2021</v>
      </c>
      <c r="Z438" s="602">
        <v>12</v>
      </c>
      <c r="AA438" s="581">
        <f>'NET POSITION-PROPRIETARY(18)'!H17</f>
        <v>0</v>
      </c>
      <c r="AB438" s="581">
        <f t="shared" si="46"/>
        <v>0</v>
      </c>
      <c r="AC438" s="581">
        <f t="shared" si="46"/>
        <v>0</v>
      </c>
    </row>
    <row r="439" spans="1:29">
      <c r="A439" s="581" t="s">
        <v>1642</v>
      </c>
      <c r="B439" s="581" t="s">
        <v>1642</v>
      </c>
      <c r="C439" s="581" t="s">
        <v>1643</v>
      </c>
      <c r="D439" s="581" t="s">
        <v>1643</v>
      </c>
      <c r="E439" s="598">
        <v>130000</v>
      </c>
      <c r="G439" s="581" t="e">
        <f t="shared" si="42"/>
        <v>#N/A</v>
      </c>
      <c r="J439" s="581">
        <v>5000</v>
      </c>
      <c r="Q439" s="601"/>
      <c r="T439" s="602" t="e">
        <f t="shared" si="43"/>
        <v>#N/A</v>
      </c>
      <c r="W439" s="581" t="s">
        <v>1649</v>
      </c>
      <c r="Y439" s="602">
        <f t="shared" si="44"/>
        <v>2021</v>
      </c>
      <c r="Z439" s="602">
        <v>12</v>
      </c>
      <c r="AA439" s="581">
        <f>'NET POSITION-PROPRIETARY(18)'!H18+'NET POSITION-PROPRIETARY(18)'!H19+'NET POSITION-PROPRIETARY(18)'!H27</f>
        <v>0</v>
      </c>
      <c r="AB439" s="581">
        <f t="shared" si="46"/>
        <v>0</v>
      </c>
      <c r="AC439" s="581">
        <f t="shared" si="46"/>
        <v>0</v>
      </c>
    </row>
    <row r="440" spans="1:29">
      <c r="A440" s="581" t="s">
        <v>1642</v>
      </c>
      <c r="B440" s="581" t="s">
        <v>1642</v>
      </c>
      <c r="C440" s="581" t="s">
        <v>1643</v>
      </c>
      <c r="D440" s="581" t="s">
        <v>1643</v>
      </c>
      <c r="E440" s="598">
        <v>140000</v>
      </c>
      <c r="G440" s="581" t="e">
        <f t="shared" si="42"/>
        <v>#N/A</v>
      </c>
      <c r="J440" s="581">
        <v>5000</v>
      </c>
      <c r="Q440" s="601"/>
      <c r="T440" s="602" t="e">
        <f t="shared" si="43"/>
        <v>#N/A</v>
      </c>
      <c r="W440" s="581" t="s">
        <v>1649</v>
      </c>
      <c r="Y440" s="602">
        <f t="shared" si="44"/>
        <v>2021</v>
      </c>
      <c r="Z440" s="602">
        <v>12</v>
      </c>
      <c r="AA440" s="581">
        <f>'NET POSITION-PROPRIETARY(18)'!H20</f>
        <v>0</v>
      </c>
      <c r="AB440" s="581">
        <f t="shared" si="46"/>
        <v>0</v>
      </c>
      <c r="AC440" s="581">
        <f t="shared" si="46"/>
        <v>0</v>
      </c>
    </row>
    <row r="441" spans="1:29">
      <c r="A441" s="581" t="s">
        <v>1642</v>
      </c>
      <c r="B441" s="581" t="s">
        <v>1642</v>
      </c>
      <c r="C441" s="581" t="s">
        <v>1643</v>
      </c>
      <c r="D441" s="581" t="s">
        <v>1643</v>
      </c>
      <c r="E441" s="598">
        <v>150000</v>
      </c>
      <c r="G441" s="581" t="e">
        <f t="shared" si="42"/>
        <v>#N/A</v>
      </c>
      <c r="J441" s="581">
        <v>5000</v>
      </c>
      <c r="Q441" s="601"/>
      <c r="T441" s="602" t="e">
        <f t="shared" si="43"/>
        <v>#N/A</v>
      </c>
      <c r="W441" s="581" t="s">
        <v>1649</v>
      </c>
      <c r="Y441" s="602">
        <f t="shared" si="44"/>
        <v>2021</v>
      </c>
      <c r="Z441" s="602">
        <v>12</v>
      </c>
      <c r="AA441" s="581">
        <f>'NET POSITION-PROPRIETARY(18)'!H21</f>
        <v>0</v>
      </c>
      <c r="AB441" s="581">
        <f t="shared" si="46"/>
        <v>0</v>
      </c>
      <c r="AC441" s="581">
        <f t="shared" si="46"/>
        <v>0</v>
      </c>
    </row>
    <row r="442" spans="1:29">
      <c r="A442" s="581" t="s">
        <v>1642</v>
      </c>
      <c r="B442" s="581" t="s">
        <v>1642</v>
      </c>
      <c r="C442" s="581" t="s">
        <v>1643</v>
      </c>
      <c r="D442" s="581" t="s">
        <v>1643</v>
      </c>
      <c r="E442" s="598">
        <v>160000</v>
      </c>
      <c r="G442" s="581" t="e">
        <f t="shared" si="42"/>
        <v>#N/A</v>
      </c>
      <c r="J442" s="581">
        <v>5000</v>
      </c>
      <c r="Q442" s="601"/>
      <c r="T442" s="602" t="e">
        <f t="shared" si="43"/>
        <v>#N/A</v>
      </c>
      <c r="W442" s="581" t="s">
        <v>1649</v>
      </c>
      <c r="Y442" s="602">
        <f t="shared" si="44"/>
        <v>2021</v>
      </c>
      <c r="Z442" s="602">
        <v>12</v>
      </c>
      <c r="AB442" s="581">
        <f t="shared" si="46"/>
        <v>0</v>
      </c>
      <c r="AC442" s="581">
        <f t="shared" si="46"/>
        <v>0</v>
      </c>
    </row>
    <row r="443" spans="1:29">
      <c r="A443" s="581" t="s">
        <v>1642</v>
      </c>
      <c r="B443" s="581" t="s">
        <v>1642</v>
      </c>
      <c r="C443" s="581" t="s">
        <v>1643</v>
      </c>
      <c r="D443" s="581" t="s">
        <v>1643</v>
      </c>
      <c r="E443" s="598">
        <v>170000</v>
      </c>
      <c r="G443" s="581" t="e">
        <f t="shared" si="42"/>
        <v>#N/A</v>
      </c>
      <c r="J443" s="581">
        <v>5000</v>
      </c>
      <c r="Q443" s="601"/>
      <c r="T443" s="602" t="e">
        <f t="shared" si="43"/>
        <v>#N/A</v>
      </c>
      <c r="W443" s="581" t="s">
        <v>1649</v>
      </c>
      <c r="Y443" s="602">
        <f t="shared" si="44"/>
        <v>2021</v>
      </c>
      <c r="Z443" s="602">
        <v>12</v>
      </c>
      <c r="AA443" s="581">
        <f>'NET POSITION-PROPRIETARY(18)'!H28</f>
        <v>0</v>
      </c>
      <c r="AB443" s="581">
        <f t="shared" si="46"/>
        <v>0</v>
      </c>
      <c r="AC443" s="581">
        <f t="shared" si="46"/>
        <v>0</v>
      </c>
    </row>
    <row r="444" spans="1:29">
      <c r="A444" s="581" t="s">
        <v>1642</v>
      </c>
      <c r="B444" s="581" t="s">
        <v>1642</v>
      </c>
      <c r="C444" s="581" t="s">
        <v>1643</v>
      </c>
      <c r="D444" s="581" t="s">
        <v>1643</v>
      </c>
      <c r="E444" s="598">
        <v>180000</v>
      </c>
      <c r="G444" s="581" t="e">
        <f t="shared" si="42"/>
        <v>#N/A</v>
      </c>
      <c r="J444" s="581">
        <v>5000</v>
      </c>
      <c r="Q444" s="601"/>
      <c r="T444" s="602" t="e">
        <f t="shared" si="43"/>
        <v>#N/A</v>
      </c>
      <c r="W444" s="581" t="s">
        <v>1649</v>
      </c>
      <c r="Y444" s="602">
        <f t="shared" si="44"/>
        <v>2021</v>
      </c>
      <c r="Z444" s="602">
        <v>12</v>
      </c>
      <c r="AA444" s="581">
        <f>'NET POSITION-PROPRIETARY(18)'!H37</f>
        <v>0</v>
      </c>
      <c r="AB444" s="581">
        <f t="shared" si="46"/>
        <v>0</v>
      </c>
      <c r="AC444" s="581">
        <f t="shared" si="46"/>
        <v>0</v>
      </c>
    </row>
    <row r="445" spans="1:29">
      <c r="A445" s="581" t="s">
        <v>1642</v>
      </c>
      <c r="B445" s="581" t="s">
        <v>1642</v>
      </c>
      <c r="C445" s="581" t="s">
        <v>1643</v>
      </c>
      <c r="D445" s="581" t="s">
        <v>1643</v>
      </c>
      <c r="E445" s="598">
        <v>190000</v>
      </c>
      <c r="G445" s="581" t="e">
        <f t="shared" si="42"/>
        <v>#N/A</v>
      </c>
      <c r="J445" s="581">
        <v>5000</v>
      </c>
      <c r="Q445" s="601"/>
      <c r="T445" s="602" t="e">
        <f t="shared" si="43"/>
        <v>#N/A</v>
      </c>
      <c r="W445" s="581" t="s">
        <v>1649</v>
      </c>
      <c r="Y445" s="602">
        <f t="shared" si="44"/>
        <v>2021</v>
      </c>
      <c r="Z445" s="602">
        <v>12</v>
      </c>
      <c r="AA445" s="581">
        <f>'NET POSITION-PROPRIETARY(18)'!H45</f>
        <v>0</v>
      </c>
      <c r="AB445" s="581">
        <f t="shared" si="46"/>
        <v>0</v>
      </c>
      <c r="AC445" s="581">
        <f t="shared" si="46"/>
        <v>0</v>
      </c>
    </row>
    <row r="446" spans="1:29">
      <c r="A446" s="581" t="s">
        <v>1642</v>
      </c>
      <c r="B446" s="581" t="s">
        <v>1642</v>
      </c>
      <c r="C446" s="581" t="s">
        <v>1643</v>
      </c>
      <c r="D446" s="581" t="s">
        <v>1643</v>
      </c>
      <c r="E446" s="598">
        <v>200000</v>
      </c>
      <c r="G446" s="581" t="e">
        <f t="shared" si="42"/>
        <v>#N/A</v>
      </c>
      <c r="J446" s="581">
        <v>5000</v>
      </c>
      <c r="Q446" s="601"/>
      <c r="T446" s="602" t="e">
        <f t="shared" si="43"/>
        <v>#N/A</v>
      </c>
      <c r="W446" s="581" t="s">
        <v>1649</v>
      </c>
      <c r="Y446" s="602">
        <f t="shared" si="44"/>
        <v>2021</v>
      </c>
      <c r="Z446" s="602">
        <v>12</v>
      </c>
      <c r="AA446" s="581">
        <f>('NET POSITION-PROPRIETARY(18)'!H49+'NET POSITION-PROPRIETARY(18)'!H50+'NET POSITION-PROPRIETARY(18)'!H51+'NET POSITION-PROPRIETARY(18)'!H52+'NET POSITION-PROPRIETARY(18)'!H53+'NET POSITION-PROPRIETARY(18)'!H54)*-1</f>
        <v>0</v>
      </c>
      <c r="AB446" s="581">
        <f t="shared" si="46"/>
        <v>0</v>
      </c>
      <c r="AC446" s="581">
        <f t="shared" si="46"/>
        <v>0</v>
      </c>
    </row>
    <row r="447" spans="1:29">
      <c r="A447" s="581" t="s">
        <v>1642</v>
      </c>
      <c r="B447" s="581" t="s">
        <v>1642</v>
      </c>
      <c r="C447" s="581" t="s">
        <v>1643</v>
      </c>
      <c r="D447" s="581" t="s">
        <v>1643</v>
      </c>
      <c r="E447" s="598">
        <v>210000</v>
      </c>
      <c r="G447" s="581" t="e">
        <f t="shared" si="42"/>
        <v>#N/A</v>
      </c>
      <c r="J447" s="581">
        <v>5000</v>
      </c>
      <c r="Q447" s="601"/>
      <c r="T447" s="602" t="e">
        <f t="shared" si="43"/>
        <v>#N/A</v>
      </c>
      <c r="W447" s="581" t="s">
        <v>1649</v>
      </c>
      <c r="Y447" s="602">
        <f t="shared" si="44"/>
        <v>2021</v>
      </c>
      <c r="Z447" s="602">
        <v>12</v>
      </c>
      <c r="AA447" s="581">
        <f>('NET POSITION-PROPRIETARY(18)'!H55+'NET POSITION-PROPRIETARY(18)'!H56+'NET POSITION-PROPRIETARY(18)'!H57+'NET POSITION-PROPRIETARY(18)'!H58)*-1</f>
        <v>0</v>
      </c>
      <c r="AB447" s="581">
        <f t="shared" si="46"/>
        <v>0</v>
      </c>
      <c r="AC447" s="581">
        <f t="shared" si="46"/>
        <v>0</v>
      </c>
    </row>
    <row r="448" spans="1:29">
      <c r="A448" s="581" t="s">
        <v>1642</v>
      </c>
      <c r="B448" s="581" t="s">
        <v>1642</v>
      </c>
      <c r="C448" s="581" t="s">
        <v>1643</v>
      </c>
      <c r="D448" s="581" t="s">
        <v>1643</v>
      </c>
      <c r="E448" s="598">
        <v>216000</v>
      </c>
      <c r="G448" s="581" t="e">
        <f t="shared" si="42"/>
        <v>#N/A</v>
      </c>
      <c r="J448" s="581">
        <v>5000</v>
      </c>
      <c r="Q448" s="601"/>
      <c r="T448" s="602" t="e">
        <f t="shared" si="43"/>
        <v>#N/A</v>
      </c>
      <c r="W448" s="581" t="s">
        <v>1649</v>
      </c>
      <c r="Y448" s="602">
        <f t="shared" si="44"/>
        <v>2021</v>
      </c>
      <c r="Z448" s="602">
        <v>12</v>
      </c>
      <c r="AA448" s="581">
        <v>0</v>
      </c>
    </row>
    <row r="449" spans="1:29">
      <c r="A449" s="581" t="s">
        <v>1642</v>
      </c>
      <c r="B449" s="581" t="s">
        <v>1642</v>
      </c>
      <c r="C449" s="581" t="s">
        <v>1643</v>
      </c>
      <c r="D449" s="581" t="s">
        <v>1643</v>
      </c>
      <c r="E449" s="598">
        <v>220000</v>
      </c>
      <c r="G449" s="581" t="e">
        <f t="shared" si="42"/>
        <v>#N/A</v>
      </c>
      <c r="J449" s="581">
        <v>5000</v>
      </c>
      <c r="Q449" s="601"/>
      <c r="T449" s="602" t="e">
        <f t="shared" si="43"/>
        <v>#N/A</v>
      </c>
      <c r="W449" s="581" t="s">
        <v>1649</v>
      </c>
      <c r="Y449" s="602">
        <f t="shared" si="44"/>
        <v>2021</v>
      </c>
      <c r="Z449" s="602">
        <v>12</v>
      </c>
      <c r="AA449" s="581">
        <f>('NET POSITION-PROPRIETARY(18)'!H77)*-1</f>
        <v>0</v>
      </c>
      <c r="AB449" s="581">
        <f t="shared" ref="AB449:AC456" si="47">AA449</f>
        <v>0</v>
      </c>
      <c r="AC449" s="581">
        <f t="shared" si="47"/>
        <v>0</v>
      </c>
    </row>
    <row r="450" spans="1:29">
      <c r="A450" s="581" t="s">
        <v>1642</v>
      </c>
      <c r="B450" s="581" t="s">
        <v>1642</v>
      </c>
      <c r="C450" s="581" t="s">
        <v>1643</v>
      </c>
      <c r="D450" s="581" t="s">
        <v>1643</v>
      </c>
      <c r="E450" s="598">
        <v>230000</v>
      </c>
      <c r="G450" s="581" t="e">
        <f t="shared" si="42"/>
        <v>#N/A</v>
      </c>
      <c r="J450" s="581">
        <v>5000</v>
      </c>
      <c r="Q450" s="601"/>
      <c r="T450" s="602" t="e">
        <f t="shared" si="43"/>
        <v>#N/A</v>
      </c>
      <c r="W450" s="581" t="s">
        <v>1649</v>
      </c>
      <c r="Y450" s="602">
        <f t="shared" si="44"/>
        <v>2021</v>
      </c>
      <c r="Z450" s="602">
        <v>12</v>
      </c>
      <c r="AA450" s="581">
        <f>('NET POSITION-PROPRIETARY(18)'!H69-'NET POSITION-PROPRIETARY(18)'!H66-'NET POSITION-PROPRIETARY(18)'!H67)*-1</f>
        <v>0</v>
      </c>
      <c r="AB450" s="581">
        <f t="shared" si="47"/>
        <v>0</v>
      </c>
      <c r="AC450" s="581">
        <f t="shared" si="47"/>
        <v>0</v>
      </c>
    </row>
    <row r="451" spans="1:29">
      <c r="A451" s="581" t="s">
        <v>1642</v>
      </c>
      <c r="B451" s="581" t="s">
        <v>1642</v>
      </c>
      <c r="C451" s="581" t="s">
        <v>1643</v>
      </c>
      <c r="D451" s="581" t="s">
        <v>1643</v>
      </c>
      <c r="E451" s="598">
        <v>237000</v>
      </c>
      <c r="G451" s="581" t="e">
        <f t="shared" si="42"/>
        <v>#N/A</v>
      </c>
      <c r="J451" s="581">
        <v>5000</v>
      </c>
      <c r="Q451" s="601"/>
      <c r="T451" s="602" t="e">
        <f t="shared" si="43"/>
        <v>#N/A</v>
      </c>
      <c r="W451" s="581" t="s">
        <v>1649</v>
      </c>
      <c r="Y451" s="602">
        <f t="shared" si="44"/>
        <v>2021</v>
      </c>
      <c r="Z451" s="602">
        <v>12</v>
      </c>
      <c r="AA451" s="581">
        <f>('NET POSITION-PROPRIETARY(18)'!H66)*-1</f>
        <v>0</v>
      </c>
      <c r="AB451" s="581">
        <f t="shared" si="47"/>
        <v>0</v>
      </c>
      <c r="AC451" s="581">
        <f t="shared" si="47"/>
        <v>0</v>
      </c>
    </row>
    <row r="452" spans="1:29">
      <c r="A452" s="581" t="s">
        <v>1642</v>
      </c>
      <c r="B452" s="581" t="s">
        <v>1642</v>
      </c>
      <c r="C452" s="581" t="s">
        <v>1643</v>
      </c>
      <c r="D452" s="581" t="s">
        <v>1643</v>
      </c>
      <c r="E452" s="598">
        <v>238000</v>
      </c>
      <c r="G452" s="581" t="e">
        <f t="shared" si="42"/>
        <v>#N/A</v>
      </c>
      <c r="J452" s="581">
        <v>5000</v>
      </c>
      <c r="Q452" s="601"/>
      <c r="T452" s="602" t="e">
        <f t="shared" si="43"/>
        <v>#N/A</v>
      </c>
      <c r="W452" s="581" t="s">
        <v>1649</v>
      </c>
      <c r="Y452" s="602">
        <f t="shared" si="44"/>
        <v>2021</v>
      </c>
      <c r="Z452" s="602">
        <v>12</v>
      </c>
      <c r="AA452" s="581">
        <f>('NET POSITION-PROPRIETARY(18)'!H67)*-1</f>
        <v>0</v>
      </c>
      <c r="AB452" s="581">
        <f t="shared" si="47"/>
        <v>0</v>
      </c>
      <c r="AC452" s="581">
        <f t="shared" si="47"/>
        <v>0</v>
      </c>
    </row>
    <row r="453" spans="1:29">
      <c r="A453" s="581" t="s">
        <v>1642</v>
      </c>
      <c r="B453" s="581" t="s">
        <v>1642</v>
      </c>
      <c r="C453" s="581" t="s">
        <v>1643</v>
      </c>
      <c r="D453" s="581" t="s">
        <v>1643</v>
      </c>
      <c r="E453" s="598">
        <v>240000</v>
      </c>
      <c r="G453" s="581" t="e">
        <f t="shared" si="42"/>
        <v>#N/A</v>
      </c>
      <c r="J453" s="581">
        <v>5000</v>
      </c>
      <c r="Q453" s="601"/>
      <c r="T453" s="602" t="e">
        <f t="shared" si="43"/>
        <v>#N/A</v>
      </c>
      <c r="W453" s="581" t="s">
        <v>1649</v>
      </c>
      <c r="Y453" s="602">
        <f t="shared" si="44"/>
        <v>2021</v>
      </c>
      <c r="Z453" s="602">
        <v>12</v>
      </c>
      <c r="AA453" s="581">
        <v>0</v>
      </c>
      <c r="AB453" s="581">
        <f t="shared" si="47"/>
        <v>0</v>
      </c>
      <c r="AC453" s="581">
        <f t="shared" si="47"/>
        <v>0</v>
      </c>
    </row>
    <row r="454" spans="1:29">
      <c r="A454" s="581" t="s">
        <v>1642</v>
      </c>
      <c r="B454" s="581" t="s">
        <v>1642</v>
      </c>
      <c r="C454" s="581" t="s">
        <v>1643</v>
      </c>
      <c r="D454" s="581" t="s">
        <v>1643</v>
      </c>
      <c r="E454" s="598">
        <v>250000</v>
      </c>
      <c r="G454" s="581" t="e">
        <f t="shared" si="42"/>
        <v>#N/A</v>
      </c>
      <c r="J454" s="581">
        <v>5000</v>
      </c>
      <c r="Q454" s="601"/>
      <c r="T454" s="602" t="e">
        <f t="shared" si="43"/>
        <v>#N/A</v>
      </c>
      <c r="W454" s="581" t="s">
        <v>1649</v>
      </c>
      <c r="Y454" s="602">
        <f t="shared" si="44"/>
        <v>2021</v>
      </c>
      <c r="Z454" s="602">
        <v>12</v>
      </c>
      <c r="AA454" s="581">
        <v>0</v>
      </c>
      <c r="AB454" s="581">
        <f t="shared" si="47"/>
        <v>0</v>
      </c>
      <c r="AC454" s="581">
        <f t="shared" si="47"/>
        <v>0</v>
      </c>
    </row>
    <row r="455" spans="1:29">
      <c r="A455" s="581" t="s">
        <v>1642</v>
      </c>
      <c r="B455" s="581" t="s">
        <v>1642</v>
      </c>
      <c r="C455" s="581" t="s">
        <v>1643</v>
      </c>
      <c r="D455" s="581" t="s">
        <v>1643</v>
      </c>
      <c r="E455" s="598">
        <v>260000</v>
      </c>
      <c r="G455" s="581" t="e">
        <f t="shared" si="42"/>
        <v>#N/A</v>
      </c>
      <c r="J455" s="581">
        <v>5000</v>
      </c>
      <c r="Q455" s="601"/>
      <c r="T455" s="602" t="e">
        <f t="shared" si="43"/>
        <v>#N/A</v>
      </c>
      <c r="W455" s="581" t="s">
        <v>1649</v>
      </c>
      <c r="Y455" s="602">
        <f t="shared" si="44"/>
        <v>2021</v>
      </c>
      <c r="Z455" s="602">
        <v>12</v>
      </c>
      <c r="AA455" s="581">
        <v>0</v>
      </c>
      <c r="AB455" s="581">
        <f t="shared" si="47"/>
        <v>0</v>
      </c>
      <c r="AC455" s="581">
        <f t="shared" si="47"/>
        <v>0</v>
      </c>
    </row>
    <row r="456" spans="1:29">
      <c r="A456" s="581" t="s">
        <v>1642</v>
      </c>
      <c r="B456" s="581" t="s">
        <v>1642</v>
      </c>
      <c r="C456" s="581" t="s">
        <v>1643</v>
      </c>
      <c r="D456" s="581" t="s">
        <v>1643</v>
      </c>
      <c r="E456" s="598">
        <v>270000</v>
      </c>
      <c r="G456" s="581" t="e">
        <f t="shared" si="42"/>
        <v>#N/A</v>
      </c>
      <c r="J456" s="581">
        <v>5000</v>
      </c>
      <c r="Q456" s="601"/>
      <c r="T456" s="602" t="e">
        <f t="shared" si="43"/>
        <v>#N/A</v>
      </c>
      <c r="W456" s="581" t="s">
        <v>1649</v>
      </c>
      <c r="Y456" s="602">
        <f t="shared" si="44"/>
        <v>2021</v>
      </c>
      <c r="Z456" s="602">
        <v>12</v>
      </c>
      <c r="AA456" s="581">
        <f>('NET POSITION-PROPRIETARY(18)'!H87)*-1</f>
        <v>0</v>
      </c>
      <c r="AB456" s="581">
        <f t="shared" si="47"/>
        <v>0</v>
      </c>
      <c r="AC456" s="581">
        <f t="shared" si="47"/>
        <v>0</v>
      </c>
    </row>
    <row r="457" spans="1:29">
      <c r="A457" s="581" t="s">
        <v>1642</v>
      </c>
      <c r="B457" s="581" t="s">
        <v>1642</v>
      </c>
      <c r="C457" s="581" t="s">
        <v>1643</v>
      </c>
      <c r="D457" s="581" t="s">
        <v>1643</v>
      </c>
      <c r="E457" s="598">
        <v>310000</v>
      </c>
      <c r="G457" s="581" t="e">
        <f t="shared" si="42"/>
        <v>#N/A</v>
      </c>
      <c r="J457" s="581">
        <v>5000</v>
      </c>
      <c r="Q457" s="601"/>
      <c r="T457" s="602" t="e">
        <f t="shared" si="43"/>
        <v>#N/A</v>
      </c>
      <c r="W457" s="581" t="s">
        <v>1649</v>
      </c>
      <c r="Y457" s="602">
        <f t="shared" si="44"/>
        <v>2021</v>
      </c>
      <c r="Z457" s="602">
        <v>12</v>
      </c>
      <c r="AA457" s="581">
        <v>0</v>
      </c>
    </row>
    <row r="458" spans="1:29">
      <c r="A458" s="581" t="s">
        <v>1642</v>
      </c>
      <c r="B458" s="581" t="s">
        <v>1642</v>
      </c>
      <c r="C458" s="581" t="s">
        <v>1643</v>
      </c>
      <c r="D458" s="581" t="s">
        <v>1643</v>
      </c>
      <c r="E458" s="598">
        <v>311000</v>
      </c>
      <c r="G458" s="581" t="e">
        <f t="shared" ref="G458:G521" si="48">$G$6</f>
        <v>#N/A</v>
      </c>
      <c r="J458" s="581">
        <v>5000</v>
      </c>
      <c r="Q458" s="601"/>
      <c r="T458" s="602" t="e">
        <f t="shared" ref="T458:T521" si="49">$T$6</f>
        <v>#N/A</v>
      </c>
      <c r="W458" s="581" t="s">
        <v>1649</v>
      </c>
      <c r="Y458" s="602">
        <f t="shared" ref="Y458:Y521" si="50">$Y$6</f>
        <v>2021</v>
      </c>
      <c r="Z458" s="602">
        <v>12</v>
      </c>
      <c r="AA458" s="581">
        <f>('CHANGE NET POSITION-PROP.(19)'!H30)*-1</f>
        <v>0</v>
      </c>
      <c r="AB458" s="581">
        <f>AA458</f>
        <v>0</v>
      </c>
      <c r="AC458" s="581">
        <f>AA458</f>
        <v>0</v>
      </c>
    </row>
    <row r="459" spans="1:29">
      <c r="A459" s="581" t="s">
        <v>1642</v>
      </c>
      <c r="B459" s="581" t="s">
        <v>1642</v>
      </c>
      <c r="C459" s="581" t="s">
        <v>1643</v>
      </c>
      <c r="D459" s="581" t="s">
        <v>1643</v>
      </c>
      <c r="E459" s="598">
        <v>312000</v>
      </c>
      <c r="G459" s="581" t="e">
        <f t="shared" si="48"/>
        <v>#N/A</v>
      </c>
      <c r="J459" s="581">
        <v>5000</v>
      </c>
      <c r="Q459" s="601"/>
      <c r="T459" s="602" t="e">
        <f t="shared" si="49"/>
        <v>#N/A</v>
      </c>
      <c r="W459" s="581" t="s">
        <v>1649</v>
      </c>
      <c r="Y459" s="602">
        <f t="shared" si="50"/>
        <v>2021</v>
      </c>
      <c r="Z459" s="602">
        <v>12</v>
      </c>
      <c r="AA459" s="581">
        <v>0</v>
      </c>
    </row>
    <row r="460" spans="1:29">
      <c r="A460" s="581" t="s">
        <v>1642</v>
      </c>
      <c r="B460" s="581" t="s">
        <v>1642</v>
      </c>
      <c r="C460" s="581" t="s">
        <v>1643</v>
      </c>
      <c r="D460" s="581" t="s">
        <v>1643</v>
      </c>
      <c r="E460" s="598">
        <v>313000</v>
      </c>
      <c r="G460" s="581" t="e">
        <f t="shared" si="48"/>
        <v>#N/A</v>
      </c>
      <c r="J460" s="581">
        <v>5000</v>
      </c>
      <c r="Q460" s="601"/>
      <c r="T460" s="602" t="e">
        <f t="shared" si="49"/>
        <v>#N/A</v>
      </c>
      <c r="W460" s="581" t="s">
        <v>1649</v>
      </c>
      <c r="Y460" s="602">
        <f t="shared" si="50"/>
        <v>2021</v>
      </c>
      <c r="Z460" s="602">
        <v>12</v>
      </c>
      <c r="AA460" s="581">
        <v>0</v>
      </c>
    </row>
    <row r="461" spans="1:29">
      <c r="A461" s="581" t="s">
        <v>1642</v>
      </c>
      <c r="B461" s="581" t="s">
        <v>1642</v>
      </c>
      <c r="C461" s="581" t="s">
        <v>1643</v>
      </c>
      <c r="D461" s="581" t="s">
        <v>1643</v>
      </c>
      <c r="E461" s="598">
        <v>314000</v>
      </c>
      <c r="G461" s="581" t="e">
        <f t="shared" si="48"/>
        <v>#N/A</v>
      </c>
      <c r="J461" s="581">
        <v>5000</v>
      </c>
      <c r="Q461" s="601"/>
      <c r="T461" s="602" t="e">
        <f t="shared" si="49"/>
        <v>#N/A</v>
      </c>
      <c r="W461" s="581" t="s">
        <v>1649</v>
      </c>
      <c r="Y461" s="602">
        <f t="shared" si="50"/>
        <v>2021</v>
      </c>
      <c r="Z461" s="602">
        <v>12</v>
      </c>
      <c r="AA461" s="581">
        <v>0</v>
      </c>
    </row>
    <row r="462" spans="1:29">
      <c r="A462" s="581" t="s">
        <v>1642</v>
      </c>
      <c r="B462" s="581" t="s">
        <v>1642</v>
      </c>
      <c r="C462" s="581" t="s">
        <v>1643</v>
      </c>
      <c r="D462" s="581" t="s">
        <v>1643</v>
      </c>
      <c r="E462" s="598">
        <v>315000</v>
      </c>
      <c r="G462" s="581" t="e">
        <f t="shared" si="48"/>
        <v>#N/A</v>
      </c>
      <c r="J462" s="581">
        <v>5000</v>
      </c>
      <c r="Q462" s="601"/>
      <c r="T462" s="602" t="e">
        <f t="shared" si="49"/>
        <v>#N/A</v>
      </c>
      <c r="W462" s="581" t="s">
        <v>1649</v>
      </c>
      <c r="Y462" s="602">
        <f t="shared" si="50"/>
        <v>2021</v>
      </c>
      <c r="Z462" s="602">
        <v>12</v>
      </c>
      <c r="AA462" s="581">
        <v>0</v>
      </c>
    </row>
    <row r="463" spans="1:29">
      <c r="A463" s="581" t="s">
        <v>1642</v>
      </c>
      <c r="B463" s="581" t="s">
        <v>1642</v>
      </c>
      <c r="C463" s="581" t="s">
        <v>1643</v>
      </c>
      <c r="D463" s="581" t="s">
        <v>1643</v>
      </c>
      <c r="E463" s="598">
        <v>316000</v>
      </c>
      <c r="G463" s="581" t="e">
        <f t="shared" si="48"/>
        <v>#N/A</v>
      </c>
      <c r="J463" s="581">
        <v>5000</v>
      </c>
      <c r="Q463" s="601"/>
      <c r="T463" s="602" t="e">
        <f t="shared" si="49"/>
        <v>#N/A</v>
      </c>
      <c r="W463" s="581" t="s">
        <v>1649</v>
      </c>
      <c r="Y463" s="602">
        <f t="shared" si="50"/>
        <v>2021</v>
      </c>
      <c r="Z463" s="602">
        <v>12</v>
      </c>
      <c r="AA463" s="581">
        <v>0</v>
      </c>
    </row>
    <row r="464" spans="1:29">
      <c r="A464" s="581" t="s">
        <v>1642</v>
      </c>
      <c r="B464" s="581" t="s">
        <v>1642</v>
      </c>
      <c r="C464" s="581" t="s">
        <v>1643</v>
      </c>
      <c r="D464" s="581" t="s">
        <v>1643</v>
      </c>
      <c r="E464" s="598">
        <v>320000</v>
      </c>
      <c r="G464" s="581" t="e">
        <f t="shared" si="48"/>
        <v>#N/A</v>
      </c>
      <c r="J464" s="581">
        <v>5000</v>
      </c>
      <c r="Q464" s="601"/>
      <c r="T464" s="602" t="e">
        <f t="shared" si="49"/>
        <v>#N/A</v>
      </c>
      <c r="W464" s="581" t="s">
        <v>1649</v>
      </c>
      <c r="Y464" s="602">
        <f t="shared" si="50"/>
        <v>2021</v>
      </c>
      <c r="Z464" s="602">
        <v>12</v>
      </c>
      <c r="AA464" s="581">
        <f>('CHANGE NET POSITION-PROP.(19)'!H31)*-1</f>
        <v>0</v>
      </c>
      <c r="AB464" s="581">
        <f>AA464</f>
        <v>0</v>
      </c>
      <c r="AC464" s="581">
        <f>AB464</f>
        <v>0</v>
      </c>
    </row>
    <row r="465" spans="1:29">
      <c r="A465" s="581" t="s">
        <v>1642</v>
      </c>
      <c r="B465" s="581" t="s">
        <v>1642</v>
      </c>
      <c r="C465" s="581" t="s">
        <v>1643</v>
      </c>
      <c r="D465" s="581" t="s">
        <v>1643</v>
      </c>
      <c r="E465" s="598">
        <v>322000</v>
      </c>
      <c r="G465" s="581" t="e">
        <f t="shared" si="48"/>
        <v>#N/A</v>
      </c>
      <c r="J465" s="581">
        <v>5000</v>
      </c>
      <c r="Q465" s="601"/>
      <c r="T465" s="602" t="e">
        <f t="shared" si="49"/>
        <v>#N/A</v>
      </c>
      <c r="W465" s="581" t="s">
        <v>1649</v>
      </c>
      <c r="Y465" s="602">
        <f t="shared" si="50"/>
        <v>2021</v>
      </c>
      <c r="Z465" s="602">
        <v>12</v>
      </c>
      <c r="AA465" s="581">
        <v>0</v>
      </c>
    </row>
    <row r="466" spans="1:29">
      <c r="A466" s="581" t="s">
        <v>1642</v>
      </c>
      <c r="B466" s="581" t="s">
        <v>1642</v>
      </c>
      <c r="C466" s="581" t="s">
        <v>1643</v>
      </c>
      <c r="D466" s="581" t="s">
        <v>1643</v>
      </c>
      <c r="E466" s="598">
        <v>323000</v>
      </c>
      <c r="G466" s="581" t="e">
        <f t="shared" si="48"/>
        <v>#N/A</v>
      </c>
      <c r="J466" s="581">
        <v>5000</v>
      </c>
      <c r="Q466" s="601"/>
      <c r="T466" s="602" t="e">
        <f t="shared" si="49"/>
        <v>#N/A</v>
      </c>
      <c r="W466" s="581" t="s">
        <v>1649</v>
      </c>
      <c r="Y466" s="602">
        <f t="shared" si="50"/>
        <v>2021</v>
      </c>
      <c r="Z466" s="602">
        <v>12</v>
      </c>
      <c r="AA466" s="581">
        <v>0</v>
      </c>
    </row>
    <row r="467" spans="1:29">
      <c r="A467" s="581" t="s">
        <v>1642</v>
      </c>
      <c r="B467" s="581" t="s">
        <v>1642</v>
      </c>
      <c r="C467" s="581" t="s">
        <v>1643</v>
      </c>
      <c r="D467" s="581" t="s">
        <v>1643</v>
      </c>
      <c r="E467" s="598">
        <v>330000</v>
      </c>
      <c r="G467" s="581" t="e">
        <f t="shared" si="48"/>
        <v>#N/A</v>
      </c>
      <c r="J467" s="581">
        <v>5000</v>
      </c>
      <c r="Q467" s="601"/>
      <c r="T467" s="602" t="e">
        <f t="shared" si="49"/>
        <v>#N/A</v>
      </c>
      <c r="W467" s="581" t="s">
        <v>1649</v>
      </c>
      <c r="Y467" s="602">
        <f t="shared" si="50"/>
        <v>2021</v>
      </c>
      <c r="Z467" s="602">
        <v>12</v>
      </c>
      <c r="AA467" s="581">
        <f>('CHANGE NET POSITION-PROP.(19)'!H32)*-1</f>
        <v>0</v>
      </c>
      <c r="AB467" s="581">
        <f>AA467</f>
        <v>0</v>
      </c>
      <c r="AC467" s="581">
        <f>AB467</f>
        <v>0</v>
      </c>
    </row>
    <row r="468" spans="1:29">
      <c r="A468" s="581" t="s">
        <v>1642</v>
      </c>
      <c r="B468" s="581" t="s">
        <v>1642</v>
      </c>
      <c r="C468" s="581" t="s">
        <v>1643</v>
      </c>
      <c r="D468" s="581" t="s">
        <v>1643</v>
      </c>
      <c r="E468" s="598">
        <v>331000</v>
      </c>
      <c r="G468" s="581" t="e">
        <f t="shared" si="48"/>
        <v>#N/A</v>
      </c>
      <c r="J468" s="581">
        <v>5000</v>
      </c>
      <c r="Q468" s="601"/>
      <c r="T468" s="602" t="e">
        <f t="shared" si="49"/>
        <v>#N/A</v>
      </c>
      <c r="W468" s="581" t="s">
        <v>1649</v>
      </c>
      <c r="Y468" s="602">
        <f t="shared" si="50"/>
        <v>2021</v>
      </c>
      <c r="Z468" s="602">
        <v>12</v>
      </c>
      <c r="AA468" s="581">
        <v>0</v>
      </c>
    </row>
    <row r="469" spans="1:29">
      <c r="A469" s="581" t="s">
        <v>1642</v>
      </c>
      <c r="B469" s="581" t="s">
        <v>1642</v>
      </c>
      <c r="C469" s="581" t="s">
        <v>1643</v>
      </c>
      <c r="D469" s="581" t="s">
        <v>1643</v>
      </c>
      <c r="E469" s="598">
        <v>332000</v>
      </c>
      <c r="G469" s="581" t="e">
        <f t="shared" si="48"/>
        <v>#N/A</v>
      </c>
      <c r="J469" s="581">
        <v>5000</v>
      </c>
      <c r="Q469" s="601"/>
      <c r="T469" s="602" t="e">
        <f t="shared" si="49"/>
        <v>#N/A</v>
      </c>
      <c r="W469" s="581" t="s">
        <v>1649</v>
      </c>
      <c r="Y469" s="602">
        <f t="shared" si="50"/>
        <v>2021</v>
      </c>
      <c r="Z469" s="602">
        <v>12</v>
      </c>
      <c r="AA469" s="581">
        <v>0</v>
      </c>
    </row>
    <row r="470" spans="1:29">
      <c r="A470" s="581" t="s">
        <v>1642</v>
      </c>
      <c r="B470" s="581" t="s">
        <v>1642</v>
      </c>
      <c r="C470" s="581" t="s">
        <v>1643</v>
      </c>
      <c r="D470" s="581" t="s">
        <v>1643</v>
      </c>
      <c r="E470" s="598">
        <v>333000</v>
      </c>
      <c r="G470" s="581" t="e">
        <f t="shared" si="48"/>
        <v>#N/A</v>
      </c>
      <c r="J470" s="581">
        <v>5000</v>
      </c>
      <c r="Q470" s="601"/>
      <c r="T470" s="602" t="e">
        <f t="shared" si="49"/>
        <v>#N/A</v>
      </c>
      <c r="W470" s="581" t="s">
        <v>1649</v>
      </c>
      <c r="Y470" s="602">
        <f t="shared" si="50"/>
        <v>2021</v>
      </c>
      <c r="Z470" s="602">
        <v>12</v>
      </c>
      <c r="AA470" s="581">
        <v>0</v>
      </c>
    </row>
    <row r="471" spans="1:29">
      <c r="A471" s="581" t="s">
        <v>1642</v>
      </c>
      <c r="B471" s="581" t="s">
        <v>1642</v>
      </c>
      <c r="C471" s="581" t="s">
        <v>1643</v>
      </c>
      <c r="D471" s="581" t="s">
        <v>1643</v>
      </c>
      <c r="E471" s="598">
        <v>334000</v>
      </c>
      <c r="G471" s="581" t="e">
        <f t="shared" si="48"/>
        <v>#N/A</v>
      </c>
      <c r="J471" s="581">
        <v>5000</v>
      </c>
      <c r="Q471" s="601"/>
      <c r="T471" s="602" t="e">
        <f t="shared" si="49"/>
        <v>#N/A</v>
      </c>
      <c r="W471" s="581" t="s">
        <v>1649</v>
      </c>
      <c r="Y471" s="602">
        <f t="shared" si="50"/>
        <v>2021</v>
      </c>
      <c r="Z471" s="602">
        <v>12</v>
      </c>
      <c r="AA471" s="581">
        <v>0</v>
      </c>
    </row>
    <row r="472" spans="1:29">
      <c r="A472" s="581" t="s">
        <v>1642</v>
      </c>
      <c r="B472" s="581" t="s">
        <v>1642</v>
      </c>
      <c r="C472" s="581" t="s">
        <v>1643</v>
      </c>
      <c r="D472" s="581" t="s">
        <v>1643</v>
      </c>
      <c r="E472" s="598">
        <v>335000</v>
      </c>
      <c r="G472" s="581" t="e">
        <f t="shared" si="48"/>
        <v>#N/A</v>
      </c>
      <c r="J472" s="581">
        <v>5000</v>
      </c>
      <c r="Q472" s="601"/>
      <c r="T472" s="602" t="e">
        <f t="shared" si="49"/>
        <v>#N/A</v>
      </c>
      <c r="W472" s="581" t="s">
        <v>1649</v>
      </c>
      <c r="Y472" s="602">
        <f t="shared" si="50"/>
        <v>2021</v>
      </c>
      <c r="Z472" s="602">
        <v>12</v>
      </c>
      <c r="AA472" s="581">
        <v>0</v>
      </c>
    </row>
    <row r="473" spans="1:29">
      <c r="A473" s="581" t="s">
        <v>1642</v>
      </c>
      <c r="B473" s="581" t="s">
        <v>1642</v>
      </c>
      <c r="C473" s="581" t="s">
        <v>1643</v>
      </c>
      <c r="D473" s="581" t="s">
        <v>1643</v>
      </c>
      <c r="E473" s="598">
        <v>336000</v>
      </c>
      <c r="G473" s="581" t="e">
        <f t="shared" si="48"/>
        <v>#N/A</v>
      </c>
      <c r="J473" s="581">
        <v>5000</v>
      </c>
      <c r="Q473" s="601"/>
      <c r="T473" s="602" t="e">
        <f t="shared" si="49"/>
        <v>#N/A</v>
      </c>
      <c r="W473" s="581" t="s">
        <v>1649</v>
      </c>
      <c r="Y473" s="602">
        <f t="shared" si="50"/>
        <v>2021</v>
      </c>
      <c r="Z473" s="602">
        <v>12</v>
      </c>
      <c r="AA473" s="581">
        <v>0</v>
      </c>
    </row>
    <row r="474" spans="1:29">
      <c r="A474" s="581" t="s">
        <v>1642</v>
      </c>
      <c r="B474" s="581" t="s">
        <v>1642</v>
      </c>
      <c r="C474" s="581" t="s">
        <v>1643</v>
      </c>
      <c r="D474" s="581" t="s">
        <v>1643</v>
      </c>
      <c r="E474" s="598">
        <v>337000</v>
      </c>
      <c r="G474" s="581" t="e">
        <f t="shared" si="48"/>
        <v>#N/A</v>
      </c>
      <c r="J474" s="581">
        <v>5000</v>
      </c>
      <c r="Q474" s="601"/>
      <c r="T474" s="602" t="e">
        <f t="shared" si="49"/>
        <v>#N/A</v>
      </c>
      <c r="W474" s="581" t="s">
        <v>1649</v>
      </c>
      <c r="Y474" s="602">
        <f t="shared" si="50"/>
        <v>2021</v>
      </c>
      <c r="Z474" s="602">
        <v>12</v>
      </c>
      <c r="AA474" s="581">
        <v>0</v>
      </c>
    </row>
    <row r="475" spans="1:29">
      <c r="A475" s="581" t="s">
        <v>1642</v>
      </c>
      <c r="B475" s="581" t="s">
        <v>1642</v>
      </c>
      <c r="C475" s="581" t="s">
        <v>1643</v>
      </c>
      <c r="D475" s="581" t="s">
        <v>1643</v>
      </c>
      <c r="E475" s="598">
        <v>338000</v>
      </c>
      <c r="G475" s="581" t="e">
        <f t="shared" si="48"/>
        <v>#N/A</v>
      </c>
      <c r="J475" s="581">
        <v>5000</v>
      </c>
      <c r="Q475" s="601"/>
      <c r="T475" s="602" t="e">
        <f t="shared" si="49"/>
        <v>#N/A</v>
      </c>
      <c r="W475" s="581" t="s">
        <v>1649</v>
      </c>
      <c r="Y475" s="602">
        <f t="shared" si="50"/>
        <v>2021</v>
      </c>
      <c r="Z475" s="602">
        <v>12</v>
      </c>
      <c r="AA475" s="581">
        <v>0</v>
      </c>
    </row>
    <row r="476" spans="1:29">
      <c r="A476" s="581" t="s">
        <v>1642</v>
      </c>
      <c r="B476" s="581" t="s">
        <v>1642</v>
      </c>
      <c r="C476" s="581" t="s">
        <v>1643</v>
      </c>
      <c r="D476" s="581" t="s">
        <v>1643</v>
      </c>
      <c r="E476" s="598">
        <v>339000</v>
      </c>
      <c r="G476" s="581" t="e">
        <f t="shared" si="48"/>
        <v>#N/A</v>
      </c>
      <c r="J476" s="581">
        <v>5000</v>
      </c>
      <c r="Q476" s="601"/>
      <c r="T476" s="602" t="e">
        <f t="shared" si="49"/>
        <v>#N/A</v>
      </c>
      <c r="W476" s="581" t="s">
        <v>1649</v>
      </c>
      <c r="Y476" s="602">
        <f t="shared" si="50"/>
        <v>2021</v>
      </c>
      <c r="Z476" s="602">
        <v>12</v>
      </c>
      <c r="AA476" s="581">
        <v>0</v>
      </c>
    </row>
    <row r="477" spans="1:29">
      <c r="A477" s="581" t="s">
        <v>1642</v>
      </c>
      <c r="B477" s="581" t="s">
        <v>1642</v>
      </c>
      <c r="C477" s="581" t="s">
        <v>1643</v>
      </c>
      <c r="D477" s="581" t="s">
        <v>1643</v>
      </c>
      <c r="E477" s="598">
        <v>340000</v>
      </c>
      <c r="G477" s="581" t="e">
        <f t="shared" si="48"/>
        <v>#N/A</v>
      </c>
      <c r="J477" s="581">
        <v>5000</v>
      </c>
      <c r="Q477" s="601"/>
      <c r="T477" s="602" t="e">
        <f t="shared" si="49"/>
        <v>#N/A</v>
      </c>
      <c r="W477" s="581" t="s">
        <v>1649</v>
      </c>
      <c r="Y477" s="602">
        <f t="shared" si="50"/>
        <v>2021</v>
      </c>
      <c r="Z477" s="602">
        <v>12</v>
      </c>
      <c r="AA477" s="581">
        <f>('CHANGE NET POSITION-PROP.(19)'!H12)*-1</f>
        <v>0</v>
      </c>
      <c r="AB477" s="581">
        <f>AA477</f>
        <v>0</v>
      </c>
      <c r="AC477" s="581">
        <f>AB477</f>
        <v>0</v>
      </c>
    </row>
    <row r="478" spans="1:29">
      <c r="A478" s="581" t="s">
        <v>1642</v>
      </c>
      <c r="B478" s="581" t="s">
        <v>1642</v>
      </c>
      <c r="C478" s="581" t="s">
        <v>1643</v>
      </c>
      <c r="D478" s="581" t="s">
        <v>1643</v>
      </c>
      <c r="E478" s="598">
        <v>341000</v>
      </c>
      <c r="G478" s="581" t="e">
        <f t="shared" si="48"/>
        <v>#N/A</v>
      </c>
      <c r="J478" s="581">
        <v>5000</v>
      </c>
      <c r="Q478" s="601"/>
      <c r="T478" s="602" t="e">
        <f t="shared" si="49"/>
        <v>#N/A</v>
      </c>
      <c r="W478" s="581" t="s">
        <v>1649</v>
      </c>
      <c r="Y478" s="602">
        <f t="shared" si="50"/>
        <v>2021</v>
      </c>
      <c r="Z478" s="602">
        <v>12</v>
      </c>
      <c r="AA478" s="581">
        <v>0</v>
      </c>
    </row>
    <row r="479" spans="1:29">
      <c r="A479" s="581" t="s">
        <v>1642</v>
      </c>
      <c r="B479" s="581" t="s">
        <v>1642</v>
      </c>
      <c r="C479" s="581" t="s">
        <v>1643</v>
      </c>
      <c r="D479" s="581" t="s">
        <v>1643</v>
      </c>
      <c r="E479" s="598">
        <v>342000</v>
      </c>
      <c r="G479" s="581" t="e">
        <f t="shared" si="48"/>
        <v>#N/A</v>
      </c>
      <c r="J479" s="581">
        <v>5000</v>
      </c>
      <c r="Q479" s="601"/>
      <c r="T479" s="602" t="e">
        <f t="shared" si="49"/>
        <v>#N/A</v>
      </c>
      <c r="W479" s="581" t="s">
        <v>1649</v>
      </c>
      <c r="Y479" s="602">
        <f t="shared" si="50"/>
        <v>2021</v>
      </c>
      <c r="Z479" s="602">
        <v>12</v>
      </c>
      <c r="AA479" s="581">
        <v>0</v>
      </c>
    </row>
    <row r="480" spans="1:29">
      <c r="A480" s="581" t="s">
        <v>1642</v>
      </c>
      <c r="B480" s="581" t="s">
        <v>1642</v>
      </c>
      <c r="C480" s="581" t="s">
        <v>1643</v>
      </c>
      <c r="D480" s="581" t="s">
        <v>1643</v>
      </c>
      <c r="E480" s="598">
        <v>343000</v>
      </c>
      <c r="G480" s="581" t="e">
        <f t="shared" si="48"/>
        <v>#N/A</v>
      </c>
      <c r="J480" s="581">
        <v>5000</v>
      </c>
      <c r="Q480" s="601"/>
      <c r="T480" s="602" t="e">
        <f t="shared" si="49"/>
        <v>#N/A</v>
      </c>
      <c r="W480" s="581" t="s">
        <v>1649</v>
      </c>
      <c r="Y480" s="602">
        <f t="shared" si="50"/>
        <v>2021</v>
      </c>
      <c r="Z480" s="602">
        <v>12</v>
      </c>
      <c r="AA480" s="581">
        <v>0</v>
      </c>
    </row>
    <row r="481" spans="1:29">
      <c r="A481" s="581" t="s">
        <v>1642</v>
      </c>
      <c r="B481" s="581" t="s">
        <v>1642</v>
      </c>
      <c r="C481" s="581" t="s">
        <v>1643</v>
      </c>
      <c r="D481" s="581" t="s">
        <v>1643</v>
      </c>
      <c r="E481" s="598">
        <v>344000</v>
      </c>
      <c r="G481" s="581" t="e">
        <f t="shared" si="48"/>
        <v>#N/A</v>
      </c>
      <c r="J481" s="581">
        <v>5000</v>
      </c>
      <c r="Q481" s="601"/>
      <c r="T481" s="602" t="e">
        <f t="shared" si="49"/>
        <v>#N/A</v>
      </c>
      <c r="W481" s="581" t="s">
        <v>1649</v>
      </c>
      <c r="Y481" s="602">
        <f t="shared" si="50"/>
        <v>2021</v>
      </c>
      <c r="Z481" s="602">
        <v>12</v>
      </c>
      <c r="AA481" s="581">
        <v>0</v>
      </c>
    </row>
    <row r="482" spans="1:29">
      <c r="A482" s="581" t="s">
        <v>1642</v>
      </c>
      <c r="B482" s="581" t="s">
        <v>1642</v>
      </c>
      <c r="C482" s="581" t="s">
        <v>1643</v>
      </c>
      <c r="D482" s="581" t="s">
        <v>1643</v>
      </c>
      <c r="E482" s="598">
        <v>345000</v>
      </c>
      <c r="G482" s="581" t="e">
        <f t="shared" si="48"/>
        <v>#N/A</v>
      </c>
      <c r="J482" s="581">
        <v>5000</v>
      </c>
      <c r="Q482" s="601"/>
      <c r="T482" s="602" t="e">
        <f t="shared" si="49"/>
        <v>#N/A</v>
      </c>
      <c r="W482" s="581" t="s">
        <v>1649</v>
      </c>
      <c r="Y482" s="602">
        <f t="shared" si="50"/>
        <v>2021</v>
      </c>
      <c r="Z482" s="602">
        <v>12</v>
      </c>
      <c r="AA482" s="581">
        <v>0</v>
      </c>
    </row>
    <row r="483" spans="1:29">
      <c r="A483" s="581" t="s">
        <v>1642</v>
      </c>
      <c r="B483" s="581" t="s">
        <v>1642</v>
      </c>
      <c r="C483" s="581" t="s">
        <v>1643</v>
      </c>
      <c r="D483" s="581" t="s">
        <v>1643</v>
      </c>
      <c r="E483" s="598">
        <v>346000</v>
      </c>
      <c r="G483" s="581" t="e">
        <f t="shared" si="48"/>
        <v>#N/A</v>
      </c>
      <c r="J483" s="581">
        <v>5000</v>
      </c>
      <c r="Q483" s="601"/>
      <c r="T483" s="602" t="e">
        <f t="shared" si="49"/>
        <v>#N/A</v>
      </c>
      <c r="W483" s="581" t="s">
        <v>1649</v>
      </c>
      <c r="Y483" s="602">
        <f t="shared" si="50"/>
        <v>2021</v>
      </c>
      <c r="Z483" s="602">
        <v>12</v>
      </c>
      <c r="AA483" s="581">
        <v>0</v>
      </c>
    </row>
    <row r="484" spans="1:29">
      <c r="A484" s="581" t="s">
        <v>1642</v>
      </c>
      <c r="B484" s="581" t="s">
        <v>1642</v>
      </c>
      <c r="C484" s="581" t="s">
        <v>1643</v>
      </c>
      <c r="D484" s="581" t="s">
        <v>1643</v>
      </c>
      <c r="E484" s="598">
        <v>350000</v>
      </c>
      <c r="G484" s="581" t="e">
        <f t="shared" si="48"/>
        <v>#N/A</v>
      </c>
      <c r="J484" s="581">
        <v>5000</v>
      </c>
      <c r="Q484" s="601"/>
      <c r="T484" s="602" t="e">
        <f t="shared" si="49"/>
        <v>#N/A</v>
      </c>
      <c r="W484" s="581" t="s">
        <v>1649</v>
      </c>
      <c r="Y484" s="602">
        <f t="shared" si="50"/>
        <v>2021</v>
      </c>
      <c r="Z484" s="602">
        <v>12</v>
      </c>
      <c r="AA484" s="581">
        <v>0</v>
      </c>
    </row>
    <row r="485" spans="1:29">
      <c r="A485" s="581" t="s">
        <v>1642</v>
      </c>
      <c r="B485" s="581" t="s">
        <v>1642</v>
      </c>
      <c r="C485" s="581" t="s">
        <v>1643</v>
      </c>
      <c r="D485" s="581" t="s">
        <v>1643</v>
      </c>
      <c r="E485" s="598">
        <v>351000</v>
      </c>
      <c r="G485" s="581" t="e">
        <f t="shared" si="48"/>
        <v>#N/A</v>
      </c>
      <c r="J485" s="581">
        <v>5000</v>
      </c>
      <c r="Q485" s="601"/>
      <c r="T485" s="602" t="e">
        <f t="shared" si="49"/>
        <v>#N/A</v>
      </c>
      <c r="W485" s="581" t="s">
        <v>1649</v>
      </c>
      <c r="Y485" s="602">
        <f t="shared" si="50"/>
        <v>2021</v>
      </c>
      <c r="Z485" s="602">
        <v>12</v>
      </c>
      <c r="AA485" s="581">
        <v>0</v>
      </c>
    </row>
    <row r="486" spans="1:29">
      <c r="A486" s="581" t="s">
        <v>1642</v>
      </c>
      <c r="B486" s="581" t="s">
        <v>1642</v>
      </c>
      <c r="C486" s="581" t="s">
        <v>1643</v>
      </c>
      <c r="D486" s="581" t="s">
        <v>1643</v>
      </c>
      <c r="E486" s="605">
        <v>362000</v>
      </c>
      <c r="G486" s="581" t="e">
        <f t="shared" si="48"/>
        <v>#N/A</v>
      </c>
      <c r="J486" s="581">
        <v>5000</v>
      </c>
      <c r="Q486" s="601"/>
      <c r="T486" s="602" t="e">
        <f t="shared" si="49"/>
        <v>#N/A</v>
      </c>
      <c r="W486" s="581" t="s">
        <v>1649</v>
      </c>
      <c r="Y486" s="602">
        <f t="shared" si="50"/>
        <v>2021</v>
      </c>
      <c r="Z486" s="602">
        <v>12</v>
      </c>
      <c r="AA486" s="581">
        <f>('CHANGE NET POSITION-PROP.(19)'!H13)*-1</f>
        <v>0</v>
      </c>
      <c r="AB486" s="581">
        <f>AA486</f>
        <v>0</v>
      </c>
      <c r="AC486" s="581">
        <f>AB486</f>
        <v>0</v>
      </c>
    </row>
    <row r="487" spans="1:29">
      <c r="A487" s="581" t="s">
        <v>1642</v>
      </c>
      <c r="B487" s="581" t="s">
        <v>1642</v>
      </c>
      <c r="C487" s="581" t="s">
        <v>1643</v>
      </c>
      <c r="D487" s="581" t="s">
        <v>1643</v>
      </c>
      <c r="E487" s="598">
        <v>361000</v>
      </c>
      <c r="G487" s="581" t="e">
        <f t="shared" si="48"/>
        <v>#N/A</v>
      </c>
      <c r="J487" s="581">
        <v>5000</v>
      </c>
      <c r="Q487" s="601"/>
      <c r="T487" s="602" t="e">
        <f t="shared" si="49"/>
        <v>#N/A</v>
      </c>
      <c r="W487" s="581" t="s">
        <v>1649</v>
      </c>
      <c r="Y487" s="602">
        <f t="shared" si="50"/>
        <v>2021</v>
      </c>
      <c r="Z487" s="602">
        <v>12</v>
      </c>
      <c r="AA487" s="581">
        <v>0</v>
      </c>
    </row>
    <row r="488" spans="1:29">
      <c r="A488" s="581" t="s">
        <v>1642</v>
      </c>
      <c r="B488" s="581" t="s">
        <v>1642</v>
      </c>
      <c r="C488" s="581" t="s">
        <v>1643</v>
      </c>
      <c r="D488" s="581" t="s">
        <v>1643</v>
      </c>
      <c r="E488" s="605">
        <v>360000</v>
      </c>
      <c r="G488" s="581" t="e">
        <f t="shared" si="48"/>
        <v>#N/A</v>
      </c>
      <c r="J488" s="581">
        <v>5000</v>
      </c>
      <c r="Q488" s="601"/>
      <c r="T488" s="602" t="e">
        <f t="shared" si="49"/>
        <v>#N/A</v>
      </c>
      <c r="W488" s="581" t="s">
        <v>1649</v>
      </c>
      <c r="Y488" s="602">
        <f t="shared" si="50"/>
        <v>2021</v>
      </c>
      <c r="Z488" s="602">
        <v>12</v>
      </c>
      <c r="AA488" s="581">
        <v>0</v>
      </c>
    </row>
    <row r="489" spans="1:29">
      <c r="A489" s="581" t="s">
        <v>1642</v>
      </c>
      <c r="B489" s="581" t="s">
        <v>1642</v>
      </c>
      <c r="C489" s="581" t="s">
        <v>1643</v>
      </c>
      <c r="D489" s="581" t="s">
        <v>1643</v>
      </c>
      <c r="E489" s="598">
        <v>363000</v>
      </c>
      <c r="G489" s="581" t="e">
        <f t="shared" si="48"/>
        <v>#N/A</v>
      </c>
      <c r="J489" s="581">
        <v>5000</v>
      </c>
      <c r="Q489" s="601"/>
      <c r="T489" s="602" t="e">
        <f t="shared" si="49"/>
        <v>#N/A</v>
      </c>
      <c r="W489" s="581" t="s">
        <v>1649</v>
      </c>
      <c r="Y489" s="602">
        <f t="shared" si="50"/>
        <v>2021</v>
      </c>
      <c r="Z489" s="602">
        <v>12</v>
      </c>
      <c r="AA489" s="581">
        <f>('CHANGE NET POSITION-PROP.(19)'!H14)*-1</f>
        <v>0</v>
      </c>
      <c r="AB489" s="581">
        <f>AA489</f>
        <v>0</v>
      </c>
      <c r="AC489" s="581">
        <f>AB489</f>
        <v>0</v>
      </c>
    </row>
    <row r="490" spans="1:29">
      <c r="A490" s="581" t="s">
        <v>1642</v>
      </c>
      <c r="B490" s="581" t="s">
        <v>1642</v>
      </c>
      <c r="C490" s="581" t="s">
        <v>1643</v>
      </c>
      <c r="D490" s="581" t="s">
        <v>1643</v>
      </c>
      <c r="E490" s="598">
        <v>365000</v>
      </c>
      <c r="G490" s="581" t="e">
        <f t="shared" si="48"/>
        <v>#N/A</v>
      </c>
      <c r="J490" s="581">
        <v>5000</v>
      </c>
      <c r="Q490" s="601"/>
      <c r="T490" s="602" t="e">
        <f t="shared" si="49"/>
        <v>#N/A</v>
      </c>
      <c r="W490" s="581" t="s">
        <v>1649</v>
      </c>
      <c r="Y490" s="602">
        <f t="shared" si="50"/>
        <v>2021</v>
      </c>
      <c r="Z490" s="602">
        <v>12</v>
      </c>
      <c r="AA490" s="581">
        <v>0</v>
      </c>
    </row>
    <row r="491" spans="1:29">
      <c r="A491" s="581" t="s">
        <v>1642</v>
      </c>
      <c r="B491" s="581" t="s">
        <v>1642</v>
      </c>
      <c r="C491" s="581" t="s">
        <v>1643</v>
      </c>
      <c r="D491" s="581" t="s">
        <v>1643</v>
      </c>
      <c r="E491" s="598">
        <v>366000</v>
      </c>
      <c r="G491" s="581" t="e">
        <f t="shared" si="48"/>
        <v>#N/A</v>
      </c>
      <c r="J491" s="581">
        <v>5000</v>
      </c>
      <c r="Q491" s="601"/>
      <c r="T491" s="602" t="e">
        <f t="shared" si="49"/>
        <v>#N/A</v>
      </c>
      <c r="W491" s="581" t="s">
        <v>1649</v>
      </c>
      <c r="Y491" s="602">
        <f t="shared" si="50"/>
        <v>2021</v>
      </c>
      <c r="Z491" s="602">
        <v>12</v>
      </c>
      <c r="AA491" s="581">
        <v>0</v>
      </c>
    </row>
    <row r="492" spans="1:29">
      <c r="A492" s="581" t="s">
        <v>1642</v>
      </c>
      <c r="B492" s="581" t="s">
        <v>1642</v>
      </c>
      <c r="C492" s="581" t="s">
        <v>1643</v>
      </c>
      <c r="D492" s="581" t="s">
        <v>1643</v>
      </c>
      <c r="E492" s="598">
        <v>367000</v>
      </c>
      <c r="G492" s="581" t="e">
        <f t="shared" si="48"/>
        <v>#N/A</v>
      </c>
      <c r="J492" s="581">
        <v>5000</v>
      </c>
      <c r="Q492" s="601"/>
      <c r="T492" s="602" t="e">
        <f t="shared" si="49"/>
        <v>#N/A</v>
      </c>
      <c r="W492" s="581" t="s">
        <v>1649</v>
      </c>
      <c r="Y492" s="602">
        <f t="shared" si="50"/>
        <v>2021</v>
      </c>
      <c r="Z492" s="602">
        <v>12</v>
      </c>
      <c r="AA492" s="581">
        <v>0</v>
      </c>
    </row>
    <row r="493" spans="1:29">
      <c r="A493" s="581" t="s">
        <v>1642</v>
      </c>
      <c r="B493" s="581" t="s">
        <v>1642</v>
      </c>
      <c r="C493" s="581" t="s">
        <v>1643</v>
      </c>
      <c r="D493" s="581" t="s">
        <v>1643</v>
      </c>
      <c r="E493" s="598">
        <v>368000</v>
      </c>
      <c r="G493" s="581" t="e">
        <f t="shared" si="48"/>
        <v>#N/A</v>
      </c>
      <c r="J493" s="581">
        <v>5000</v>
      </c>
      <c r="Q493" s="601"/>
      <c r="T493" s="602" t="e">
        <f t="shared" si="49"/>
        <v>#N/A</v>
      </c>
      <c r="W493" s="581" t="s">
        <v>1649</v>
      </c>
      <c r="Y493" s="602">
        <f t="shared" si="50"/>
        <v>2021</v>
      </c>
      <c r="Z493" s="602">
        <v>12</v>
      </c>
      <c r="AA493" s="581">
        <f>('CHANGE NET POSITION-PROP.(19)'!H42)*-1</f>
        <v>0</v>
      </c>
      <c r="AB493" s="581">
        <f>AA493</f>
        <v>0</v>
      </c>
      <c r="AC493" s="581">
        <f>AB493</f>
        <v>0</v>
      </c>
    </row>
    <row r="494" spans="1:29">
      <c r="A494" s="581" t="s">
        <v>1642</v>
      </c>
      <c r="B494" s="581" t="s">
        <v>1642</v>
      </c>
      <c r="C494" s="581" t="s">
        <v>1643</v>
      </c>
      <c r="D494" s="581" t="s">
        <v>1643</v>
      </c>
      <c r="E494" s="598">
        <v>370000</v>
      </c>
      <c r="G494" s="581" t="e">
        <f t="shared" si="48"/>
        <v>#N/A</v>
      </c>
      <c r="J494" s="581">
        <v>5000</v>
      </c>
      <c r="Q494" s="601"/>
      <c r="T494" s="602" t="e">
        <f t="shared" si="49"/>
        <v>#N/A</v>
      </c>
      <c r="W494" s="581" t="s">
        <v>1649</v>
      </c>
      <c r="Y494" s="602">
        <f t="shared" si="50"/>
        <v>2021</v>
      </c>
      <c r="Z494" s="602">
        <v>12</v>
      </c>
      <c r="AA494" s="581">
        <v>0</v>
      </c>
      <c r="AB494" s="581">
        <f>AA494</f>
        <v>0</v>
      </c>
      <c r="AC494" s="581">
        <f>AB494</f>
        <v>0</v>
      </c>
    </row>
    <row r="495" spans="1:29">
      <c r="A495" s="581" t="s">
        <v>1642</v>
      </c>
      <c r="B495" s="581" t="s">
        <v>1642</v>
      </c>
      <c r="C495" s="581" t="s">
        <v>1643</v>
      </c>
      <c r="D495" s="581" t="s">
        <v>1643</v>
      </c>
      <c r="E495" s="598">
        <v>371000</v>
      </c>
      <c r="G495" s="581" t="e">
        <f t="shared" si="48"/>
        <v>#N/A</v>
      </c>
      <c r="J495" s="581">
        <v>5000</v>
      </c>
      <c r="Q495" s="601"/>
      <c r="T495" s="602" t="e">
        <f t="shared" si="49"/>
        <v>#N/A</v>
      </c>
      <c r="W495" s="581" t="s">
        <v>1649</v>
      </c>
      <c r="Y495" s="602">
        <f t="shared" si="50"/>
        <v>2021</v>
      </c>
      <c r="Z495" s="602">
        <v>12</v>
      </c>
      <c r="AA495" s="581">
        <f>('CHANGE NET POSITION-PROP.(19)'!H33)*-1</f>
        <v>0</v>
      </c>
      <c r="AB495" s="581">
        <f>AA495</f>
        <v>0</v>
      </c>
      <c r="AC495" s="581">
        <f>AA495</f>
        <v>0</v>
      </c>
    </row>
    <row r="496" spans="1:29">
      <c r="A496" s="581" t="s">
        <v>1642</v>
      </c>
      <c r="B496" s="581" t="s">
        <v>1642</v>
      </c>
      <c r="C496" s="581" t="s">
        <v>1643</v>
      </c>
      <c r="D496" s="581" t="s">
        <v>1643</v>
      </c>
      <c r="E496" s="598">
        <v>372000</v>
      </c>
      <c r="G496" s="581" t="e">
        <f t="shared" si="48"/>
        <v>#N/A</v>
      </c>
      <c r="J496" s="581">
        <v>5000</v>
      </c>
      <c r="Q496" s="601"/>
      <c r="T496" s="602" t="e">
        <f t="shared" si="49"/>
        <v>#N/A</v>
      </c>
      <c r="W496" s="581" t="s">
        <v>1649</v>
      </c>
      <c r="Y496" s="602">
        <f t="shared" si="50"/>
        <v>2021</v>
      </c>
      <c r="Z496" s="602">
        <v>12</v>
      </c>
      <c r="AA496" s="581">
        <v>0</v>
      </c>
    </row>
    <row r="497" spans="1:29">
      <c r="A497" s="581" t="s">
        <v>1642</v>
      </c>
      <c r="B497" s="581" t="s">
        <v>1642</v>
      </c>
      <c r="C497" s="581" t="s">
        <v>1643</v>
      </c>
      <c r="D497" s="581" t="s">
        <v>1643</v>
      </c>
      <c r="E497" s="598">
        <v>373000</v>
      </c>
      <c r="G497" s="581" t="e">
        <f t="shared" si="48"/>
        <v>#N/A</v>
      </c>
      <c r="J497" s="581">
        <v>5000</v>
      </c>
      <c r="Q497" s="601"/>
      <c r="T497" s="602" t="e">
        <f t="shared" si="49"/>
        <v>#N/A</v>
      </c>
      <c r="W497" s="581" t="s">
        <v>1649</v>
      </c>
      <c r="Y497" s="602">
        <f t="shared" si="50"/>
        <v>2021</v>
      </c>
      <c r="Z497" s="602">
        <v>12</v>
      </c>
      <c r="AA497" s="581">
        <v>0</v>
      </c>
    </row>
    <row r="498" spans="1:29">
      <c r="A498" s="581" t="s">
        <v>1642</v>
      </c>
      <c r="B498" s="581" t="s">
        <v>1642</v>
      </c>
      <c r="C498" s="581" t="s">
        <v>1643</v>
      </c>
      <c r="D498" s="581" t="s">
        <v>1643</v>
      </c>
      <c r="E498" s="598">
        <v>380000</v>
      </c>
      <c r="G498" s="581" t="e">
        <f t="shared" si="48"/>
        <v>#N/A</v>
      </c>
      <c r="J498" s="581">
        <v>5000</v>
      </c>
      <c r="Q498" s="601"/>
      <c r="T498" s="602" t="e">
        <f t="shared" si="49"/>
        <v>#N/A</v>
      </c>
      <c r="W498" s="581" t="s">
        <v>1649</v>
      </c>
      <c r="Y498" s="602">
        <f t="shared" si="50"/>
        <v>2021</v>
      </c>
      <c r="Z498" s="602">
        <v>12</v>
      </c>
      <c r="AA498" s="581">
        <v>0</v>
      </c>
    </row>
    <row r="499" spans="1:29">
      <c r="A499" s="581" t="s">
        <v>1642</v>
      </c>
      <c r="B499" s="581" t="s">
        <v>1642</v>
      </c>
      <c r="C499" s="581" t="s">
        <v>1643</v>
      </c>
      <c r="D499" s="581" t="s">
        <v>1643</v>
      </c>
      <c r="E499" s="598">
        <v>381000</v>
      </c>
      <c r="G499" s="581" t="e">
        <f t="shared" si="48"/>
        <v>#N/A</v>
      </c>
      <c r="J499" s="581">
        <v>5000</v>
      </c>
      <c r="Q499" s="601"/>
      <c r="T499" s="602" t="e">
        <f t="shared" si="49"/>
        <v>#N/A</v>
      </c>
      <c r="W499" s="581" t="s">
        <v>1649</v>
      </c>
      <c r="Y499" s="602">
        <f t="shared" si="50"/>
        <v>2021</v>
      </c>
      <c r="Z499" s="602">
        <v>12</v>
      </c>
      <c r="AA499" s="581">
        <v>0</v>
      </c>
    </row>
    <row r="500" spans="1:29">
      <c r="A500" s="581" t="s">
        <v>1642</v>
      </c>
      <c r="B500" s="581" t="s">
        <v>1642</v>
      </c>
      <c r="C500" s="581" t="s">
        <v>1643</v>
      </c>
      <c r="D500" s="581" t="s">
        <v>1643</v>
      </c>
      <c r="E500" s="598">
        <v>382000</v>
      </c>
      <c r="G500" s="581" t="e">
        <f t="shared" si="48"/>
        <v>#N/A</v>
      </c>
      <c r="J500" s="581">
        <v>5000</v>
      </c>
      <c r="Q500" s="601"/>
      <c r="T500" s="602" t="e">
        <f t="shared" si="49"/>
        <v>#N/A</v>
      </c>
      <c r="W500" s="581" t="s">
        <v>1649</v>
      </c>
      <c r="Y500" s="602">
        <f t="shared" si="50"/>
        <v>2021</v>
      </c>
      <c r="Z500" s="602">
        <v>12</v>
      </c>
      <c r="AA500" s="581">
        <f>(IF('CHANGE NET POSITION-PROP.(19)'!H34&lt;1,-'CHANGE NET POSITION-PROP.(19)'!H34)+IF('CHANGE NET POSITION-PROP.(19)'!H34&gt;1,'CHANGE NET POSITION-PROP.(19)'!H34))*-1</f>
        <v>0</v>
      </c>
      <c r="AB500" s="581">
        <f t="shared" ref="AB500:AC503" si="51">AA500</f>
        <v>0</v>
      </c>
      <c r="AC500" s="581">
        <f t="shared" si="51"/>
        <v>0</v>
      </c>
    </row>
    <row r="501" spans="1:29">
      <c r="A501" s="581" t="s">
        <v>1642</v>
      </c>
      <c r="B501" s="581" t="s">
        <v>1642</v>
      </c>
      <c r="C501" s="581" t="s">
        <v>1643</v>
      </c>
      <c r="D501" s="581" t="s">
        <v>1643</v>
      </c>
      <c r="E501" s="598">
        <v>383000</v>
      </c>
      <c r="G501" s="581" t="e">
        <f t="shared" si="48"/>
        <v>#N/A</v>
      </c>
      <c r="J501" s="581">
        <v>5000</v>
      </c>
      <c r="Q501" s="601"/>
      <c r="T501" s="602" t="e">
        <f t="shared" si="49"/>
        <v>#N/A</v>
      </c>
      <c r="W501" s="581" t="s">
        <v>1649</v>
      </c>
      <c r="Y501" s="602">
        <f t="shared" si="50"/>
        <v>2021</v>
      </c>
      <c r="Z501" s="602">
        <v>12</v>
      </c>
      <c r="AA501" s="581">
        <f>(IF('CHANGE NET POSITION-PROP.(19)'!H43&gt;0,'CHANGE NET POSITION-PROP.(19)'!H43,0))*-1</f>
        <v>0</v>
      </c>
      <c r="AB501" s="581">
        <f t="shared" si="51"/>
        <v>0</v>
      </c>
      <c r="AC501" s="581">
        <f t="shared" si="51"/>
        <v>0</v>
      </c>
    </row>
    <row r="502" spans="1:29">
      <c r="A502" s="581" t="s">
        <v>1642</v>
      </c>
      <c r="B502" s="581" t="s">
        <v>1642</v>
      </c>
      <c r="C502" s="581" t="s">
        <v>1643</v>
      </c>
      <c r="D502" s="581" t="s">
        <v>1643</v>
      </c>
      <c r="E502" s="598">
        <v>384000</v>
      </c>
      <c r="G502" s="581" t="e">
        <f t="shared" si="48"/>
        <v>#N/A</v>
      </c>
      <c r="J502" s="581">
        <v>5000</v>
      </c>
      <c r="Q502" s="601"/>
      <c r="T502" s="602" t="e">
        <f t="shared" si="49"/>
        <v>#N/A</v>
      </c>
      <c r="W502" s="581" t="s">
        <v>1649</v>
      </c>
      <c r="Y502" s="602">
        <f t="shared" si="50"/>
        <v>2021</v>
      </c>
      <c r="Z502" s="602">
        <v>12</v>
      </c>
      <c r="AA502" s="581">
        <f>('CHANGE NET POSITION-PROP.(19)'!H36)*-1</f>
        <v>0</v>
      </c>
      <c r="AB502" s="581">
        <f t="shared" si="51"/>
        <v>0</v>
      </c>
      <c r="AC502" s="581">
        <f t="shared" si="51"/>
        <v>0</v>
      </c>
    </row>
    <row r="503" spans="1:29">
      <c r="A503" s="581" t="s">
        <v>1642</v>
      </c>
      <c r="B503" s="581" t="s">
        <v>1642</v>
      </c>
      <c r="C503" s="581" t="s">
        <v>1643</v>
      </c>
      <c r="D503" s="581" t="s">
        <v>1643</v>
      </c>
      <c r="E503" s="598">
        <v>385000</v>
      </c>
      <c r="G503" s="581" t="e">
        <f t="shared" si="48"/>
        <v>#N/A</v>
      </c>
      <c r="J503" s="581">
        <v>5000</v>
      </c>
      <c r="Q503" s="601"/>
      <c r="T503" s="602" t="e">
        <f t="shared" si="49"/>
        <v>#N/A</v>
      </c>
      <c r="W503" s="581" t="s">
        <v>1649</v>
      </c>
      <c r="Y503" s="602">
        <f t="shared" si="50"/>
        <v>2021</v>
      </c>
      <c r="Z503" s="602">
        <v>12</v>
      </c>
      <c r="AA503" s="581">
        <f>('CHANGE NET POSITION-PROP.(19)'!H37)*-1</f>
        <v>0</v>
      </c>
      <c r="AB503" s="581">
        <f t="shared" si="51"/>
        <v>0</v>
      </c>
      <c r="AC503" s="581">
        <f t="shared" si="51"/>
        <v>0</v>
      </c>
    </row>
    <row r="504" spans="1:29">
      <c r="A504" s="581" t="s">
        <v>1642</v>
      </c>
      <c r="B504" s="581" t="s">
        <v>1642</v>
      </c>
      <c r="C504" s="581" t="s">
        <v>1643</v>
      </c>
      <c r="D504" s="581" t="s">
        <v>1643</v>
      </c>
      <c r="E504" s="598">
        <v>390000</v>
      </c>
      <c r="G504" s="581" t="e">
        <f t="shared" si="48"/>
        <v>#N/A</v>
      </c>
      <c r="J504" s="581">
        <v>5000</v>
      </c>
      <c r="Q504" s="601"/>
      <c r="T504" s="602" t="e">
        <f t="shared" si="49"/>
        <v>#N/A</v>
      </c>
      <c r="W504" s="581" t="s">
        <v>1649</v>
      </c>
      <c r="Y504" s="602">
        <f t="shared" si="50"/>
        <v>2021</v>
      </c>
      <c r="Z504" s="602">
        <v>12</v>
      </c>
      <c r="AA504" s="581">
        <v>0</v>
      </c>
    </row>
    <row r="505" spans="1:29">
      <c r="A505" s="581" t="s">
        <v>1642</v>
      </c>
      <c r="B505" s="581" t="s">
        <v>1642</v>
      </c>
      <c r="C505" s="581" t="s">
        <v>1643</v>
      </c>
      <c r="D505" s="581" t="s">
        <v>1643</v>
      </c>
      <c r="E505" s="598">
        <v>391000</v>
      </c>
      <c r="G505" s="581" t="e">
        <f t="shared" si="48"/>
        <v>#N/A</v>
      </c>
      <c r="J505" s="581">
        <v>5000</v>
      </c>
      <c r="Q505" s="601"/>
      <c r="T505" s="602" t="e">
        <f t="shared" si="49"/>
        <v>#N/A</v>
      </c>
      <c r="W505" s="581" t="s">
        <v>1649</v>
      </c>
      <c r="Y505" s="602">
        <f t="shared" si="50"/>
        <v>2021</v>
      </c>
      <c r="Z505" s="602">
        <v>12</v>
      </c>
      <c r="AA505" s="581">
        <v>0</v>
      </c>
    </row>
    <row r="506" spans="1:29">
      <c r="A506" s="581" t="s">
        <v>1642</v>
      </c>
      <c r="B506" s="581" t="s">
        <v>1642</v>
      </c>
      <c r="C506" s="581" t="s">
        <v>1643</v>
      </c>
      <c r="D506" s="581" t="s">
        <v>1643</v>
      </c>
      <c r="E506" s="598">
        <v>392000</v>
      </c>
      <c r="G506" s="581" t="e">
        <f t="shared" si="48"/>
        <v>#N/A</v>
      </c>
      <c r="J506" s="581">
        <v>5000</v>
      </c>
      <c r="Q506" s="601"/>
      <c r="T506" s="602" t="e">
        <f t="shared" si="49"/>
        <v>#N/A</v>
      </c>
      <c r="W506" s="581" t="s">
        <v>1649</v>
      </c>
      <c r="Y506" s="602">
        <f t="shared" si="50"/>
        <v>2021</v>
      </c>
      <c r="Z506" s="602">
        <v>12</v>
      </c>
      <c r="AA506" s="581">
        <v>0</v>
      </c>
    </row>
    <row r="507" spans="1:29">
      <c r="A507" s="581" t="s">
        <v>1642</v>
      </c>
      <c r="B507" s="581" t="s">
        <v>1642</v>
      </c>
      <c r="C507" s="581" t="s">
        <v>1643</v>
      </c>
      <c r="D507" s="581" t="s">
        <v>1643</v>
      </c>
      <c r="E507" s="598">
        <v>393000</v>
      </c>
      <c r="G507" s="581" t="e">
        <f t="shared" si="48"/>
        <v>#N/A</v>
      </c>
      <c r="J507" s="581">
        <v>5000</v>
      </c>
      <c r="Q507" s="601"/>
      <c r="T507" s="602" t="e">
        <f t="shared" si="49"/>
        <v>#N/A</v>
      </c>
      <c r="W507" s="581" t="s">
        <v>1649</v>
      </c>
      <c r="Y507" s="602">
        <f t="shared" si="50"/>
        <v>2021</v>
      </c>
      <c r="Z507" s="602">
        <v>12</v>
      </c>
      <c r="AA507" s="581">
        <v>0</v>
      </c>
    </row>
    <row r="508" spans="1:29">
      <c r="A508" s="581" t="s">
        <v>1642</v>
      </c>
      <c r="B508" s="581" t="s">
        <v>1642</v>
      </c>
      <c r="C508" s="581" t="s">
        <v>1643</v>
      </c>
      <c r="D508" s="581" t="s">
        <v>1643</v>
      </c>
      <c r="E508" s="598">
        <v>394000</v>
      </c>
      <c r="G508" s="581" t="e">
        <f t="shared" si="48"/>
        <v>#N/A</v>
      </c>
      <c r="J508" s="581">
        <v>5000</v>
      </c>
      <c r="Q508" s="601"/>
      <c r="T508" s="602" t="e">
        <f t="shared" si="49"/>
        <v>#N/A</v>
      </c>
      <c r="W508" s="581" t="s">
        <v>1649</v>
      </c>
      <c r="Y508" s="602">
        <f t="shared" si="50"/>
        <v>2021</v>
      </c>
      <c r="Z508" s="602">
        <v>12</v>
      </c>
      <c r="AA508" s="581">
        <v>0</v>
      </c>
    </row>
    <row r="509" spans="1:29">
      <c r="A509" s="581" t="s">
        <v>1642</v>
      </c>
      <c r="B509" s="581" t="s">
        <v>1642</v>
      </c>
      <c r="C509" s="581" t="s">
        <v>1643</v>
      </c>
      <c r="D509" s="581" t="s">
        <v>1643</v>
      </c>
      <c r="E509" s="598">
        <v>395000</v>
      </c>
      <c r="G509" s="581" t="e">
        <f t="shared" si="48"/>
        <v>#N/A</v>
      </c>
      <c r="J509" s="581">
        <v>5000</v>
      </c>
      <c r="Q509" s="601"/>
      <c r="T509" s="602" t="e">
        <f t="shared" si="49"/>
        <v>#N/A</v>
      </c>
      <c r="W509" s="581" t="s">
        <v>1649</v>
      </c>
      <c r="Y509" s="602">
        <f t="shared" si="50"/>
        <v>2021</v>
      </c>
      <c r="Z509" s="602">
        <v>12</v>
      </c>
      <c r="AA509" s="581">
        <v>0</v>
      </c>
    </row>
    <row r="510" spans="1:29">
      <c r="A510" s="581" t="s">
        <v>1642</v>
      </c>
      <c r="B510" s="581" t="s">
        <v>1642</v>
      </c>
      <c r="C510" s="581" t="s">
        <v>1643</v>
      </c>
      <c r="D510" s="581" t="s">
        <v>1643</v>
      </c>
      <c r="E510" s="598">
        <v>396000</v>
      </c>
      <c r="G510" s="581" t="e">
        <f t="shared" si="48"/>
        <v>#N/A</v>
      </c>
      <c r="J510" s="581">
        <v>5000</v>
      </c>
      <c r="Q510" s="601"/>
      <c r="T510" s="602" t="e">
        <f t="shared" si="49"/>
        <v>#N/A</v>
      </c>
      <c r="W510" s="581" t="s">
        <v>1649</v>
      </c>
      <c r="Y510" s="602">
        <f t="shared" si="50"/>
        <v>2021</v>
      </c>
      <c r="Z510" s="602">
        <v>12</v>
      </c>
      <c r="AA510" s="581">
        <v>0</v>
      </c>
    </row>
    <row r="511" spans="1:29">
      <c r="A511" s="581" t="s">
        <v>1642</v>
      </c>
      <c r="B511" s="581" t="s">
        <v>1642</v>
      </c>
      <c r="C511" s="581" t="s">
        <v>1643</v>
      </c>
      <c r="D511" s="581" t="s">
        <v>1643</v>
      </c>
      <c r="E511" s="598">
        <v>397000</v>
      </c>
      <c r="G511" s="581" t="e">
        <f t="shared" si="48"/>
        <v>#N/A</v>
      </c>
      <c r="J511" s="581">
        <v>5000</v>
      </c>
      <c r="Q511" s="601"/>
      <c r="T511" s="602" t="e">
        <f t="shared" si="49"/>
        <v>#N/A</v>
      </c>
      <c r="W511" s="581" t="s">
        <v>1649</v>
      </c>
      <c r="Y511" s="602">
        <f t="shared" si="50"/>
        <v>2021</v>
      </c>
      <c r="Z511" s="602">
        <v>12</v>
      </c>
      <c r="AA511" s="581">
        <v>0</v>
      </c>
    </row>
    <row r="512" spans="1:29">
      <c r="A512" s="581" t="s">
        <v>1642</v>
      </c>
      <c r="B512" s="581" t="s">
        <v>1642</v>
      </c>
      <c r="C512" s="581" t="s">
        <v>1643</v>
      </c>
      <c r="D512" s="581" t="s">
        <v>1643</v>
      </c>
      <c r="E512" s="581" t="s">
        <v>2028</v>
      </c>
      <c r="G512" s="581" t="e">
        <f t="shared" si="48"/>
        <v>#N/A</v>
      </c>
      <c r="J512" s="581">
        <v>5000</v>
      </c>
      <c r="Q512" s="601">
        <v>100</v>
      </c>
      <c r="T512" s="602" t="e">
        <f t="shared" si="49"/>
        <v>#N/A</v>
      </c>
      <c r="W512" s="581" t="s">
        <v>1649</v>
      </c>
      <c r="Y512" s="602">
        <f t="shared" si="50"/>
        <v>2021</v>
      </c>
      <c r="Z512" s="602">
        <v>12</v>
      </c>
      <c r="AA512" s="581">
        <f>'CHANGE NET POSITION-PROP.(19)'!H19</f>
        <v>0</v>
      </c>
      <c r="AB512" s="581">
        <f t="shared" ref="AB512:AC532" si="52">AA512</f>
        <v>0</v>
      </c>
      <c r="AC512" s="581">
        <f t="shared" si="52"/>
        <v>0</v>
      </c>
    </row>
    <row r="513" spans="1:29">
      <c r="A513" s="581" t="s">
        <v>1642</v>
      </c>
      <c r="B513" s="581" t="s">
        <v>1642</v>
      </c>
      <c r="C513" s="581" t="s">
        <v>1643</v>
      </c>
      <c r="D513" s="581" t="s">
        <v>1643</v>
      </c>
      <c r="E513" s="581" t="s">
        <v>2028</v>
      </c>
      <c r="G513" s="581" t="e">
        <f t="shared" si="48"/>
        <v>#N/A</v>
      </c>
      <c r="J513" s="581">
        <v>5000</v>
      </c>
      <c r="Q513" s="601">
        <v>200</v>
      </c>
      <c r="T513" s="602" t="e">
        <f t="shared" si="49"/>
        <v>#N/A</v>
      </c>
      <c r="W513" s="581" t="s">
        <v>1649</v>
      </c>
      <c r="Y513" s="602">
        <f t="shared" si="50"/>
        <v>2021</v>
      </c>
      <c r="Z513" s="602">
        <v>12</v>
      </c>
      <c r="AA513" s="581">
        <f>'CHANGE NET POSITION-PROP.(19)'!H20</f>
        <v>0</v>
      </c>
      <c r="AB513" s="581">
        <f t="shared" si="52"/>
        <v>0</v>
      </c>
      <c r="AC513" s="581">
        <f t="shared" si="52"/>
        <v>0</v>
      </c>
    </row>
    <row r="514" spans="1:29">
      <c r="A514" s="581" t="s">
        <v>1642</v>
      </c>
      <c r="B514" s="581" t="s">
        <v>1642</v>
      </c>
      <c r="C514" s="581" t="s">
        <v>1643</v>
      </c>
      <c r="D514" s="581" t="s">
        <v>1643</v>
      </c>
      <c r="E514" s="581" t="s">
        <v>2028</v>
      </c>
      <c r="G514" s="581" t="e">
        <f t="shared" si="48"/>
        <v>#N/A</v>
      </c>
      <c r="J514" s="581">
        <v>5000</v>
      </c>
      <c r="Q514" s="601">
        <v>300</v>
      </c>
      <c r="T514" s="602" t="e">
        <f t="shared" si="49"/>
        <v>#N/A</v>
      </c>
      <c r="W514" s="581" t="s">
        <v>1649</v>
      </c>
      <c r="Y514" s="602">
        <f t="shared" si="50"/>
        <v>2021</v>
      </c>
      <c r="Z514" s="602">
        <v>12</v>
      </c>
      <c r="AA514" s="581">
        <f>'CHANGE NET POSITION-PROP.(19)'!H21</f>
        <v>0</v>
      </c>
      <c r="AB514" s="581">
        <f t="shared" si="52"/>
        <v>0</v>
      </c>
      <c r="AC514" s="581">
        <f t="shared" si="52"/>
        <v>0</v>
      </c>
    </row>
    <row r="515" spans="1:29">
      <c r="A515" s="581" t="s">
        <v>1642</v>
      </c>
      <c r="B515" s="581" t="s">
        <v>1642</v>
      </c>
      <c r="C515" s="581" t="s">
        <v>1643</v>
      </c>
      <c r="D515" s="581" t="s">
        <v>1643</v>
      </c>
      <c r="E515" s="581" t="s">
        <v>2028</v>
      </c>
      <c r="G515" s="581" t="e">
        <f t="shared" si="48"/>
        <v>#N/A</v>
      </c>
      <c r="J515" s="581">
        <v>5000</v>
      </c>
      <c r="Q515" s="601">
        <v>400</v>
      </c>
      <c r="T515" s="602" t="e">
        <f t="shared" si="49"/>
        <v>#N/A</v>
      </c>
      <c r="W515" s="581" t="s">
        <v>1649</v>
      </c>
      <c r="Y515" s="602">
        <f t="shared" si="50"/>
        <v>2021</v>
      </c>
      <c r="Z515" s="602">
        <v>12</v>
      </c>
      <c r="AA515" s="581">
        <f>'CHANGE NET POSITION-PROP.(19)'!H22</f>
        <v>0</v>
      </c>
      <c r="AB515" s="581">
        <f t="shared" si="52"/>
        <v>0</v>
      </c>
      <c r="AC515" s="581">
        <f t="shared" si="52"/>
        <v>0</v>
      </c>
    </row>
    <row r="516" spans="1:29">
      <c r="A516" s="581" t="s">
        <v>1642</v>
      </c>
      <c r="B516" s="581" t="s">
        <v>1642</v>
      </c>
      <c r="C516" s="581" t="s">
        <v>1643</v>
      </c>
      <c r="D516" s="581" t="s">
        <v>1643</v>
      </c>
      <c r="E516" s="581" t="s">
        <v>2028</v>
      </c>
      <c r="G516" s="581" t="e">
        <f t="shared" si="48"/>
        <v>#N/A</v>
      </c>
      <c r="J516" s="581">
        <v>5000</v>
      </c>
      <c r="Q516" s="601">
        <v>500</v>
      </c>
      <c r="T516" s="602" t="e">
        <f t="shared" si="49"/>
        <v>#N/A</v>
      </c>
      <c r="W516" s="581" t="s">
        <v>1649</v>
      </c>
      <c r="Y516" s="602">
        <f t="shared" si="50"/>
        <v>2021</v>
      </c>
      <c r="Z516" s="602">
        <v>12</v>
      </c>
      <c r="AA516" s="581">
        <f>'CHANGE NET POSITION-PROP.(19)'!H23</f>
        <v>0</v>
      </c>
      <c r="AB516" s="581">
        <f t="shared" si="52"/>
        <v>0</v>
      </c>
      <c r="AC516" s="581">
        <f t="shared" si="52"/>
        <v>0</v>
      </c>
    </row>
    <row r="517" spans="1:29">
      <c r="A517" s="581" t="s">
        <v>1642</v>
      </c>
      <c r="B517" s="581" t="s">
        <v>1642</v>
      </c>
      <c r="C517" s="581" t="s">
        <v>1643</v>
      </c>
      <c r="D517" s="581" t="s">
        <v>1643</v>
      </c>
      <c r="E517" s="581" t="s">
        <v>2028</v>
      </c>
      <c r="G517" s="581" t="e">
        <f t="shared" si="48"/>
        <v>#N/A</v>
      </c>
      <c r="J517" s="581">
        <v>5000</v>
      </c>
      <c r="Q517" s="601">
        <v>600</v>
      </c>
      <c r="T517" s="602" t="e">
        <f t="shared" si="49"/>
        <v>#N/A</v>
      </c>
      <c r="W517" s="581" t="s">
        <v>1649</v>
      </c>
      <c r="Y517" s="602">
        <f t="shared" si="50"/>
        <v>2021</v>
      </c>
      <c r="Z517" s="602">
        <v>12</v>
      </c>
      <c r="AA517" s="581">
        <f>-'CHANGE NET POSITION-PROP.(19)'!H35</f>
        <v>0</v>
      </c>
      <c r="AB517" s="581">
        <f t="shared" si="52"/>
        <v>0</v>
      </c>
      <c r="AC517" s="581">
        <f t="shared" si="52"/>
        <v>0</v>
      </c>
    </row>
    <row r="518" spans="1:29">
      <c r="A518" s="581" t="s">
        <v>1642</v>
      </c>
      <c r="B518" s="581" t="s">
        <v>1642</v>
      </c>
      <c r="C518" s="581" t="s">
        <v>1643</v>
      </c>
      <c r="D518" s="581" t="s">
        <v>1643</v>
      </c>
      <c r="E518" s="581" t="s">
        <v>2028</v>
      </c>
      <c r="G518" s="581" t="e">
        <f t="shared" si="48"/>
        <v>#N/A</v>
      </c>
      <c r="J518" s="581">
        <v>5000</v>
      </c>
      <c r="Q518" s="601">
        <v>700</v>
      </c>
      <c r="T518" s="602" t="e">
        <f t="shared" si="49"/>
        <v>#N/A</v>
      </c>
      <c r="W518" s="581" t="s">
        <v>1649</v>
      </c>
      <c r="Y518" s="602">
        <f t="shared" si="50"/>
        <v>2021</v>
      </c>
      <c r="Z518" s="602">
        <v>12</v>
      </c>
      <c r="AA518" s="581">
        <v>0</v>
      </c>
      <c r="AB518" s="581">
        <f t="shared" si="52"/>
        <v>0</v>
      </c>
      <c r="AC518" s="581">
        <f t="shared" si="52"/>
        <v>0</v>
      </c>
    </row>
    <row r="519" spans="1:29">
      <c r="A519" s="581" t="s">
        <v>1642</v>
      </c>
      <c r="B519" s="581" t="s">
        <v>1642</v>
      </c>
      <c r="C519" s="581" t="s">
        <v>1643</v>
      </c>
      <c r="D519" s="581" t="s">
        <v>1643</v>
      </c>
      <c r="E519" s="581" t="s">
        <v>2028</v>
      </c>
      <c r="G519" s="581" t="e">
        <f t="shared" si="48"/>
        <v>#N/A</v>
      </c>
      <c r="J519" s="581">
        <v>5000</v>
      </c>
      <c r="Q519" s="601">
        <v>800</v>
      </c>
      <c r="T519" s="602" t="e">
        <f t="shared" si="49"/>
        <v>#N/A</v>
      </c>
      <c r="W519" s="581" t="s">
        <v>1649</v>
      </c>
      <c r="Y519" s="602">
        <f t="shared" si="50"/>
        <v>2021</v>
      </c>
      <c r="Z519" s="602">
        <v>12</v>
      </c>
      <c r="AA519" s="581">
        <f>'CHANGE NET POSITION-PROP.(19)'!H24+'CHANGE NET POSITION-PROP.(19)'!H25</f>
        <v>0</v>
      </c>
      <c r="AB519" s="581">
        <f t="shared" si="52"/>
        <v>0</v>
      </c>
      <c r="AC519" s="581">
        <f t="shared" si="52"/>
        <v>0</v>
      </c>
    </row>
    <row r="520" spans="1:29">
      <c r="A520" s="581" t="s">
        <v>1642</v>
      </c>
      <c r="B520" s="581" t="s">
        <v>1642</v>
      </c>
      <c r="C520" s="581" t="s">
        <v>1643</v>
      </c>
      <c r="D520" s="581" t="s">
        <v>1643</v>
      </c>
      <c r="E520" s="598">
        <v>520000</v>
      </c>
      <c r="G520" s="581" t="e">
        <f t="shared" si="48"/>
        <v>#N/A</v>
      </c>
      <c r="J520" s="581">
        <v>5000</v>
      </c>
      <c r="Q520" s="601"/>
      <c r="T520" s="602" t="e">
        <f t="shared" si="49"/>
        <v>#N/A</v>
      </c>
      <c r="W520" s="581" t="s">
        <v>1649</v>
      </c>
      <c r="Y520" s="602">
        <f t="shared" si="50"/>
        <v>2021</v>
      </c>
      <c r="Z520" s="602">
        <v>12</v>
      </c>
      <c r="AA520" s="581">
        <f>IF('CHANGE NET POSITION-PROP.(19)'!H43&lt;1,-'CHANGE NET POSITION-PROP.(19)'!H43,0)+'CHANGE NET POSITION-PROP.(19)'!H38+'CHANGE NET POSITION-PROP.(19)'!H39</f>
        <v>0</v>
      </c>
      <c r="AB520" s="581">
        <f t="shared" si="52"/>
        <v>0</v>
      </c>
      <c r="AC520" s="581">
        <f t="shared" si="52"/>
        <v>0</v>
      </c>
    </row>
    <row r="521" spans="1:29">
      <c r="A521" s="581" t="s">
        <v>1642</v>
      </c>
      <c r="B521" s="581" t="s">
        <v>1642</v>
      </c>
      <c r="C521" s="581" t="s">
        <v>1643</v>
      </c>
      <c r="D521" s="581" t="s">
        <v>1643</v>
      </c>
      <c r="E521" s="598">
        <v>100000</v>
      </c>
      <c r="G521" s="581" t="e">
        <f t="shared" si="48"/>
        <v>#N/A</v>
      </c>
      <c r="J521" s="581">
        <v>6000</v>
      </c>
      <c r="Q521" s="601"/>
      <c r="T521" s="602" t="e">
        <f t="shared" si="49"/>
        <v>#N/A</v>
      </c>
      <c r="W521" s="581" t="s">
        <v>1649</v>
      </c>
      <c r="Y521" s="602">
        <f t="shared" si="50"/>
        <v>2021</v>
      </c>
      <c r="Z521" s="602">
        <v>12</v>
      </c>
      <c r="AA521" s="581">
        <f>'COMB. NET POS-IN. SER.(82)'!F12+'COMB. NET POS-IN. SER.(82)'!F13+'COMB. NET POS-IN. SER.(82)'!F14+'COMB. NET POS-IN. SER.(82)'!F24+'COMB. NET POS-IN. SER.(82)'!F25</f>
        <v>0</v>
      </c>
      <c r="AB521" s="581">
        <f t="shared" si="52"/>
        <v>0</v>
      </c>
      <c r="AC521" s="581">
        <f t="shared" si="52"/>
        <v>0</v>
      </c>
    </row>
    <row r="522" spans="1:29">
      <c r="A522" s="581" t="s">
        <v>1642</v>
      </c>
      <c r="B522" s="581" t="s">
        <v>1642</v>
      </c>
      <c r="C522" s="581" t="s">
        <v>1643</v>
      </c>
      <c r="D522" s="581" t="s">
        <v>1643</v>
      </c>
      <c r="E522" s="598">
        <v>110000</v>
      </c>
      <c r="G522" s="581" t="e">
        <f t="shared" ref="G522:G587" si="53">$G$6</f>
        <v>#N/A</v>
      </c>
      <c r="J522" s="581">
        <v>6000</v>
      </c>
      <c r="Q522" s="601"/>
      <c r="T522" s="602" t="e">
        <f t="shared" ref="T522:T587" si="54">$T$6</f>
        <v>#N/A</v>
      </c>
      <c r="W522" s="581" t="s">
        <v>1649</v>
      </c>
      <c r="Y522" s="602">
        <f t="shared" ref="Y522:Y587" si="55">$Y$6</f>
        <v>2021</v>
      </c>
      <c r="Z522" s="602">
        <v>12</v>
      </c>
      <c r="AA522" s="581">
        <f>'COMB. NET POS-IN. SER.(82)'!F15</f>
        <v>0</v>
      </c>
      <c r="AB522" s="581">
        <f t="shared" si="52"/>
        <v>0</v>
      </c>
      <c r="AC522" s="581">
        <f t="shared" si="52"/>
        <v>0</v>
      </c>
    </row>
    <row r="523" spans="1:29">
      <c r="A523" s="581" t="s">
        <v>1642</v>
      </c>
      <c r="B523" s="581" t="s">
        <v>1642</v>
      </c>
      <c r="C523" s="581" t="s">
        <v>1643</v>
      </c>
      <c r="D523" s="581" t="s">
        <v>1643</v>
      </c>
      <c r="E523" s="598">
        <v>120000</v>
      </c>
      <c r="G523" s="581" t="e">
        <f t="shared" si="53"/>
        <v>#N/A</v>
      </c>
      <c r="J523" s="581">
        <v>6000</v>
      </c>
      <c r="Q523" s="601"/>
      <c r="T523" s="602" t="e">
        <f t="shared" si="54"/>
        <v>#N/A</v>
      </c>
      <c r="W523" s="581" t="s">
        <v>1649</v>
      </c>
      <c r="Y523" s="602">
        <f t="shared" si="55"/>
        <v>2021</v>
      </c>
      <c r="Z523" s="602">
        <v>12</v>
      </c>
      <c r="AA523" s="581">
        <f>'COMB. NET POS-IN. SER.(82)'!F16</f>
        <v>0</v>
      </c>
      <c r="AB523" s="581">
        <f t="shared" si="52"/>
        <v>0</v>
      </c>
      <c r="AC523" s="581">
        <f t="shared" si="52"/>
        <v>0</v>
      </c>
    </row>
    <row r="524" spans="1:29">
      <c r="A524" s="581" t="s">
        <v>1642</v>
      </c>
      <c r="B524" s="581" t="s">
        <v>1642</v>
      </c>
      <c r="C524" s="581" t="s">
        <v>1643</v>
      </c>
      <c r="D524" s="581" t="s">
        <v>1643</v>
      </c>
      <c r="E524" s="598">
        <v>130000</v>
      </c>
      <c r="G524" s="581" t="e">
        <f t="shared" si="53"/>
        <v>#N/A</v>
      </c>
      <c r="J524" s="581">
        <v>6000</v>
      </c>
      <c r="Q524" s="601"/>
      <c r="T524" s="602" t="e">
        <f t="shared" si="54"/>
        <v>#N/A</v>
      </c>
      <c r="W524" s="581" t="s">
        <v>1649</v>
      </c>
      <c r="Y524" s="602">
        <f t="shared" si="55"/>
        <v>2021</v>
      </c>
      <c r="Z524" s="602">
        <v>12</v>
      </c>
      <c r="AA524" s="581">
        <f>'COMB. NET POS-IN. SER.(82)'!F17+'COMB. NET POS-IN. SER.(82)'!F26</f>
        <v>0</v>
      </c>
      <c r="AB524" s="581">
        <f t="shared" si="52"/>
        <v>0</v>
      </c>
      <c r="AC524" s="581">
        <f t="shared" si="52"/>
        <v>0</v>
      </c>
    </row>
    <row r="525" spans="1:29">
      <c r="A525" s="581" t="s">
        <v>1642</v>
      </c>
      <c r="B525" s="581" t="s">
        <v>1642</v>
      </c>
      <c r="C525" s="581" t="s">
        <v>1643</v>
      </c>
      <c r="D525" s="581" t="s">
        <v>1643</v>
      </c>
      <c r="E525" s="598">
        <v>140000</v>
      </c>
      <c r="G525" s="581" t="e">
        <f t="shared" si="53"/>
        <v>#N/A</v>
      </c>
      <c r="J525" s="581">
        <v>6000</v>
      </c>
      <c r="Q525" s="601"/>
      <c r="T525" s="602" t="e">
        <f t="shared" si="54"/>
        <v>#N/A</v>
      </c>
      <c r="W525" s="581" t="s">
        <v>1649</v>
      </c>
      <c r="Y525" s="602">
        <f t="shared" si="55"/>
        <v>2021</v>
      </c>
      <c r="Z525" s="602">
        <v>12</v>
      </c>
      <c r="AA525" s="581">
        <f>'COMB. NET POS-IN. SER.(82)'!F19</f>
        <v>0</v>
      </c>
      <c r="AB525" s="581">
        <f t="shared" si="52"/>
        <v>0</v>
      </c>
      <c r="AC525" s="581">
        <f t="shared" si="52"/>
        <v>0</v>
      </c>
    </row>
    <row r="526" spans="1:29">
      <c r="A526" s="581" t="s">
        <v>1642</v>
      </c>
      <c r="B526" s="581" t="s">
        <v>1642</v>
      </c>
      <c r="C526" s="581" t="s">
        <v>1643</v>
      </c>
      <c r="D526" s="581" t="s">
        <v>1643</v>
      </c>
      <c r="E526" s="598">
        <v>150000</v>
      </c>
      <c r="G526" s="581" t="e">
        <f t="shared" si="53"/>
        <v>#N/A</v>
      </c>
      <c r="J526" s="581">
        <v>6000</v>
      </c>
      <c r="Q526" s="601"/>
      <c r="T526" s="602" t="e">
        <f t="shared" si="54"/>
        <v>#N/A</v>
      </c>
      <c r="W526" s="581" t="s">
        <v>1649</v>
      </c>
      <c r="Y526" s="602">
        <f t="shared" si="55"/>
        <v>2021</v>
      </c>
      <c r="Z526" s="602">
        <v>12</v>
      </c>
      <c r="AA526" s="581">
        <f>'COMB. NET POS-IN. SER.(82)'!F20</f>
        <v>0</v>
      </c>
      <c r="AB526" s="581">
        <f t="shared" si="52"/>
        <v>0</v>
      </c>
      <c r="AC526" s="581">
        <f t="shared" si="52"/>
        <v>0</v>
      </c>
    </row>
    <row r="527" spans="1:29">
      <c r="A527" s="581" t="s">
        <v>1642</v>
      </c>
      <c r="B527" s="581" t="s">
        <v>1642</v>
      </c>
      <c r="C527" s="581" t="s">
        <v>1643</v>
      </c>
      <c r="D527" s="581" t="s">
        <v>1643</v>
      </c>
      <c r="E527" s="598">
        <v>160000</v>
      </c>
      <c r="G527" s="581" t="e">
        <f t="shared" si="53"/>
        <v>#N/A</v>
      </c>
      <c r="J527" s="581">
        <v>6000</v>
      </c>
      <c r="Q527" s="601"/>
      <c r="T527" s="602" t="e">
        <f t="shared" si="54"/>
        <v>#N/A</v>
      </c>
      <c r="W527" s="581" t="s">
        <v>1649</v>
      </c>
      <c r="Y527" s="602">
        <f t="shared" si="55"/>
        <v>2021</v>
      </c>
      <c r="Z527" s="602">
        <v>12</v>
      </c>
      <c r="AB527" s="581">
        <f t="shared" si="52"/>
        <v>0</v>
      </c>
      <c r="AC527" s="581">
        <f t="shared" si="52"/>
        <v>0</v>
      </c>
    </row>
    <row r="528" spans="1:29">
      <c r="A528" s="581" t="s">
        <v>1642</v>
      </c>
      <c r="B528" s="581" t="s">
        <v>1642</v>
      </c>
      <c r="C528" s="581" t="s">
        <v>1643</v>
      </c>
      <c r="D528" s="581" t="s">
        <v>1643</v>
      </c>
      <c r="E528" s="598">
        <v>170000</v>
      </c>
      <c r="G528" s="581" t="e">
        <f t="shared" si="53"/>
        <v>#N/A</v>
      </c>
      <c r="J528" s="581">
        <v>6000</v>
      </c>
      <c r="Q528" s="601"/>
      <c r="T528" s="602" t="e">
        <f t="shared" si="54"/>
        <v>#N/A</v>
      </c>
      <c r="W528" s="581" t="s">
        <v>1649</v>
      </c>
      <c r="Y528" s="602">
        <f t="shared" si="55"/>
        <v>2021</v>
      </c>
      <c r="Z528" s="602">
        <v>12</v>
      </c>
      <c r="AA528" s="581">
        <f>'COMB. NET POS-IN. SER.(82)'!F27</f>
        <v>0</v>
      </c>
      <c r="AB528" s="581">
        <f t="shared" si="52"/>
        <v>0</v>
      </c>
      <c r="AC528" s="581">
        <f t="shared" si="52"/>
        <v>0</v>
      </c>
    </row>
    <row r="529" spans="1:29">
      <c r="A529" s="581" t="s">
        <v>1642</v>
      </c>
      <c r="B529" s="581" t="s">
        <v>1642</v>
      </c>
      <c r="C529" s="581" t="s">
        <v>1643</v>
      </c>
      <c r="D529" s="581" t="s">
        <v>1643</v>
      </c>
      <c r="E529" s="598">
        <v>180000</v>
      </c>
      <c r="G529" s="581" t="e">
        <f t="shared" si="53"/>
        <v>#N/A</v>
      </c>
      <c r="J529" s="581">
        <v>6000</v>
      </c>
      <c r="Q529" s="601"/>
      <c r="T529" s="602" t="e">
        <f t="shared" si="54"/>
        <v>#N/A</v>
      </c>
      <c r="W529" s="581" t="s">
        <v>1649</v>
      </c>
      <c r="Y529" s="602">
        <f t="shared" si="55"/>
        <v>2021</v>
      </c>
      <c r="Z529" s="602">
        <v>12</v>
      </c>
      <c r="AA529" s="581">
        <f>'COMB. NET POS-IN. SER.(82)'!F36</f>
        <v>0</v>
      </c>
      <c r="AB529" s="581">
        <f t="shared" si="52"/>
        <v>0</v>
      </c>
      <c r="AC529" s="581">
        <f t="shared" si="52"/>
        <v>0</v>
      </c>
    </row>
    <row r="530" spans="1:29">
      <c r="A530" s="581" t="s">
        <v>1642</v>
      </c>
      <c r="B530" s="581" t="s">
        <v>1642</v>
      </c>
      <c r="C530" s="581" t="s">
        <v>1643</v>
      </c>
      <c r="D530" s="581" t="s">
        <v>1643</v>
      </c>
      <c r="E530" s="598">
        <v>190000</v>
      </c>
      <c r="G530" s="581" t="e">
        <f t="shared" si="53"/>
        <v>#N/A</v>
      </c>
      <c r="J530" s="581">
        <v>6000</v>
      </c>
      <c r="Q530" s="601"/>
      <c r="T530" s="602" t="e">
        <f t="shared" si="54"/>
        <v>#N/A</v>
      </c>
      <c r="W530" s="581" t="s">
        <v>1649</v>
      </c>
      <c r="Y530" s="602">
        <f t="shared" si="55"/>
        <v>2021</v>
      </c>
      <c r="Z530" s="602">
        <v>12</v>
      </c>
      <c r="AA530" s="581">
        <f>'COMB. NET POS-IN. SER.(82)'!F44</f>
        <v>0</v>
      </c>
      <c r="AB530" s="581">
        <f t="shared" si="52"/>
        <v>0</v>
      </c>
      <c r="AC530" s="581">
        <f t="shared" si="52"/>
        <v>0</v>
      </c>
    </row>
    <row r="531" spans="1:29">
      <c r="A531" s="581" t="s">
        <v>1642</v>
      </c>
      <c r="B531" s="581" t="s">
        <v>1642</v>
      </c>
      <c r="C531" s="581" t="s">
        <v>1643</v>
      </c>
      <c r="D531" s="581" t="s">
        <v>1643</v>
      </c>
      <c r="E531" s="598">
        <v>200000</v>
      </c>
      <c r="G531" s="581" t="e">
        <f t="shared" si="53"/>
        <v>#N/A</v>
      </c>
      <c r="J531" s="581">
        <v>6000</v>
      </c>
      <c r="Q531" s="601"/>
      <c r="T531" s="602" t="e">
        <f t="shared" si="54"/>
        <v>#N/A</v>
      </c>
      <c r="W531" s="581" t="s">
        <v>1649</v>
      </c>
      <c r="Y531" s="602">
        <f t="shared" si="55"/>
        <v>2021</v>
      </c>
      <c r="Z531" s="602">
        <v>12</v>
      </c>
      <c r="AA531" s="581">
        <f>('COMB. NET POS-IN. SER.(82)'!F48+'COMB. NET POS-IN. SER.(82)'!F49+'COMB. NET POS-IN. SER.(82)'!F50+'COMB. NET POS-IN. SER.(82)'!F51+'COMB. NET POS-IN. SER.(82)'!F52+'COMB. NET POS-IN. SER.(82)'!F53)*-1</f>
        <v>0</v>
      </c>
      <c r="AB531" s="581">
        <f t="shared" si="52"/>
        <v>0</v>
      </c>
      <c r="AC531" s="581">
        <f t="shared" si="52"/>
        <v>0</v>
      </c>
    </row>
    <row r="532" spans="1:29">
      <c r="A532" s="581" t="s">
        <v>1642</v>
      </c>
      <c r="B532" s="581" t="s">
        <v>1642</v>
      </c>
      <c r="C532" s="581" t="s">
        <v>1643</v>
      </c>
      <c r="D532" s="581" t="s">
        <v>1643</v>
      </c>
      <c r="E532" s="598">
        <v>210000</v>
      </c>
      <c r="G532" s="581" t="e">
        <f t="shared" si="53"/>
        <v>#N/A</v>
      </c>
      <c r="J532" s="581">
        <v>6000</v>
      </c>
      <c r="Q532" s="601"/>
      <c r="T532" s="602" t="e">
        <f t="shared" si="54"/>
        <v>#N/A</v>
      </c>
      <c r="W532" s="581" t="s">
        <v>1649</v>
      </c>
      <c r="Y532" s="602">
        <f t="shared" si="55"/>
        <v>2021</v>
      </c>
      <c r="Z532" s="602">
        <v>12</v>
      </c>
      <c r="AA532" s="581">
        <f>('COMB. NET POS-IN. SER.(82)'!F54+'COMB. NET POS-IN. SER.(82)'!F55+'COMB. NET POS-IN. SER.(82)'!F56+'COMB. NET POS-IN. SER.(82)'!F57)*-1</f>
        <v>0</v>
      </c>
      <c r="AB532" s="581">
        <f t="shared" si="52"/>
        <v>0</v>
      </c>
      <c r="AC532" s="581">
        <f t="shared" si="52"/>
        <v>0</v>
      </c>
    </row>
    <row r="533" spans="1:29">
      <c r="A533" s="581" t="s">
        <v>1642</v>
      </c>
      <c r="B533" s="581" t="s">
        <v>1642</v>
      </c>
      <c r="C533" s="581" t="s">
        <v>1643</v>
      </c>
      <c r="D533" s="581" t="s">
        <v>1643</v>
      </c>
      <c r="E533" s="598">
        <v>216000</v>
      </c>
      <c r="G533" s="581" t="e">
        <f t="shared" si="53"/>
        <v>#N/A</v>
      </c>
      <c r="J533" s="581">
        <v>6000</v>
      </c>
      <c r="Q533" s="601"/>
      <c r="T533" s="602" t="e">
        <f t="shared" si="54"/>
        <v>#N/A</v>
      </c>
      <c r="W533" s="581" t="s">
        <v>1649</v>
      </c>
      <c r="Y533" s="602">
        <f t="shared" si="55"/>
        <v>2021</v>
      </c>
      <c r="Z533" s="602">
        <v>12</v>
      </c>
      <c r="AA533" s="581">
        <v>0</v>
      </c>
    </row>
    <row r="534" spans="1:29">
      <c r="A534" s="581" t="s">
        <v>1642</v>
      </c>
      <c r="B534" s="581" t="s">
        <v>1642</v>
      </c>
      <c r="C534" s="581" t="s">
        <v>1643</v>
      </c>
      <c r="D534" s="581" t="s">
        <v>1643</v>
      </c>
      <c r="E534" s="598">
        <v>220000</v>
      </c>
      <c r="G534" s="581" t="e">
        <f t="shared" si="53"/>
        <v>#N/A</v>
      </c>
      <c r="J534" s="581">
        <v>6000</v>
      </c>
      <c r="Q534" s="601"/>
      <c r="T534" s="602" t="e">
        <f t="shared" si="54"/>
        <v>#N/A</v>
      </c>
      <c r="W534" s="581" t="s">
        <v>1649</v>
      </c>
      <c r="Y534" s="602">
        <f t="shared" si="55"/>
        <v>2021</v>
      </c>
      <c r="Z534" s="602">
        <v>12</v>
      </c>
      <c r="AA534" s="581">
        <f>('COMB. NET POS-IN. SER.(82)'!F76)*-1</f>
        <v>0</v>
      </c>
      <c r="AB534" s="581">
        <f t="shared" ref="AB534:AC537" si="56">AA534</f>
        <v>0</v>
      </c>
      <c r="AC534" s="581">
        <f t="shared" si="56"/>
        <v>0</v>
      </c>
    </row>
    <row r="535" spans="1:29">
      <c r="A535" s="581" t="s">
        <v>1642</v>
      </c>
      <c r="B535" s="581" t="s">
        <v>1642</v>
      </c>
      <c r="C535" s="581" t="s">
        <v>1643</v>
      </c>
      <c r="D535" s="581" t="s">
        <v>1643</v>
      </c>
      <c r="E535" s="598">
        <v>230000</v>
      </c>
      <c r="G535" s="581" t="e">
        <f t="shared" si="53"/>
        <v>#N/A</v>
      </c>
      <c r="J535" s="581">
        <v>6000</v>
      </c>
      <c r="Q535" s="601"/>
      <c r="T535" s="602" t="e">
        <f t="shared" si="54"/>
        <v>#N/A</v>
      </c>
      <c r="W535" s="581" t="s">
        <v>1649</v>
      </c>
      <c r="Y535" s="602">
        <f t="shared" si="55"/>
        <v>2021</v>
      </c>
      <c r="Z535" s="602">
        <v>12</v>
      </c>
      <c r="AA535" s="581">
        <f>('COMB. NET POS-IN. SER.(82)'!F68-'COMB. NET POS-IN. SER.(82)'!F65)*-1</f>
        <v>0</v>
      </c>
      <c r="AB535" s="581">
        <f t="shared" si="56"/>
        <v>0</v>
      </c>
      <c r="AC535" s="581">
        <f t="shared" si="56"/>
        <v>0</v>
      </c>
    </row>
    <row r="536" spans="1:29">
      <c r="A536" s="581" t="s">
        <v>1642</v>
      </c>
      <c r="B536" s="581" t="s">
        <v>1642</v>
      </c>
      <c r="C536" s="581" t="s">
        <v>1643</v>
      </c>
      <c r="D536" s="581" t="s">
        <v>1643</v>
      </c>
      <c r="E536" s="598">
        <v>237000</v>
      </c>
      <c r="G536" s="581" t="e">
        <f t="shared" si="53"/>
        <v>#N/A</v>
      </c>
      <c r="J536" s="581">
        <v>6000</v>
      </c>
      <c r="Q536" s="601"/>
      <c r="T536" s="602" t="e">
        <f t="shared" si="54"/>
        <v>#N/A</v>
      </c>
      <c r="W536" s="581" t="s">
        <v>1649</v>
      </c>
      <c r="Y536" s="602">
        <f t="shared" si="55"/>
        <v>2021</v>
      </c>
      <c r="Z536" s="602">
        <v>12</v>
      </c>
      <c r="AA536" s="581">
        <f>('COMB. NET POS-IN. SER.(82)'!F65)*-1</f>
        <v>0</v>
      </c>
      <c r="AB536" s="581">
        <f t="shared" si="56"/>
        <v>0</v>
      </c>
      <c r="AC536" s="581">
        <f t="shared" si="56"/>
        <v>0</v>
      </c>
    </row>
    <row r="537" spans="1:29">
      <c r="A537" s="581" t="s">
        <v>1642</v>
      </c>
      <c r="B537" s="581" t="s">
        <v>1642</v>
      </c>
      <c r="C537" s="581" t="s">
        <v>1643</v>
      </c>
      <c r="D537" s="581" t="s">
        <v>1643</v>
      </c>
      <c r="E537" s="598">
        <v>238000</v>
      </c>
      <c r="G537" s="581" t="e">
        <f t="shared" si="53"/>
        <v>#N/A</v>
      </c>
      <c r="J537" s="581">
        <v>6000</v>
      </c>
      <c r="Q537" s="601"/>
      <c r="T537" s="602" t="e">
        <f t="shared" si="54"/>
        <v>#N/A</v>
      </c>
      <c r="W537" s="581" t="s">
        <v>1649</v>
      </c>
      <c r="Y537" s="602">
        <f t="shared" si="55"/>
        <v>2021</v>
      </c>
      <c r="Z537" s="602">
        <v>12</v>
      </c>
      <c r="AA537" s="581">
        <f>('COMB. NET POS-IN. SER.(82)'!F66)*-1</f>
        <v>0</v>
      </c>
      <c r="AB537" s="581">
        <f t="shared" si="56"/>
        <v>0</v>
      </c>
      <c r="AC537" s="581">
        <f t="shared" si="56"/>
        <v>0</v>
      </c>
    </row>
    <row r="538" spans="1:29">
      <c r="A538" s="581" t="s">
        <v>1642</v>
      </c>
      <c r="B538" s="581" t="s">
        <v>1642</v>
      </c>
      <c r="C538" s="581" t="s">
        <v>1643</v>
      </c>
      <c r="D538" s="581" t="s">
        <v>1643</v>
      </c>
      <c r="E538" s="598">
        <v>240000</v>
      </c>
      <c r="G538" s="581" t="e">
        <f t="shared" si="53"/>
        <v>#N/A</v>
      </c>
      <c r="J538" s="581">
        <v>6000</v>
      </c>
      <c r="Q538" s="601"/>
      <c r="T538" s="602" t="e">
        <f t="shared" si="54"/>
        <v>#N/A</v>
      </c>
      <c r="W538" s="581" t="s">
        <v>1649</v>
      </c>
      <c r="Y538" s="602">
        <f t="shared" si="55"/>
        <v>2021</v>
      </c>
      <c r="Z538" s="602">
        <v>12</v>
      </c>
      <c r="AA538" s="581">
        <v>0</v>
      </c>
    </row>
    <row r="539" spans="1:29">
      <c r="A539" s="581" t="s">
        <v>1642</v>
      </c>
      <c r="B539" s="581" t="s">
        <v>1642</v>
      </c>
      <c r="C539" s="581" t="s">
        <v>1643</v>
      </c>
      <c r="D539" s="581" t="s">
        <v>1643</v>
      </c>
      <c r="E539" s="598">
        <v>250000</v>
      </c>
      <c r="G539" s="581" t="e">
        <f t="shared" si="53"/>
        <v>#N/A</v>
      </c>
      <c r="J539" s="581">
        <v>6000</v>
      </c>
      <c r="Q539" s="601"/>
      <c r="T539" s="602" t="e">
        <f t="shared" si="54"/>
        <v>#N/A</v>
      </c>
      <c r="W539" s="581" t="s">
        <v>1649</v>
      </c>
      <c r="Y539" s="602">
        <f t="shared" si="55"/>
        <v>2021</v>
      </c>
      <c r="Z539" s="602">
        <v>12</v>
      </c>
      <c r="AA539" s="581">
        <v>0</v>
      </c>
    </row>
    <row r="540" spans="1:29">
      <c r="A540" s="581" t="s">
        <v>1642</v>
      </c>
      <c r="B540" s="581" t="s">
        <v>1642</v>
      </c>
      <c r="C540" s="581" t="s">
        <v>1643</v>
      </c>
      <c r="D540" s="581" t="s">
        <v>1643</v>
      </c>
      <c r="E540" s="598">
        <v>260000</v>
      </c>
      <c r="G540" s="581" t="e">
        <f t="shared" si="53"/>
        <v>#N/A</v>
      </c>
      <c r="J540" s="581">
        <v>6000</v>
      </c>
      <c r="Q540" s="601"/>
      <c r="T540" s="602" t="e">
        <f t="shared" si="54"/>
        <v>#N/A</v>
      </c>
      <c r="W540" s="581" t="s">
        <v>1649</v>
      </c>
      <c r="Y540" s="602">
        <f t="shared" si="55"/>
        <v>2021</v>
      </c>
      <c r="Z540" s="602">
        <v>12</v>
      </c>
      <c r="AA540" s="581">
        <v>0</v>
      </c>
    </row>
    <row r="541" spans="1:29">
      <c r="A541" s="581" t="s">
        <v>1642</v>
      </c>
      <c r="B541" s="581" t="s">
        <v>1642</v>
      </c>
      <c r="C541" s="581" t="s">
        <v>1643</v>
      </c>
      <c r="D541" s="581" t="s">
        <v>1643</v>
      </c>
      <c r="E541" s="598">
        <v>270000</v>
      </c>
      <c r="G541" s="581" t="e">
        <f t="shared" si="53"/>
        <v>#N/A</v>
      </c>
      <c r="J541" s="581">
        <v>6000</v>
      </c>
      <c r="Q541" s="601"/>
      <c r="T541" s="602" t="e">
        <f t="shared" si="54"/>
        <v>#N/A</v>
      </c>
      <c r="W541" s="581" t="s">
        <v>1649</v>
      </c>
      <c r="Y541" s="602">
        <f t="shared" si="55"/>
        <v>2021</v>
      </c>
      <c r="Z541" s="602">
        <v>12</v>
      </c>
      <c r="AA541" s="581">
        <f>('COMB. NET POS-IN. SER.(82)'!F84)*-1</f>
        <v>0</v>
      </c>
      <c r="AB541" s="581">
        <f>AA541</f>
        <v>0</v>
      </c>
      <c r="AC541" s="581">
        <f>AB541</f>
        <v>0</v>
      </c>
    </row>
    <row r="542" spans="1:29">
      <c r="A542" s="581" t="s">
        <v>1642</v>
      </c>
      <c r="B542" s="581" t="s">
        <v>1642</v>
      </c>
      <c r="C542" s="581" t="s">
        <v>1643</v>
      </c>
      <c r="D542" s="581" t="s">
        <v>1643</v>
      </c>
      <c r="E542" s="598">
        <v>310000</v>
      </c>
      <c r="G542" s="581" t="e">
        <f t="shared" si="53"/>
        <v>#N/A</v>
      </c>
      <c r="J542" s="581">
        <v>6000</v>
      </c>
      <c r="Q542" s="601"/>
      <c r="T542" s="602" t="e">
        <f t="shared" si="54"/>
        <v>#N/A</v>
      </c>
      <c r="W542" s="581" t="s">
        <v>1649</v>
      </c>
      <c r="Y542" s="602">
        <f t="shared" si="55"/>
        <v>2021</v>
      </c>
      <c r="Z542" s="602">
        <v>12</v>
      </c>
      <c r="AA542" s="581">
        <v>0</v>
      </c>
    </row>
    <row r="543" spans="1:29">
      <c r="A543" s="581" t="s">
        <v>1642</v>
      </c>
      <c r="B543" s="581" t="s">
        <v>1642</v>
      </c>
      <c r="C543" s="581" t="s">
        <v>1643</v>
      </c>
      <c r="D543" s="581" t="s">
        <v>1643</v>
      </c>
      <c r="E543" s="598">
        <v>311000</v>
      </c>
      <c r="G543" s="581" t="e">
        <f t="shared" si="53"/>
        <v>#N/A</v>
      </c>
      <c r="J543" s="581">
        <v>6000</v>
      </c>
      <c r="Q543" s="601"/>
      <c r="T543" s="602" t="e">
        <f t="shared" si="54"/>
        <v>#N/A</v>
      </c>
      <c r="W543" s="581" t="s">
        <v>1649</v>
      </c>
      <c r="Y543" s="602">
        <f t="shared" si="55"/>
        <v>2021</v>
      </c>
      <c r="Z543" s="602">
        <v>12</v>
      </c>
      <c r="AA543" s="581">
        <f>('COMB. CHGE IN NP IN. SERV.(83)'!G30)*-1</f>
        <v>0</v>
      </c>
      <c r="AB543" s="581">
        <f>AA543</f>
        <v>0</v>
      </c>
      <c r="AC543" s="581">
        <f>AA543</f>
        <v>0</v>
      </c>
    </row>
    <row r="544" spans="1:29">
      <c r="A544" s="581" t="s">
        <v>1642</v>
      </c>
      <c r="B544" s="581" t="s">
        <v>1642</v>
      </c>
      <c r="C544" s="581" t="s">
        <v>1643</v>
      </c>
      <c r="D544" s="581" t="s">
        <v>1643</v>
      </c>
      <c r="E544" s="598">
        <v>312000</v>
      </c>
      <c r="G544" s="581" t="e">
        <f t="shared" si="53"/>
        <v>#N/A</v>
      </c>
      <c r="J544" s="581">
        <v>6000</v>
      </c>
      <c r="Q544" s="601"/>
      <c r="T544" s="602" t="e">
        <f t="shared" si="54"/>
        <v>#N/A</v>
      </c>
      <c r="W544" s="581" t="s">
        <v>1649</v>
      </c>
      <c r="Y544" s="602">
        <f t="shared" si="55"/>
        <v>2021</v>
      </c>
      <c r="Z544" s="602">
        <v>12</v>
      </c>
      <c r="AA544" s="581">
        <v>0</v>
      </c>
    </row>
    <row r="545" spans="1:29">
      <c r="A545" s="581" t="s">
        <v>1642</v>
      </c>
      <c r="B545" s="581" t="s">
        <v>1642</v>
      </c>
      <c r="C545" s="581" t="s">
        <v>1643</v>
      </c>
      <c r="D545" s="581" t="s">
        <v>1643</v>
      </c>
      <c r="E545" s="598">
        <v>313000</v>
      </c>
      <c r="G545" s="581" t="e">
        <f t="shared" si="53"/>
        <v>#N/A</v>
      </c>
      <c r="J545" s="581">
        <v>6000</v>
      </c>
      <c r="Q545" s="601"/>
      <c r="T545" s="602" t="e">
        <f t="shared" si="54"/>
        <v>#N/A</v>
      </c>
      <c r="W545" s="581" t="s">
        <v>1649</v>
      </c>
      <c r="Y545" s="602">
        <f t="shared" si="55"/>
        <v>2021</v>
      </c>
      <c r="Z545" s="602">
        <v>12</v>
      </c>
      <c r="AA545" s="581">
        <v>0</v>
      </c>
    </row>
    <row r="546" spans="1:29">
      <c r="A546" s="581" t="s">
        <v>1642</v>
      </c>
      <c r="B546" s="581" t="s">
        <v>1642</v>
      </c>
      <c r="C546" s="581" t="s">
        <v>1643</v>
      </c>
      <c r="D546" s="581" t="s">
        <v>1643</v>
      </c>
      <c r="E546" s="598">
        <v>314000</v>
      </c>
      <c r="G546" s="581" t="e">
        <f t="shared" si="53"/>
        <v>#N/A</v>
      </c>
      <c r="J546" s="581">
        <v>6000</v>
      </c>
      <c r="Q546" s="601"/>
      <c r="T546" s="602" t="e">
        <f t="shared" si="54"/>
        <v>#N/A</v>
      </c>
      <c r="W546" s="581" t="s">
        <v>1649</v>
      </c>
      <c r="Y546" s="602">
        <f t="shared" si="55"/>
        <v>2021</v>
      </c>
      <c r="Z546" s="602">
        <v>12</v>
      </c>
      <c r="AA546" s="581">
        <v>0</v>
      </c>
    </row>
    <row r="547" spans="1:29">
      <c r="A547" s="581" t="s">
        <v>1642</v>
      </c>
      <c r="B547" s="581" t="s">
        <v>1642</v>
      </c>
      <c r="C547" s="581" t="s">
        <v>1643</v>
      </c>
      <c r="D547" s="581" t="s">
        <v>1643</v>
      </c>
      <c r="E547" s="598">
        <v>315000</v>
      </c>
      <c r="G547" s="581" t="e">
        <f t="shared" si="53"/>
        <v>#N/A</v>
      </c>
      <c r="J547" s="581">
        <v>6000</v>
      </c>
      <c r="Q547" s="601"/>
      <c r="T547" s="602" t="e">
        <f t="shared" si="54"/>
        <v>#N/A</v>
      </c>
      <c r="W547" s="581" t="s">
        <v>1649</v>
      </c>
      <c r="Y547" s="602">
        <f t="shared" si="55"/>
        <v>2021</v>
      </c>
      <c r="Z547" s="602">
        <v>12</v>
      </c>
      <c r="AA547" s="581">
        <v>0</v>
      </c>
    </row>
    <row r="548" spans="1:29">
      <c r="A548" s="581" t="s">
        <v>1642</v>
      </c>
      <c r="B548" s="581" t="s">
        <v>1642</v>
      </c>
      <c r="C548" s="581" t="s">
        <v>1643</v>
      </c>
      <c r="D548" s="581" t="s">
        <v>1643</v>
      </c>
      <c r="E548" s="598">
        <v>316000</v>
      </c>
      <c r="G548" s="581" t="e">
        <f t="shared" si="53"/>
        <v>#N/A</v>
      </c>
      <c r="J548" s="581">
        <v>6000</v>
      </c>
      <c r="Q548" s="601"/>
      <c r="T548" s="602" t="e">
        <f t="shared" si="54"/>
        <v>#N/A</v>
      </c>
      <c r="W548" s="581" t="s">
        <v>1649</v>
      </c>
      <c r="Y548" s="602">
        <f t="shared" si="55"/>
        <v>2021</v>
      </c>
      <c r="Z548" s="602">
        <v>12</v>
      </c>
      <c r="AA548" s="581">
        <v>0</v>
      </c>
    </row>
    <row r="549" spans="1:29">
      <c r="A549" s="581" t="s">
        <v>1642</v>
      </c>
      <c r="B549" s="581" t="s">
        <v>1642</v>
      </c>
      <c r="C549" s="581" t="s">
        <v>1643</v>
      </c>
      <c r="D549" s="581" t="s">
        <v>1643</v>
      </c>
      <c r="E549" s="598">
        <v>320000</v>
      </c>
      <c r="G549" s="581" t="e">
        <f t="shared" si="53"/>
        <v>#N/A</v>
      </c>
      <c r="J549" s="581">
        <v>6000</v>
      </c>
      <c r="Q549" s="601"/>
      <c r="T549" s="602" t="e">
        <f t="shared" si="54"/>
        <v>#N/A</v>
      </c>
      <c r="W549" s="581" t="s">
        <v>1649</v>
      </c>
      <c r="Y549" s="602">
        <f t="shared" si="55"/>
        <v>2021</v>
      </c>
      <c r="Z549" s="602">
        <v>12</v>
      </c>
      <c r="AA549" s="581">
        <f>('COMB. CHGE IN NP IN. SERV.(83)'!G31)*-1</f>
        <v>0</v>
      </c>
      <c r="AB549" s="581">
        <f>AA549</f>
        <v>0</v>
      </c>
      <c r="AC549" s="581">
        <f>AB549</f>
        <v>0</v>
      </c>
    </row>
    <row r="550" spans="1:29">
      <c r="A550" s="581" t="s">
        <v>1642</v>
      </c>
      <c r="B550" s="581" t="s">
        <v>1642</v>
      </c>
      <c r="C550" s="581" t="s">
        <v>1643</v>
      </c>
      <c r="D550" s="581" t="s">
        <v>1643</v>
      </c>
      <c r="E550" s="598">
        <v>322000</v>
      </c>
      <c r="G550" s="581" t="e">
        <f t="shared" si="53"/>
        <v>#N/A</v>
      </c>
      <c r="J550" s="581">
        <v>6000</v>
      </c>
      <c r="Q550" s="601"/>
      <c r="T550" s="602" t="e">
        <f t="shared" si="54"/>
        <v>#N/A</v>
      </c>
      <c r="W550" s="581" t="s">
        <v>1649</v>
      </c>
      <c r="Y550" s="602">
        <f t="shared" si="55"/>
        <v>2021</v>
      </c>
      <c r="Z550" s="602">
        <v>12</v>
      </c>
      <c r="AA550" s="581">
        <v>0</v>
      </c>
    </row>
    <row r="551" spans="1:29">
      <c r="A551" s="581" t="s">
        <v>1642</v>
      </c>
      <c r="B551" s="581" t="s">
        <v>1642</v>
      </c>
      <c r="C551" s="581" t="s">
        <v>1643</v>
      </c>
      <c r="D551" s="581" t="s">
        <v>1643</v>
      </c>
      <c r="E551" s="598">
        <v>323000</v>
      </c>
      <c r="G551" s="581" t="e">
        <f t="shared" si="53"/>
        <v>#N/A</v>
      </c>
      <c r="J551" s="581">
        <v>6000</v>
      </c>
      <c r="Q551" s="601"/>
      <c r="T551" s="602" t="e">
        <f t="shared" si="54"/>
        <v>#N/A</v>
      </c>
      <c r="W551" s="581" t="s">
        <v>1649</v>
      </c>
      <c r="Y551" s="602">
        <f t="shared" si="55"/>
        <v>2021</v>
      </c>
      <c r="Z551" s="602">
        <v>12</v>
      </c>
      <c r="AA551" s="581">
        <v>0</v>
      </c>
    </row>
    <row r="552" spans="1:29">
      <c r="A552" s="581" t="s">
        <v>1642</v>
      </c>
      <c r="B552" s="581" t="s">
        <v>1642</v>
      </c>
      <c r="C552" s="581" t="s">
        <v>1643</v>
      </c>
      <c r="D552" s="581" t="s">
        <v>1643</v>
      </c>
      <c r="E552" s="598">
        <v>330000</v>
      </c>
      <c r="G552" s="581" t="e">
        <f t="shared" si="53"/>
        <v>#N/A</v>
      </c>
      <c r="J552" s="581">
        <v>6000</v>
      </c>
      <c r="Q552" s="601"/>
      <c r="T552" s="602" t="e">
        <f t="shared" si="54"/>
        <v>#N/A</v>
      </c>
      <c r="W552" s="581" t="s">
        <v>1649</v>
      </c>
      <c r="Y552" s="602">
        <f t="shared" si="55"/>
        <v>2021</v>
      </c>
      <c r="Z552" s="602">
        <v>12</v>
      </c>
      <c r="AA552" s="581">
        <f>('COMB. CHGE IN NP IN. SERV.(83)'!G32)*-1</f>
        <v>0</v>
      </c>
      <c r="AB552" s="581">
        <f>AA552</f>
        <v>0</v>
      </c>
      <c r="AC552" s="581">
        <f>AB552</f>
        <v>0</v>
      </c>
    </row>
    <row r="553" spans="1:29">
      <c r="A553" s="581" t="s">
        <v>1642</v>
      </c>
      <c r="B553" s="581" t="s">
        <v>1642</v>
      </c>
      <c r="C553" s="581" t="s">
        <v>1643</v>
      </c>
      <c r="D553" s="581" t="s">
        <v>1643</v>
      </c>
      <c r="E553" s="598">
        <v>331000</v>
      </c>
      <c r="G553" s="581" t="e">
        <f t="shared" si="53"/>
        <v>#N/A</v>
      </c>
      <c r="J553" s="581">
        <v>6000</v>
      </c>
      <c r="Q553" s="601"/>
      <c r="T553" s="602" t="e">
        <f t="shared" si="54"/>
        <v>#N/A</v>
      </c>
      <c r="W553" s="581" t="s">
        <v>1649</v>
      </c>
      <c r="Y553" s="602">
        <f t="shared" si="55"/>
        <v>2021</v>
      </c>
      <c r="Z553" s="602">
        <v>12</v>
      </c>
      <c r="AA553" s="581">
        <v>0</v>
      </c>
    </row>
    <row r="554" spans="1:29">
      <c r="A554" s="581" t="s">
        <v>1642</v>
      </c>
      <c r="B554" s="581" t="s">
        <v>1642</v>
      </c>
      <c r="C554" s="581" t="s">
        <v>1643</v>
      </c>
      <c r="D554" s="581" t="s">
        <v>1643</v>
      </c>
      <c r="E554" s="598">
        <v>332000</v>
      </c>
      <c r="G554" s="581" t="e">
        <f t="shared" si="53"/>
        <v>#N/A</v>
      </c>
      <c r="J554" s="581">
        <v>6000</v>
      </c>
      <c r="Q554" s="601"/>
      <c r="T554" s="602" t="e">
        <f t="shared" si="54"/>
        <v>#N/A</v>
      </c>
      <c r="W554" s="581" t="s">
        <v>1649</v>
      </c>
      <c r="Y554" s="602">
        <f t="shared" si="55"/>
        <v>2021</v>
      </c>
      <c r="Z554" s="602">
        <v>12</v>
      </c>
      <c r="AA554" s="581">
        <v>0</v>
      </c>
    </row>
    <row r="555" spans="1:29">
      <c r="A555" s="581" t="s">
        <v>1642</v>
      </c>
      <c r="B555" s="581" t="s">
        <v>1642</v>
      </c>
      <c r="C555" s="581" t="s">
        <v>1643</v>
      </c>
      <c r="D555" s="581" t="s">
        <v>1643</v>
      </c>
      <c r="E555" s="598">
        <v>333000</v>
      </c>
      <c r="G555" s="581" t="e">
        <f t="shared" si="53"/>
        <v>#N/A</v>
      </c>
      <c r="J555" s="581">
        <v>6000</v>
      </c>
      <c r="Q555" s="601"/>
      <c r="T555" s="602" t="e">
        <f t="shared" si="54"/>
        <v>#N/A</v>
      </c>
      <c r="W555" s="581" t="s">
        <v>1649</v>
      </c>
      <c r="Y555" s="602">
        <f t="shared" si="55"/>
        <v>2021</v>
      </c>
      <c r="Z555" s="602">
        <v>12</v>
      </c>
      <c r="AA555" s="581">
        <v>0</v>
      </c>
    </row>
    <row r="556" spans="1:29">
      <c r="A556" s="581" t="s">
        <v>1642</v>
      </c>
      <c r="B556" s="581" t="s">
        <v>1642</v>
      </c>
      <c r="C556" s="581" t="s">
        <v>1643</v>
      </c>
      <c r="D556" s="581" t="s">
        <v>1643</v>
      </c>
      <c r="E556" s="598">
        <v>334000</v>
      </c>
      <c r="G556" s="581" t="e">
        <f t="shared" si="53"/>
        <v>#N/A</v>
      </c>
      <c r="J556" s="581">
        <v>6000</v>
      </c>
      <c r="Q556" s="601"/>
      <c r="T556" s="602" t="e">
        <f t="shared" si="54"/>
        <v>#N/A</v>
      </c>
      <c r="W556" s="581" t="s">
        <v>1649</v>
      </c>
      <c r="Y556" s="602">
        <f t="shared" si="55"/>
        <v>2021</v>
      </c>
      <c r="Z556" s="602">
        <v>12</v>
      </c>
      <c r="AA556" s="581">
        <v>0</v>
      </c>
    </row>
    <row r="557" spans="1:29">
      <c r="A557" s="581" t="s">
        <v>1642</v>
      </c>
      <c r="B557" s="581" t="s">
        <v>1642</v>
      </c>
      <c r="C557" s="581" t="s">
        <v>1643</v>
      </c>
      <c r="D557" s="581" t="s">
        <v>1643</v>
      </c>
      <c r="E557" s="598">
        <v>335000</v>
      </c>
      <c r="G557" s="581" t="e">
        <f t="shared" si="53"/>
        <v>#N/A</v>
      </c>
      <c r="J557" s="581">
        <v>6000</v>
      </c>
      <c r="Q557" s="601"/>
      <c r="T557" s="602" t="e">
        <f t="shared" si="54"/>
        <v>#N/A</v>
      </c>
      <c r="W557" s="581" t="s">
        <v>1649</v>
      </c>
      <c r="Y557" s="602">
        <f t="shared" si="55"/>
        <v>2021</v>
      </c>
      <c r="Z557" s="602">
        <v>12</v>
      </c>
      <c r="AA557" s="581">
        <v>0</v>
      </c>
    </row>
    <row r="558" spans="1:29">
      <c r="A558" s="581" t="s">
        <v>1642</v>
      </c>
      <c r="B558" s="581" t="s">
        <v>1642</v>
      </c>
      <c r="C558" s="581" t="s">
        <v>1643</v>
      </c>
      <c r="D558" s="581" t="s">
        <v>1643</v>
      </c>
      <c r="E558" s="598">
        <v>336000</v>
      </c>
      <c r="G558" s="581" t="e">
        <f t="shared" si="53"/>
        <v>#N/A</v>
      </c>
      <c r="J558" s="581">
        <v>6000</v>
      </c>
      <c r="Q558" s="601"/>
      <c r="T558" s="602" t="e">
        <f t="shared" si="54"/>
        <v>#N/A</v>
      </c>
      <c r="W558" s="581" t="s">
        <v>1649</v>
      </c>
      <c r="Y558" s="602">
        <f t="shared" si="55"/>
        <v>2021</v>
      </c>
      <c r="Z558" s="602">
        <v>12</v>
      </c>
      <c r="AA558" s="581">
        <v>0</v>
      </c>
    </row>
    <row r="559" spans="1:29">
      <c r="A559" s="581" t="s">
        <v>1642</v>
      </c>
      <c r="B559" s="581" t="s">
        <v>1642</v>
      </c>
      <c r="C559" s="581" t="s">
        <v>1643</v>
      </c>
      <c r="D559" s="581" t="s">
        <v>1643</v>
      </c>
      <c r="E559" s="598">
        <v>337000</v>
      </c>
      <c r="G559" s="581" t="e">
        <f t="shared" si="53"/>
        <v>#N/A</v>
      </c>
      <c r="J559" s="581">
        <v>6000</v>
      </c>
      <c r="Q559" s="601"/>
      <c r="T559" s="602" t="e">
        <f t="shared" si="54"/>
        <v>#N/A</v>
      </c>
      <c r="W559" s="581" t="s">
        <v>1649</v>
      </c>
      <c r="Y559" s="602">
        <f t="shared" si="55"/>
        <v>2021</v>
      </c>
      <c r="Z559" s="602">
        <v>12</v>
      </c>
      <c r="AA559" s="581">
        <v>0</v>
      </c>
    </row>
    <row r="560" spans="1:29">
      <c r="A560" s="581" t="s">
        <v>1642</v>
      </c>
      <c r="B560" s="581" t="s">
        <v>1642</v>
      </c>
      <c r="C560" s="581" t="s">
        <v>1643</v>
      </c>
      <c r="D560" s="581" t="s">
        <v>1643</v>
      </c>
      <c r="E560" s="598">
        <v>338000</v>
      </c>
      <c r="G560" s="581" t="e">
        <f t="shared" si="53"/>
        <v>#N/A</v>
      </c>
      <c r="J560" s="581">
        <v>6000</v>
      </c>
      <c r="Q560" s="601"/>
      <c r="T560" s="602" t="e">
        <f t="shared" si="54"/>
        <v>#N/A</v>
      </c>
      <c r="W560" s="581" t="s">
        <v>1649</v>
      </c>
      <c r="Y560" s="602">
        <f t="shared" si="55"/>
        <v>2021</v>
      </c>
      <c r="Z560" s="602">
        <v>12</v>
      </c>
      <c r="AA560" s="581">
        <v>0</v>
      </c>
    </row>
    <row r="561" spans="1:29">
      <c r="A561" s="581" t="s">
        <v>1642</v>
      </c>
      <c r="B561" s="581" t="s">
        <v>1642</v>
      </c>
      <c r="C561" s="581" t="s">
        <v>1643</v>
      </c>
      <c r="D561" s="581" t="s">
        <v>1643</v>
      </c>
      <c r="E561" s="598">
        <v>339000</v>
      </c>
      <c r="G561" s="581" t="e">
        <f t="shared" si="53"/>
        <v>#N/A</v>
      </c>
      <c r="J561" s="581">
        <v>6000</v>
      </c>
      <c r="Q561" s="601"/>
      <c r="T561" s="602" t="e">
        <f t="shared" si="54"/>
        <v>#N/A</v>
      </c>
      <c r="W561" s="581" t="s">
        <v>1649</v>
      </c>
      <c r="Y561" s="602">
        <f t="shared" si="55"/>
        <v>2021</v>
      </c>
      <c r="Z561" s="602">
        <v>12</v>
      </c>
      <c r="AA561" s="581">
        <v>0</v>
      </c>
    </row>
    <row r="562" spans="1:29">
      <c r="A562" s="581" t="s">
        <v>1642</v>
      </c>
      <c r="B562" s="581" t="s">
        <v>1642</v>
      </c>
      <c r="C562" s="581" t="s">
        <v>1643</v>
      </c>
      <c r="D562" s="581" t="s">
        <v>1643</v>
      </c>
      <c r="E562" s="598">
        <v>340000</v>
      </c>
      <c r="G562" s="581" t="e">
        <f t="shared" si="53"/>
        <v>#N/A</v>
      </c>
      <c r="J562" s="581">
        <v>6000</v>
      </c>
      <c r="Q562" s="601"/>
      <c r="T562" s="602" t="e">
        <f t="shared" si="54"/>
        <v>#N/A</v>
      </c>
      <c r="W562" s="581" t="s">
        <v>1649</v>
      </c>
      <c r="Y562" s="602">
        <f t="shared" si="55"/>
        <v>2021</v>
      </c>
      <c r="Z562" s="602">
        <v>12</v>
      </c>
      <c r="AA562" s="581">
        <f>('COMB. CHGE IN NP IN. SERV.(83)'!G12)*-1</f>
        <v>0</v>
      </c>
      <c r="AB562" s="581">
        <f>AA562</f>
        <v>0</v>
      </c>
      <c r="AC562" s="581">
        <f>AB562</f>
        <v>0</v>
      </c>
    </row>
    <row r="563" spans="1:29">
      <c r="A563" s="581" t="s">
        <v>1642</v>
      </c>
      <c r="B563" s="581" t="s">
        <v>1642</v>
      </c>
      <c r="C563" s="581" t="s">
        <v>1643</v>
      </c>
      <c r="D563" s="581" t="s">
        <v>1643</v>
      </c>
      <c r="E563" s="598">
        <v>341000</v>
      </c>
      <c r="G563" s="581" t="e">
        <f t="shared" si="53"/>
        <v>#N/A</v>
      </c>
      <c r="J563" s="581">
        <v>6000</v>
      </c>
      <c r="Q563" s="601"/>
      <c r="T563" s="602" t="e">
        <f t="shared" si="54"/>
        <v>#N/A</v>
      </c>
      <c r="W563" s="581" t="s">
        <v>1649</v>
      </c>
      <c r="Y563" s="602">
        <f t="shared" si="55"/>
        <v>2021</v>
      </c>
      <c r="Z563" s="602">
        <v>12</v>
      </c>
      <c r="AA563" s="581">
        <v>0</v>
      </c>
    </row>
    <row r="564" spans="1:29">
      <c r="A564" s="581" t="s">
        <v>1642</v>
      </c>
      <c r="B564" s="581" t="s">
        <v>1642</v>
      </c>
      <c r="C564" s="581" t="s">
        <v>1643</v>
      </c>
      <c r="D564" s="581" t="s">
        <v>1643</v>
      </c>
      <c r="E564" s="598">
        <v>342000</v>
      </c>
      <c r="G564" s="581" t="e">
        <f t="shared" si="53"/>
        <v>#N/A</v>
      </c>
      <c r="J564" s="581">
        <v>6000</v>
      </c>
      <c r="Q564" s="601"/>
      <c r="T564" s="602" t="e">
        <f t="shared" si="54"/>
        <v>#N/A</v>
      </c>
      <c r="W564" s="581" t="s">
        <v>1649</v>
      </c>
      <c r="Y564" s="602">
        <f t="shared" si="55"/>
        <v>2021</v>
      </c>
      <c r="Z564" s="602">
        <v>12</v>
      </c>
      <c r="AA564" s="581">
        <v>0</v>
      </c>
    </row>
    <row r="565" spans="1:29">
      <c r="A565" s="581" t="s">
        <v>1642</v>
      </c>
      <c r="B565" s="581" t="s">
        <v>1642</v>
      </c>
      <c r="C565" s="581" t="s">
        <v>1643</v>
      </c>
      <c r="D565" s="581" t="s">
        <v>1643</v>
      </c>
      <c r="E565" s="598">
        <v>343000</v>
      </c>
      <c r="G565" s="581" t="e">
        <f t="shared" si="53"/>
        <v>#N/A</v>
      </c>
      <c r="J565" s="581">
        <v>6000</v>
      </c>
      <c r="Q565" s="601"/>
      <c r="T565" s="602" t="e">
        <f t="shared" si="54"/>
        <v>#N/A</v>
      </c>
      <c r="W565" s="581" t="s">
        <v>1649</v>
      </c>
      <c r="Y565" s="602">
        <f t="shared" si="55"/>
        <v>2021</v>
      </c>
      <c r="Z565" s="602">
        <v>12</v>
      </c>
      <c r="AA565" s="581">
        <v>0</v>
      </c>
    </row>
    <row r="566" spans="1:29">
      <c r="A566" s="581" t="s">
        <v>1642</v>
      </c>
      <c r="B566" s="581" t="s">
        <v>1642</v>
      </c>
      <c r="C566" s="581" t="s">
        <v>1643</v>
      </c>
      <c r="D566" s="581" t="s">
        <v>1643</v>
      </c>
      <c r="E566" s="598">
        <v>344000</v>
      </c>
      <c r="G566" s="581" t="e">
        <f t="shared" si="53"/>
        <v>#N/A</v>
      </c>
      <c r="J566" s="581">
        <v>6000</v>
      </c>
      <c r="Q566" s="601"/>
      <c r="T566" s="602" t="e">
        <f t="shared" si="54"/>
        <v>#N/A</v>
      </c>
      <c r="W566" s="581" t="s">
        <v>1649</v>
      </c>
      <c r="Y566" s="602">
        <f t="shared" si="55"/>
        <v>2021</v>
      </c>
      <c r="Z566" s="602">
        <v>12</v>
      </c>
      <c r="AA566" s="581">
        <v>0</v>
      </c>
    </row>
    <row r="567" spans="1:29">
      <c r="A567" s="581" t="s">
        <v>1642</v>
      </c>
      <c r="B567" s="581" t="s">
        <v>1642</v>
      </c>
      <c r="C567" s="581" t="s">
        <v>1643</v>
      </c>
      <c r="D567" s="581" t="s">
        <v>1643</v>
      </c>
      <c r="E567" s="598">
        <v>345000</v>
      </c>
      <c r="G567" s="581" t="e">
        <f t="shared" si="53"/>
        <v>#N/A</v>
      </c>
      <c r="J567" s="581">
        <v>6000</v>
      </c>
      <c r="Q567" s="601"/>
      <c r="T567" s="602" t="e">
        <f t="shared" si="54"/>
        <v>#N/A</v>
      </c>
      <c r="W567" s="581" t="s">
        <v>1649</v>
      </c>
      <c r="Y567" s="602">
        <f t="shared" si="55"/>
        <v>2021</v>
      </c>
      <c r="Z567" s="602">
        <v>12</v>
      </c>
      <c r="AA567" s="581">
        <v>0</v>
      </c>
    </row>
    <row r="568" spans="1:29">
      <c r="A568" s="581" t="s">
        <v>1642</v>
      </c>
      <c r="B568" s="581" t="s">
        <v>1642</v>
      </c>
      <c r="C568" s="581" t="s">
        <v>1643</v>
      </c>
      <c r="D568" s="581" t="s">
        <v>1643</v>
      </c>
      <c r="E568" s="598">
        <v>346000</v>
      </c>
      <c r="G568" s="581" t="e">
        <f t="shared" si="53"/>
        <v>#N/A</v>
      </c>
      <c r="J568" s="581">
        <v>6000</v>
      </c>
      <c r="Q568" s="601"/>
      <c r="T568" s="602" t="e">
        <f t="shared" si="54"/>
        <v>#N/A</v>
      </c>
      <c r="W568" s="581" t="s">
        <v>1649</v>
      </c>
      <c r="Y568" s="602">
        <f t="shared" si="55"/>
        <v>2021</v>
      </c>
      <c r="Z568" s="602">
        <v>12</v>
      </c>
      <c r="AA568" s="581">
        <v>0</v>
      </c>
    </row>
    <row r="569" spans="1:29">
      <c r="A569" s="581" t="s">
        <v>1642</v>
      </c>
      <c r="B569" s="581" t="s">
        <v>1642</v>
      </c>
      <c r="C569" s="581" t="s">
        <v>1643</v>
      </c>
      <c r="D569" s="581" t="s">
        <v>1643</v>
      </c>
      <c r="E569" s="598">
        <v>350000</v>
      </c>
      <c r="G569" s="581" t="e">
        <f t="shared" si="53"/>
        <v>#N/A</v>
      </c>
      <c r="J569" s="581">
        <v>6000</v>
      </c>
      <c r="Q569" s="601"/>
      <c r="T569" s="602" t="e">
        <f t="shared" si="54"/>
        <v>#N/A</v>
      </c>
      <c r="W569" s="581" t="s">
        <v>1649</v>
      </c>
      <c r="Y569" s="602">
        <f t="shared" si="55"/>
        <v>2021</v>
      </c>
      <c r="Z569" s="602">
        <v>12</v>
      </c>
      <c r="AA569" s="581">
        <v>0</v>
      </c>
    </row>
    <row r="570" spans="1:29">
      <c r="A570" s="581" t="s">
        <v>1642</v>
      </c>
      <c r="B570" s="581" t="s">
        <v>1642</v>
      </c>
      <c r="C570" s="581" t="s">
        <v>1643</v>
      </c>
      <c r="D570" s="581" t="s">
        <v>1643</v>
      </c>
      <c r="E570" s="598">
        <v>351000</v>
      </c>
      <c r="G570" s="581" t="e">
        <f t="shared" si="53"/>
        <v>#N/A</v>
      </c>
      <c r="J570" s="581">
        <v>6000</v>
      </c>
      <c r="Q570" s="601"/>
      <c r="T570" s="602" t="e">
        <f t="shared" si="54"/>
        <v>#N/A</v>
      </c>
      <c r="W570" s="581" t="s">
        <v>1649</v>
      </c>
      <c r="Y570" s="602">
        <f t="shared" si="55"/>
        <v>2021</v>
      </c>
      <c r="Z570" s="602">
        <v>12</v>
      </c>
      <c r="AA570" s="581">
        <v>0</v>
      </c>
    </row>
    <row r="571" spans="1:29">
      <c r="A571" s="581" t="s">
        <v>1642</v>
      </c>
      <c r="B571" s="581" t="s">
        <v>1642</v>
      </c>
      <c r="C571" s="581" t="s">
        <v>1643</v>
      </c>
      <c r="D571" s="581" t="s">
        <v>1643</v>
      </c>
      <c r="E571" s="605">
        <v>362000</v>
      </c>
      <c r="G571" s="581" t="e">
        <f t="shared" si="53"/>
        <v>#N/A</v>
      </c>
      <c r="J571" s="581">
        <v>6000</v>
      </c>
      <c r="Q571" s="601"/>
      <c r="T571" s="602" t="e">
        <f t="shared" si="54"/>
        <v>#N/A</v>
      </c>
      <c r="W571" s="581" t="s">
        <v>1649</v>
      </c>
      <c r="Y571" s="602">
        <f t="shared" si="55"/>
        <v>2021</v>
      </c>
      <c r="Z571" s="602">
        <v>12</v>
      </c>
      <c r="AA571" s="581">
        <f>('COMB. CHGE IN NP IN. SERV.(83)'!G13)*-1</f>
        <v>0</v>
      </c>
      <c r="AB571" s="581">
        <f>AA571</f>
        <v>0</v>
      </c>
      <c r="AC571" s="581">
        <f>AB571</f>
        <v>0</v>
      </c>
    </row>
    <row r="572" spans="1:29">
      <c r="A572" s="581" t="s">
        <v>1642</v>
      </c>
      <c r="B572" s="581" t="s">
        <v>1642</v>
      </c>
      <c r="C572" s="581" t="s">
        <v>1643</v>
      </c>
      <c r="D572" s="581" t="s">
        <v>1643</v>
      </c>
      <c r="E572" s="598">
        <v>361000</v>
      </c>
      <c r="G572" s="581" t="e">
        <f t="shared" si="53"/>
        <v>#N/A</v>
      </c>
      <c r="J572" s="581">
        <v>6000</v>
      </c>
      <c r="Q572" s="601"/>
      <c r="T572" s="602" t="e">
        <f t="shared" si="54"/>
        <v>#N/A</v>
      </c>
      <c r="W572" s="581" t="s">
        <v>1649</v>
      </c>
      <c r="Y572" s="602">
        <f t="shared" si="55"/>
        <v>2021</v>
      </c>
      <c r="Z572" s="602">
        <v>12</v>
      </c>
      <c r="AA572" s="581">
        <v>0</v>
      </c>
    </row>
    <row r="573" spans="1:29">
      <c r="A573" s="581" t="s">
        <v>1642</v>
      </c>
      <c r="B573" s="581" t="s">
        <v>1642</v>
      </c>
      <c r="C573" s="581" t="s">
        <v>1643</v>
      </c>
      <c r="D573" s="581" t="s">
        <v>1643</v>
      </c>
      <c r="E573" s="605">
        <v>360000</v>
      </c>
      <c r="G573" s="581" t="e">
        <f t="shared" si="53"/>
        <v>#N/A</v>
      </c>
      <c r="J573" s="581">
        <v>6000</v>
      </c>
      <c r="Q573" s="601"/>
      <c r="T573" s="602" t="e">
        <f t="shared" si="54"/>
        <v>#N/A</v>
      </c>
      <c r="W573" s="581" t="s">
        <v>1649</v>
      </c>
      <c r="Y573" s="602">
        <f t="shared" si="55"/>
        <v>2021</v>
      </c>
      <c r="Z573" s="602">
        <v>12</v>
      </c>
      <c r="AA573" s="581">
        <v>0</v>
      </c>
    </row>
    <row r="574" spans="1:29">
      <c r="A574" s="581" t="s">
        <v>1642</v>
      </c>
      <c r="B574" s="581" t="s">
        <v>1642</v>
      </c>
      <c r="C574" s="581" t="s">
        <v>1643</v>
      </c>
      <c r="D574" s="581" t="s">
        <v>1643</v>
      </c>
      <c r="E574" s="598">
        <v>363000</v>
      </c>
      <c r="G574" s="581" t="e">
        <f t="shared" si="53"/>
        <v>#N/A</v>
      </c>
      <c r="J574" s="581">
        <v>6000</v>
      </c>
      <c r="Q574" s="601"/>
      <c r="T574" s="602" t="e">
        <f t="shared" si="54"/>
        <v>#N/A</v>
      </c>
      <c r="W574" s="581" t="s">
        <v>1649</v>
      </c>
      <c r="Y574" s="602">
        <f t="shared" si="55"/>
        <v>2021</v>
      </c>
      <c r="Z574" s="602">
        <v>12</v>
      </c>
      <c r="AA574" s="581">
        <f>('COMB. CHGE IN NP IN. SERV.(83)'!G14)*-1</f>
        <v>0</v>
      </c>
      <c r="AB574" s="581">
        <f>AA574</f>
        <v>0</v>
      </c>
      <c r="AC574" s="581">
        <f>AB574</f>
        <v>0</v>
      </c>
    </row>
    <row r="575" spans="1:29">
      <c r="A575" s="581" t="s">
        <v>1642</v>
      </c>
      <c r="B575" s="581" t="s">
        <v>1642</v>
      </c>
      <c r="C575" s="581" t="s">
        <v>1643</v>
      </c>
      <c r="D575" s="581" t="s">
        <v>1643</v>
      </c>
      <c r="E575" s="598">
        <v>365000</v>
      </c>
      <c r="G575" s="581" t="e">
        <f t="shared" si="53"/>
        <v>#N/A</v>
      </c>
      <c r="J575" s="581">
        <v>6000</v>
      </c>
      <c r="Q575" s="601"/>
      <c r="T575" s="602" t="e">
        <f t="shared" si="54"/>
        <v>#N/A</v>
      </c>
      <c r="W575" s="581" t="s">
        <v>1649</v>
      </c>
      <c r="Y575" s="602">
        <f t="shared" si="55"/>
        <v>2021</v>
      </c>
      <c r="Z575" s="602">
        <v>12</v>
      </c>
      <c r="AA575" s="581">
        <v>0</v>
      </c>
    </row>
    <row r="576" spans="1:29">
      <c r="A576" s="581" t="s">
        <v>1642</v>
      </c>
      <c r="B576" s="581" t="s">
        <v>1642</v>
      </c>
      <c r="C576" s="581" t="s">
        <v>1643</v>
      </c>
      <c r="D576" s="581" t="s">
        <v>1643</v>
      </c>
      <c r="E576" s="598">
        <v>366000</v>
      </c>
      <c r="G576" s="581" t="e">
        <f t="shared" si="53"/>
        <v>#N/A</v>
      </c>
      <c r="J576" s="581">
        <v>6000</v>
      </c>
      <c r="Q576" s="601"/>
      <c r="T576" s="602" t="e">
        <f t="shared" si="54"/>
        <v>#N/A</v>
      </c>
      <c r="W576" s="581" t="s">
        <v>1649</v>
      </c>
      <c r="Y576" s="602">
        <f t="shared" si="55"/>
        <v>2021</v>
      </c>
      <c r="Z576" s="602">
        <v>12</v>
      </c>
      <c r="AA576" s="581">
        <v>0</v>
      </c>
    </row>
    <row r="577" spans="1:29">
      <c r="A577" s="581" t="s">
        <v>1642</v>
      </c>
      <c r="B577" s="581" t="s">
        <v>1642</v>
      </c>
      <c r="C577" s="581" t="s">
        <v>1643</v>
      </c>
      <c r="D577" s="581" t="s">
        <v>1643</v>
      </c>
      <c r="E577" s="598">
        <v>367000</v>
      </c>
      <c r="G577" s="581" t="e">
        <f t="shared" si="53"/>
        <v>#N/A</v>
      </c>
      <c r="J577" s="581">
        <v>6000</v>
      </c>
      <c r="Q577" s="601"/>
      <c r="T577" s="602" t="e">
        <f t="shared" si="54"/>
        <v>#N/A</v>
      </c>
      <c r="W577" s="581" t="s">
        <v>1649</v>
      </c>
      <c r="Y577" s="602">
        <f t="shared" si="55"/>
        <v>2021</v>
      </c>
      <c r="Z577" s="602">
        <v>12</v>
      </c>
      <c r="AA577" s="581">
        <v>0</v>
      </c>
    </row>
    <row r="578" spans="1:29">
      <c r="A578" s="581" t="s">
        <v>1642</v>
      </c>
      <c r="B578" s="581" t="s">
        <v>1642</v>
      </c>
      <c r="C578" s="581" t="s">
        <v>1643</v>
      </c>
      <c r="D578" s="581" t="s">
        <v>1643</v>
      </c>
      <c r="E578" s="598">
        <v>368000</v>
      </c>
      <c r="G578" s="581" t="e">
        <f t="shared" si="53"/>
        <v>#N/A</v>
      </c>
      <c r="J578" s="581">
        <v>6000</v>
      </c>
      <c r="Q578" s="601"/>
      <c r="T578" s="602" t="e">
        <f t="shared" si="54"/>
        <v>#N/A</v>
      </c>
      <c r="W578" s="581" t="s">
        <v>1649</v>
      </c>
      <c r="Y578" s="602">
        <f t="shared" si="55"/>
        <v>2021</v>
      </c>
      <c r="Z578" s="602">
        <v>12</v>
      </c>
      <c r="AA578" s="581">
        <v>0</v>
      </c>
    </row>
    <row r="579" spans="1:29">
      <c r="A579" s="581" t="s">
        <v>1642</v>
      </c>
      <c r="B579" s="581" t="s">
        <v>1642</v>
      </c>
      <c r="C579" s="581" t="s">
        <v>1643</v>
      </c>
      <c r="D579" s="581" t="s">
        <v>1643</v>
      </c>
      <c r="E579" s="598">
        <v>370000</v>
      </c>
      <c r="G579" s="581" t="e">
        <f t="shared" si="53"/>
        <v>#N/A</v>
      </c>
      <c r="J579" s="581">
        <v>6000</v>
      </c>
      <c r="Q579" s="601"/>
      <c r="T579" s="602" t="e">
        <f t="shared" si="54"/>
        <v>#N/A</v>
      </c>
      <c r="W579" s="581" t="s">
        <v>1649</v>
      </c>
      <c r="Y579" s="602">
        <f t="shared" si="55"/>
        <v>2021</v>
      </c>
      <c r="Z579" s="602">
        <v>12</v>
      </c>
      <c r="AA579" s="581">
        <v>0</v>
      </c>
    </row>
    <row r="580" spans="1:29">
      <c r="A580" s="581" t="s">
        <v>1642</v>
      </c>
      <c r="B580" s="581" t="s">
        <v>1642</v>
      </c>
      <c r="C580" s="581" t="s">
        <v>1643</v>
      </c>
      <c r="D580" s="581" t="s">
        <v>1643</v>
      </c>
      <c r="E580" s="598">
        <v>371000</v>
      </c>
      <c r="G580" s="581" t="e">
        <f t="shared" si="53"/>
        <v>#N/A</v>
      </c>
      <c r="J580" s="581">
        <v>6000</v>
      </c>
      <c r="Q580" s="601"/>
      <c r="T580" s="602" t="e">
        <f t="shared" si="54"/>
        <v>#N/A</v>
      </c>
      <c r="W580" s="581" t="s">
        <v>1649</v>
      </c>
      <c r="Y580" s="602">
        <f t="shared" si="55"/>
        <v>2021</v>
      </c>
      <c r="Z580" s="602">
        <v>12</v>
      </c>
      <c r="AA580" s="581">
        <f>('COMB. CHGE IN NP IN. SERV.(83)'!G33)*-1</f>
        <v>0</v>
      </c>
      <c r="AB580" s="581">
        <f>AA580</f>
        <v>0</v>
      </c>
      <c r="AC580" s="581">
        <f>AA580</f>
        <v>0</v>
      </c>
    </row>
    <row r="581" spans="1:29">
      <c r="A581" s="581" t="s">
        <v>1642</v>
      </c>
      <c r="B581" s="581" t="s">
        <v>1642</v>
      </c>
      <c r="C581" s="581" t="s">
        <v>1643</v>
      </c>
      <c r="D581" s="581" t="s">
        <v>1643</v>
      </c>
      <c r="E581" s="598">
        <v>372000</v>
      </c>
      <c r="G581" s="581" t="e">
        <f t="shared" si="53"/>
        <v>#N/A</v>
      </c>
      <c r="J581" s="581">
        <v>6000</v>
      </c>
      <c r="Q581" s="601"/>
      <c r="T581" s="602" t="e">
        <f t="shared" si="54"/>
        <v>#N/A</v>
      </c>
      <c r="W581" s="581" t="s">
        <v>1649</v>
      </c>
      <c r="Y581" s="602">
        <f t="shared" si="55"/>
        <v>2021</v>
      </c>
      <c r="Z581" s="602">
        <v>12</v>
      </c>
      <c r="AA581" s="581">
        <v>0</v>
      </c>
    </row>
    <row r="582" spans="1:29">
      <c r="A582" s="581" t="s">
        <v>1642</v>
      </c>
      <c r="B582" s="581" t="s">
        <v>1642</v>
      </c>
      <c r="C582" s="581" t="s">
        <v>1643</v>
      </c>
      <c r="D582" s="581" t="s">
        <v>1643</v>
      </c>
      <c r="E582" s="598">
        <v>373000</v>
      </c>
      <c r="G582" s="581" t="e">
        <f t="shared" si="53"/>
        <v>#N/A</v>
      </c>
      <c r="J582" s="581">
        <v>6000</v>
      </c>
      <c r="Q582" s="601"/>
      <c r="T582" s="602" t="e">
        <f t="shared" si="54"/>
        <v>#N/A</v>
      </c>
      <c r="W582" s="581" t="s">
        <v>1649</v>
      </c>
      <c r="Y582" s="602">
        <f t="shared" si="55"/>
        <v>2021</v>
      </c>
      <c r="Z582" s="602">
        <v>12</v>
      </c>
      <c r="AA582" s="581">
        <v>0</v>
      </c>
    </row>
    <row r="583" spans="1:29">
      <c r="A583" s="581" t="s">
        <v>1642</v>
      </c>
      <c r="B583" s="581" t="s">
        <v>1642</v>
      </c>
      <c r="C583" s="581" t="s">
        <v>1643</v>
      </c>
      <c r="D583" s="581" t="s">
        <v>1643</v>
      </c>
      <c r="E583" s="598">
        <v>380000</v>
      </c>
      <c r="G583" s="581" t="e">
        <f t="shared" si="53"/>
        <v>#N/A</v>
      </c>
      <c r="J583" s="581">
        <v>6000</v>
      </c>
      <c r="Q583" s="601"/>
      <c r="T583" s="602" t="e">
        <f t="shared" si="54"/>
        <v>#N/A</v>
      </c>
      <c r="W583" s="581" t="s">
        <v>1649</v>
      </c>
      <c r="Y583" s="602">
        <f t="shared" si="55"/>
        <v>2021</v>
      </c>
      <c r="Z583" s="602">
        <v>12</v>
      </c>
      <c r="AA583" s="581">
        <v>0</v>
      </c>
    </row>
    <row r="584" spans="1:29">
      <c r="A584" s="581" t="s">
        <v>1642</v>
      </c>
      <c r="B584" s="581" t="s">
        <v>1642</v>
      </c>
      <c r="C584" s="581" t="s">
        <v>1643</v>
      </c>
      <c r="D584" s="581" t="s">
        <v>1643</v>
      </c>
      <c r="E584" s="598">
        <v>381000</v>
      </c>
      <c r="G584" s="581" t="e">
        <f t="shared" si="53"/>
        <v>#N/A</v>
      </c>
      <c r="J584" s="581">
        <v>6000</v>
      </c>
      <c r="Q584" s="601"/>
      <c r="T584" s="602" t="e">
        <f t="shared" si="54"/>
        <v>#N/A</v>
      </c>
      <c r="W584" s="581" t="s">
        <v>1649</v>
      </c>
      <c r="Y584" s="602">
        <f t="shared" si="55"/>
        <v>2021</v>
      </c>
      <c r="Z584" s="602">
        <v>12</v>
      </c>
      <c r="AA584" s="581">
        <v>0</v>
      </c>
    </row>
    <row r="585" spans="1:29">
      <c r="A585" s="581" t="s">
        <v>1642</v>
      </c>
      <c r="B585" s="581" t="s">
        <v>1642</v>
      </c>
      <c r="C585" s="581" t="s">
        <v>1643</v>
      </c>
      <c r="D585" s="581" t="s">
        <v>1643</v>
      </c>
      <c r="E585" s="598">
        <v>382000</v>
      </c>
      <c r="G585" s="581" t="e">
        <f t="shared" si="53"/>
        <v>#N/A</v>
      </c>
      <c r="J585" s="581">
        <v>6000</v>
      </c>
      <c r="Q585" s="601"/>
      <c r="T585" s="602" t="e">
        <f t="shared" si="54"/>
        <v>#N/A</v>
      </c>
      <c r="W585" s="581" t="s">
        <v>1649</v>
      </c>
      <c r="Y585" s="602">
        <f t="shared" si="55"/>
        <v>2021</v>
      </c>
      <c r="Z585" s="602">
        <v>12</v>
      </c>
      <c r="AA585" s="581">
        <f>(IF('COMB. CHGE IN NP IN. SERV.(83)'!G34&lt;1,-'COMB. CHGE IN NP IN. SERV.(83)'!G34)+IF('COMB. CHGE IN NP IN. SERV.(83)'!G34&gt;1,'COMB. CHGE IN NP IN. SERV.(83)'!G34))*-1</f>
        <v>0</v>
      </c>
      <c r="AB585" s="581">
        <f>AA585</f>
        <v>0</v>
      </c>
      <c r="AC585" s="581">
        <f>AB585</f>
        <v>0</v>
      </c>
    </row>
    <row r="586" spans="1:29">
      <c r="A586" s="581" t="s">
        <v>1642</v>
      </c>
      <c r="B586" s="581" t="s">
        <v>1642</v>
      </c>
      <c r="C586" s="581" t="s">
        <v>1643</v>
      </c>
      <c r="D586" s="581" t="s">
        <v>1643</v>
      </c>
      <c r="E586" s="598">
        <v>383000</v>
      </c>
      <c r="G586" s="581" t="e">
        <f t="shared" si="53"/>
        <v>#N/A</v>
      </c>
      <c r="J586" s="581">
        <v>6000</v>
      </c>
      <c r="Q586" s="601"/>
      <c r="T586" s="602" t="e">
        <f t="shared" si="54"/>
        <v>#N/A</v>
      </c>
      <c r="W586" s="581" t="s">
        <v>1649</v>
      </c>
      <c r="Y586" s="602">
        <f t="shared" si="55"/>
        <v>2021</v>
      </c>
      <c r="Z586" s="602">
        <v>12</v>
      </c>
      <c r="AA586" s="581">
        <f>(IF('COMB. CHGE IN NP IN. SERV.(83)'!G43&gt;1,'COMB. CHGE IN NP IN. SERV.(83)'!G43,0))*-1</f>
        <v>0</v>
      </c>
      <c r="AB586" s="581">
        <f>AA586</f>
        <v>0</v>
      </c>
      <c r="AC586" s="581">
        <f>AA586</f>
        <v>0</v>
      </c>
    </row>
    <row r="587" spans="1:29">
      <c r="A587" s="581" t="s">
        <v>1642</v>
      </c>
      <c r="B587" s="581" t="s">
        <v>1642</v>
      </c>
      <c r="C587" s="581" t="s">
        <v>1643</v>
      </c>
      <c r="D587" s="581" t="s">
        <v>1643</v>
      </c>
      <c r="E587" s="598">
        <v>384000</v>
      </c>
      <c r="G587" s="581" t="e">
        <f t="shared" si="53"/>
        <v>#N/A</v>
      </c>
      <c r="J587" s="581">
        <v>6000</v>
      </c>
      <c r="Q587" s="601"/>
      <c r="T587" s="602" t="e">
        <f t="shared" si="54"/>
        <v>#N/A</v>
      </c>
      <c r="W587" s="581" t="s">
        <v>1649</v>
      </c>
      <c r="Y587" s="602">
        <f t="shared" si="55"/>
        <v>2021</v>
      </c>
      <c r="Z587" s="602">
        <v>12</v>
      </c>
      <c r="AA587" s="581">
        <f>('COMB. CHGE IN NP IN. SERV.(83)'!G36)*-1</f>
        <v>0</v>
      </c>
      <c r="AB587" s="581">
        <f>AA587</f>
        <v>0</v>
      </c>
      <c r="AC587" s="581">
        <f>AB587</f>
        <v>0</v>
      </c>
    </row>
    <row r="588" spans="1:29">
      <c r="A588" s="581" t="s">
        <v>1642</v>
      </c>
      <c r="B588" s="581" t="s">
        <v>1642</v>
      </c>
      <c r="C588" s="581" t="s">
        <v>1643</v>
      </c>
      <c r="D588" s="581" t="s">
        <v>1643</v>
      </c>
      <c r="E588" s="598">
        <v>385000</v>
      </c>
      <c r="G588" s="581" t="e">
        <f t="shared" ref="G588:G651" si="57">$G$6</f>
        <v>#N/A</v>
      </c>
      <c r="J588" s="581">
        <v>6000</v>
      </c>
      <c r="Q588" s="601"/>
      <c r="T588" s="602" t="e">
        <f t="shared" ref="T588:T651" si="58">$T$6</f>
        <v>#N/A</v>
      </c>
      <c r="W588" s="581" t="s">
        <v>1649</v>
      </c>
      <c r="Y588" s="602">
        <f t="shared" ref="Y588:Y651" si="59">$Y$6</f>
        <v>2021</v>
      </c>
      <c r="Z588" s="602">
        <v>12</v>
      </c>
      <c r="AA588" s="581">
        <f>('COMB. CHGE IN NP IN. SERV.(83)'!G37)*-1</f>
        <v>0</v>
      </c>
      <c r="AB588" s="581">
        <f>AA588</f>
        <v>0</v>
      </c>
      <c r="AC588" s="581">
        <f>AB588</f>
        <v>0</v>
      </c>
    </row>
    <row r="589" spans="1:29">
      <c r="A589" s="581" t="s">
        <v>1642</v>
      </c>
      <c r="B589" s="581" t="s">
        <v>1642</v>
      </c>
      <c r="C589" s="581" t="s">
        <v>1643</v>
      </c>
      <c r="D589" s="581" t="s">
        <v>1643</v>
      </c>
      <c r="E589" s="598">
        <v>390000</v>
      </c>
      <c r="G589" s="581" t="e">
        <f t="shared" si="57"/>
        <v>#N/A</v>
      </c>
      <c r="J589" s="581">
        <v>6000</v>
      </c>
      <c r="Q589" s="601"/>
      <c r="T589" s="602" t="e">
        <f t="shared" si="58"/>
        <v>#N/A</v>
      </c>
      <c r="W589" s="581" t="s">
        <v>1649</v>
      </c>
      <c r="Y589" s="602">
        <f t="shared" si="59"/>
        <v>2021</v>
      </c>
      <c r="Z589" s="602">
        <v>12</v>
      </c>
      <c r="AA589" s="581">
        <v>0</v>
      </c>
    </row>
    <row r="590" spans="1:29">
      <c r="A590" s="581" t="s">
        <v>1642</v>
      </c>
      <c r="B590" s="581" t="s">
        <v>1642</v>
      </c>
      <c r="C590" s="581" t="s">
        <v>1643</v>
      </c>
      <c r="D590" s="581" t="s">
        <v>1643</v>
      </c>
      <c r="E590" s="598">
        <v>391000</v>
      </c>
      <c r="G590" s="581" t="e">
        <f t="shared" si="57"/>
        <v>#N/A</v>
      </c>
      <c r="J590" s="581">
        <v>6000</v>
      </c>
      <c r="Q590" s="601"/>
      <c r="T590" s="602" t="e">
        <f t="shared" si="58"/>
        <v>#N/A</v>
      </c>
      <c r="W590" s="581" t="s">
        <v>1649</v>
      </c>
      <c r="Y590" s="602">
        <f t="shared" si="59"/>
        <v>2021</v>
      </c>
      <c r="Z590" s="602">
        <v>12</v>
      </c>
      <c r="AA590" s="581">
        <v>0</v>
      </c>
    </row>
    <row r="591" spans="1:29">
      <c r="A591" s="581" t="s">
        <v>1642</v>
      </c>
      <c r="B591" s="581" t="s">
        <v>1642</v>
      </c>
      <c r="C591" s="581" t="s">
        <v>1643</v>
      </c>
      <c r="D591" s="581" t="s">
        <v>1643</v>
      </c>
      <c r="E591" s="598">
        <v>392000</v>
      </c>
      <c r="G591" s="581" t="e">
        <f t="shared" si="57"/>
        <v>#N/A</v>
      </c>
      <c r="J591" s="581">
        <v>6000</v>
      </c>
      <c r="Q591" s="601"/>
      <c r="T591" s="602" t="e">
        <f t="shared" si="58"/>
        <v>#N/A</v>
      </c>
      <c r="W591" s="581" t="s">
        <v>1649</v>
      </c>
      <c r="Y591" s="602">
        <f t="shared" si="59"/>
        <v>2021</v>
      </c>
      <c r="Z591" s="602">
        <v>12</v>
      </c>
      <c r="AA591" s="581">
        <v>0</v>
      </c>
    </row>
    <row r="592" spans="1:29">
      <c r="A592" s="581" t="s">
        <v>1642</v>
      </c>
      <c r="B592" s="581" t="s">
        <v>1642</v>
      </c>
      <c r="C592" s="581" t="s">
        <v>1643</v>
      </c>
      <c r="D592" s="581" t="s">
        <v>1643</v>
      </c>
      <c r="E592" s="598">
        <v>393000</v>
      </c>
      <c r="G592" s="581" t="e">
        <f t="shared" si="57"/>
        <v>#N/A</v>
      </c>
      <c r="J592" s="581">
        <v>6000</v>
      </c>
      <c r="Q592" s="601"/>
      <c r="T592" s="602" t="e">
        <f t="shared" si="58"/>
        <v>#N/A</v>
      </c>
      <c r="W592" s="581" t="s">
        <v>1649</v>
      </c>
      <c r="Y592" s="602">
        <f t="shared" si="59"/>
        <v>2021</v>
      </c>
      <c r="Z592" s="602">
        <v>12</v>
      </c>
      <c r="AA592" s="581">
        <v>0</v>
      </c>
    </row>
    <row r="593" spans="1:29">
      <c r="A593" s="581" t="s">
        <v>1642</v>
      </c>
      <c r="B593" s="581" t="s">
        <v>1642</v>
      </c>
      <c r="C593" s="581" t="s">
        <v>1643</v>
      </c>
      <c r="D593" s="581" t="s">
        <v>1643</v>
      </c>
      <c r="E593" s="598">
        <v>394000</v>
      </c>
      <c r="G593" s="581" t="e">
        <f t="shared" si="57"/>
        <v>#N/A</v>
      </c>
      <c r="J593" s="581">
        <v>6000</v>
      </c>
      <c r="Q593" s="601"/>
      <c r="T593" s="602" t="e">
        <f t="shared" si="58"/>
        <v>#N/A</v>
      </c>
      <c r="W593" s="581" t="s">
        <v>1649</v>
      </c>
      <c r="Y593" s="602">
        <f t="shared" si="59"/>
        <v>2021</v>
      </c>
      <c r="Z593" s="602">
        <v>12</v>
      </c>
      <c r="AA593" s="581">
        <v>0</v>
      </c>
    </row>
    <row r="594" spans="1:29">
      <c r="A594" s="581" t="s">
        <v>1642</v>
      </c>
      <c r="B594" s="581" t="s">
        <v>1642</v>
      </c>
      <c r="C594" s="581" t="s">
        <v>1643</v>
      </c>
      <c r="D594" s="581" t="s">
        <v>1643</v>
      </c>
      <c r="E594" s="598">
        <v>395000</v>
      </c>
      <c r="G594" s="581" t="e">
        <f t="shared" si="57"/>
        <v>#N/A</v>
      </c>
      <c r="J594" s="581">
        <v>6000</v>
      </c>
      <c r="Q594" s="601"/>
      <c r="T594" s="602" t="e">
        <f t="shared" si="58"/>
        <v>#N/A</v>
      </c>
      <c r="W594" s="581" t="s">
        <v>1649</v>
      </c>
      <c r="Y594" s="602">
        <f t="shared" si="59"/>
        <v>2021</v>
      </c>
      <c r="Z594" s="602">
        <v>12</v>
      </c>
      <c r="AA594" s="581">
        <v>0</v>
      </c>
    </row>
    <row r="595" spans="1:29">
      <c r="A595" s="581" t="s">
        <v>1642</v>
      </c>
      <c r="B595" s="581" t="s">
        <v>1642</v>
      </c>
      <c r="C595" s="581" t="s">
        <v>1643</v>
      </c>
      <c r="D595" s="581" t="s">
        <v>1643</v>
      </c>
      <c r="E595" s="598">
        <v>396000</v>
      </c>
      <c r="G595" s="581" t="e">
        <f t="shared" si="57"/>
        <v>#N/A</v>
      </c>
      <c r="J595" s="581">
        <v>6000</v>
      </c>
      <c r="Q595" s="601"/>
      <c r="T595" s="602" t="e">
        <f t="shared" si="58"/>
        <v>#N/A</v>
      </c>
      <c r="W595" s="581" t="s">
        <v>1649</v>
      </c>
      <c r="Y595" s="602">
        <f t="shared" si="59"/>
        <v>2021</v>
      </c>
      <c r="Z595" s="602">
        <v>12</v>
      </c>
      <c r="AA595" s="581">
        <v>0</v>
      </c>
    </row>
    <row r="596" spans="1:29">
      <c r="A596" s="581" t="s">
        <v>1642</v>
      </c>
      <c r="B596" s="581" t="s">
        <v>1642</v>
      </c>
      <c r="C596" s="581" t="s">
        <v>1643</v>
      </c>
      <c r="D596" s="581" t="s">
        <v>1643</v>
      </c>
      <c r="E596" s="598">
        <v>397000</v>
      </c>
      <c r="G596" s="581" t="e">
        <f t="shared" si="57"/>
        <v>#N/A</v>
      </c>
      <c r="J596" s="581">
        <v>6000</v>
      </c>
      <c r="Q596" s="601"/>
      <c r="T596" s="602" t="e">
        <f t="shared" si="58"/>
        <v>#N/A</v>
      </c>
      <c r="W596" s="581" t="s">
        <v>1649</v>
      </c>
      <c r="Y596" s="602">
        <f t="shared" si="59"/>
        <v>2021</v>
      </c>
      <c r="Z596" s="602">
        <v>12</v>
      </c>
      <c r="AA596" s="581">
        <v>0</v>
      </c>
    </row>
    <row r="597" spans="1:29">
      <c r="A597" s="581" t="s">
        <v>1642</v>
      </c>
      <c r="B597" s="581" t="s">
        <v>1642</v>
      </c>
      <c r="C597" s="581" t="s">
        <v>1643</v>
      </c>
      <c r="D597" s="581" t="s">
        <v>1643</v>
      </c>
      <c r="E597" s="581" t="s">
        <v>2028</v>
      </c>
      <c r="G597" s="581" t="e">
        <f t="shared" si="57"/>
        <v>#N/A</v>
      </c>
      <c r="J597" s="581">
        <v>6000</v>
      </c>
      <c r="Q597" s="601">
        <v>100</v>
      </c>
      <c r="T597" s="602" t="e">
        <f t="shared" si="58"/>
        <v>#N/A</v>
      </c>
      <c r="W597" s="581" t="s">
        <v>1649</v>
      </c>
      <c r="Y597" s="602">
        <f t="shared" si="59"/>
        <v>2021</v>
      </c>
      <c r="Z597" s="602">
        <v>12</v>
      </c>
      <c r="AA597" s="581">
        <f>'COMB. CHGE IN NP IN. SERV.(83)'!G19</f>
        <v>0</v>
      </c>
      <c r="AB597" s="581">
        <f t="shared" ref="AB597:AC602" si="60">AA597</f>
        <v>0</v>
      </c>
      <c r="AC597" s="581">
        <f t="shared" si="60"/>
        <v>0</v>
      </c>
    </row>
    <row r="598" spans="1:29">
      <c r="A598" s="581" t="s">
        <v>1642</v>
      </c>
      <c r="B598" s="581" t="s">
        <v>1642</v>
      </c>
      <c r="C598" s="581" t="s">
        <v>1643</v>
      </c>
      <c r="D598" s="581" t="s">
        <v>1643</v>
      </c>
      <c r="E598" s="581" t="s">
        <v>2028</v>
      </c>
      <c r="G598" s="581" t="e">
        <f t="shared" si="57"/>
        <v>#N/A</v>
      </c>
      <c r="J598" s="581">
        <v>6000</v>
      </c>
      <c r="Q598" s="601">
        <v>200</v>
      </c>
      <c r="T598" s="602" t="e">
        <f t="shared" si="58"/>
        <v>#N/A</v>
      </c>
      <c r="W598" s="581" t="s">
        <v>1649</v>
      </c>
      <c r="Y598" s="602">
        <f t="shared" si="59"/>
        <v>2021</v>
      </c>
      <c r="Z598" s="602">
        <v>12</v>
      </c>
      <c r="AA598" s="581">
        <f>'COMB. CHGE IN NP IN. SERV.(83)'!G20</f>
        <v>0</v>
      </c>
      <c r="AB598" s="581">
        <f t="shared" si="60"/>
        <v>0</v>
      </c>
      <c r="AC598" s="581">
        <f t="shared" si="60"/>
        <v>0</v>
      </c>
    </row>
    <row r="599" spans="1:29">
      <c r="A599" s="581" t="s">
        <v>1642</v>
      </c>
      <c r="B599" s="581" t="s">
        <v>1642</v>
      </c>
      <c r="C599" s="581" t="s">
        <v>1643</v>
      </c>
      <c r="D599" s="581" t="s">
        <v>1643</v>
      </c>
      <c r="E599" s="581" t="s">
        <v>2028</v>
      </c>
      <c r="G599" s="581" t="e">
        <f t="shared" si="57"/>
        <v>#N/A</v>
      </c>
      <c r="J599" s="581">
        <v>6000</v>
      </c>
      <c r="Q599" s="601">
        <v>300</v>
      </c>
      <c r="T599" s="602" t="e">
        <f t="shared" si="58"/>
        <v>#N/A</v>
      </c>
      <c r="W599" s="581" t="s">
        <v>1649</v>
      </c>
      <c r="Y599" s="602">
        <f t="shared" si="59"/>
        <v>2021</v>
      </c>
      <c r="Z599" s="602">
        <v>12</v>
      </c>
      <c r="AA599" s="581">
        <f>'COMB. CHGE IN NP IN. SERV.(83)'!G21</f>
        <v>0</v>
      </c>
      <c r="AB599" s="581">
        <f t="shared" si="60"/>
        <v>0</v>
      </c>
      <c r="AC599" s="581">
        <f t="shared" si="60"/>
        <v>0</v>
      </c>
    </row>
    <row r="600" spans="1:29">
      <c r="A600" s="581" t="s">
        <v>1642</v>
      </c>
      <c r="B600" s="581" t="s">
        <v>1642</v>
      </c>
      <c r="C600" s="581" t="s">
        <v>1643</v>
      </c>
      <c r="D600" s="581" t="s">
        <v>1643</v>
      </c>
      <c r="E600" s="581" t="s">
        <v>2028</v>
      </c>
      <c r="G600" s="581" t="e">
        <f t="shared" si="57"/>
        <v>#N/A</v>
      </c>
      <c r="J600" s="581">
        <v>6000</v>
      </c>
      <c r="Q600" s="601">
        <v>400</v>
      </c>
      <c r="T600" s="602" t="e">
        <f t="shared" si="58"/>
        <v>#N/A</v>
      </c>
      <c r="W600" s="581" t="s">
        <v>1649</v>
      </c>
      <c r="Y600" s="602">
        <f t="shared" si="59"/>
        <v>2021</v>
      </c>
      <c r="Z600" s="602">
        <v>12</v>
      </c>
      <c r="AA600" s="581">
        <f>'COMB. CHGE IN NP IN. SERV.(83)'!G22</f>
        <v>0</v>
      </c>
      <c r="AB600" s="581">
        <f t="shared" si="60"/>
        <v>0</v>
      </c>
      <c r="AC600" s="581">
        <f t="shared" si="60"/>
        <v>0</v>
      </c>
    </row>
    <row r="601" spans="1:29">
      <c r="A601" s="581" t="s">
        <v>1642</v>
      </c>
      <c r="B601" s="581" t="s">
        <v>1642</v>
      </c>
      <c r="C601" s="581" t="s">
        <v>1643</v>
      </c>
      <c r="D601" s="581" t="s">
        <v>1643</v>
      </c>
      <c r="E601" s="581" t="s">
        <v>2028</v>
      </c>
      <c r="G601" s="581" t="e">
        <f t="shared" si="57"/>
        <v>#N/A</v>
      </c>
      <c r="J601" s="581">
        <v>6000</v>
      </c>
      <c r="Q601" s="601">
        <v>500</v>
      </c>
      <c r="T601" s="602" t="e">
        <f t="shared" si="58"/>
        <v>#N/A</v>
      </c>
      <c r="W601" s="581" t="s">
        <v>1649</v>
      </c>
      <c r="Y601" s="602">
        <f t="shared" si="59"/>
        <v>2021</v>
      </c>
      <c r="Z601" s="602">
        <v>12</v>
      </c>
      <c r="AA601" s="581">
        <f>'COMB. CHGE IN NP IN. SERV.(83)'!G23</f>
        <v>0</v>
      </c>
      <c r="AB601" s="581">
        <f t="shared" si="60"/>
        <v>0</v>
      </c>
      <c r="AC601" s="581">
        <f t="shared" si="60"/>
        <v>0</v>
      </c>
    </row>
    <row r="602" spans="1:29">
      <c r="A602" s="581" t="s">
        <v>1642</v>
      </c>
      <c r="B602" s="581" t="s">
        <v>1642</v>
      </c>
      <c r="C602" s="581" t="s">
        <v>1643</v>
      </c>
      <c r="D602" s="581" t="s">
        <v>1643</v>
      </c>
      <c r="E602" s="581" t="s">
        <v>2028</v>
      </c>
      <c r="G602" s="581" t="e">
        <f t="shared" si="57"/>
        <v>#N/A</v>
      </c>
      <c r="J602" s="581">
        <v>6000</v>
      </c>
      <c r="Q602" s="601">
        <v>600</v>
      </c>
      <c r="T602" s="602" t="e">
        <f t="shared" si="58"/>
        <v>#N/A</v>
      </c>
      <c r="W602" s="581" t="s">
        <v>1649</v>
      </c>
      <c r="Y602" s="602">
        <f t="shared" si="59"/>
        <v>2021</v>
      </c>
      <c r="Z602" s="602">
        <v>12</v>
      </c>
      <c r="AA602" s="581">
        <f>-'COMB. CHGE IN NP IN. SERV.(83)'!G35</f>
        <v>0</v>
      </c>
      <c r="AB602" s="581">
        <f t="shared" si="60"/>
        <v>0</v>
      </c>
      <c r="AC602" s="581">
        <f t="shared" si="60"/>
        <v>0</v>
      </c>
    </row>
    <row r="603" spans="1:29">
      <c r="A603" s="581" t="s">
        <v>1642</v>
      </c>
      <c r="B603" s="581" t="s">
        <v>1642</v>
      </c>
      <c r="C603" s="581" t="s">
        <v>1643</v>
      </c>
      <c r="D603" s="581" t="s">
        <v>1643</v>
      </c>
      <c r="E603" s="581" t="s">
        <v>2028</v>
      </c>
      <c r="G603" s="581" t="e">
        <f t="shared" si="57"/>
        <v>#N/A</v>
      </c>
      <c r="J603" s="581">
        <v>6000</v>
      </c>
      <c r="Q603" s="601">
        <v>700</v>
      </c>
      <c r="T603" s="602" t="e">
        <f t="shared" si="58"/>
        <v>#N/A</v>
      </c>
      <c r="W603" s="581" t="s">
        <v>1649</v>
      </c>
      <c r="Y603" s="602">
        <f t="shared" si="59"/>
        <v>2021</v>
      </c>
      <c r="Z603" s="602">
        <v>12</v>
      </c>
    </row>
    <row r="604" spans="1:29">
      <c r="A604" s="581" t="s">
        <v>1642</v>
      </c>
      <c r="B604" s="581" t="s">
        <v>1642</v>
      </c>
      <c r="C604" s="581" t="s">
        <v>1643</v>
      </c>
      <c r="D604" s="581" t="s">
        <v>1643</v>
      </c>
      <c r="E604" s="581" t="s">
        <v>2028</v>
      </c>
      <c r="G604" s="581" t="e">
        <f t="shared" si="57"/>
        <v>#N/A</v>
      </c>
      <c r="J604" s="581">
        <v>6000</v>
      </c>
      <c r="Q604" s="601">
        <v>800</v>
      </c>
      <c r="T604" s="602" t="e">
        <f t="shared" si="58"/>
        <v>#N/A</v>
      </c>
      <c r="W604" s="581" t="s">
        <v>1649</v>
      </c>
      <c r="Y604" s="602">
        <f t="shared" si="59"/>
        <v>2021</v>
      </c>
      <c r="Z604" s="602">
        <v>12</v>
      </c>
      <c r="AA604" s="581">
        <f>'COMB. CHGE IN NP IN. SERV.(83)'!G24+'COMB. CHGE IN NP IN. SERV.(83)'!G25</f>
        <v>0</v>
      </c>
      <c r="AB604" s="581">
        <f>AA604</f>
        <v>0</v>
      </c>
      <c r="AC604" s="581">
        <f>AB604</f>
        <v>0</v>
      </c>
    </row>
    <row r="605" spans="1:29">
      <c r="A605" s="581" t="s">
        <v>1642</v>
      </c>
      <c r="B605" s="581" t="s">
        <v>1642</v>
      </c>
      <c r="C605" s="581" t="s">
        <v>1643</v>
      </c>
      <c r="D605" s="581" t="s">
        <v>1643</v>
      </c>
      <c r="E605" s="598">
        <v>520000</v>
      </c>
      <c r="G605" s="581" t="e">
        <f t="shared" si="57"/>
        <v>#N/A</v>
      </c>
      <c r="J605" s="581">
        <v>6000</v>
      </c>
      <c r="Q605" s="601"/>
      <c r="T605" s="602" t="e">
        <f t="shared" si="58"/>
        <v>#N/A</v>
      </c>
      <c r="W605" s="581" t="s">
        <v>1649</v>
      </c>
      <c r="Y605" s="602">
        <f t="shared" si="59"/>
        <v>2021</v>
      </c>
      <c r="Z605" s="602">
        <v>12</v>
      </c>
      <c r="AA605" s="581">
        <f>IF('COMB. CHGE IN NP IN. SERV.(83)'!F4&lt;1,-'COMB. CHGE IN NP IN. SERV.(83)'!F43,0)-'COMB. CHGE IN NP IN. SERV.(83)'!G38-'COMB. CHGE IN NP IN. SERV.(83)'!G39</f>
        <v>0</v>
      </c>
      <c r="AB605" s="581">
        <f>AA605</f>
        <v>0</v>
      </c>
      <c r="AC605" s="581">
        <f>AB605</f>
        <v>0</v>
      </c>
    </row>
    <row r="606" spans="1:29">
      <c r="A606" s="581" t="s">
        <v>1642</v>
      </c>
      <c r="B606" s="581" t="s">
        <v>1642</v>
      </c>
      <c r="C606" s="581" t="s">
        <v>1643</v>
      </c>
      <c r="D606" s="581" t="s">
        <v>1643</v>
      </c>
      <c r="E606" s="598">
        <v>100000</v>
      </c>
      <c r="G606" s="581" t="e">
        <f t="shared" si="57"/>
        <v>#N/A</v>
      </c>
      <c r="J606" s="581">
        <v>7000</v>
      </c>
      <c r="Q606" s="601"/>
      <c r="T606" s="602" t="e">
        <f t="shared" si="58"/>
        <v>#N/A</v>
      </c>
      <c r="W606" s="581" t="s">
        <v>1649</v>
      </c>
      <c r="Y606" s="602">
        <f t="shared" si="59"/>
        <v>2021</v>
      </c>
      <c r="Z606" s="602">
        <v>12</v>
      </c>
      <c r="AA606" s="581">
        <f>'NET POSITION-FIDUCIARY(21)'!D12+'NET POSITION-FIDUCIARY(21)'!E12+'NET POSITION-FIDUCIARY(21)'!F12+'NET POSITION-FIDUCIARY(21)'!D13+'NET POSITION-FIDUCIARY(21)'!E13+'NET POSITION-FIDUCIARY(21)'!F13</f>
        <v>0</v>
      </c>
      <c r="AB606" s="581">
        <f>AA606</f>
        <v>0</v>
      </c>
      <c r="AC606" s="581">
        <f>AA606</f>
        <v>0</v>
      </c>
    </row>
    <row r="607" spans="1:29">
      <c r="A607" s="581" t="s">
        <v>1642</v>
      </c>
      <c r="B607" s="581" t="s">
        <v>1642</v>
      </c>
      <c r="C607" s="581" t="s">
        <v>1643</v>
      </c>
      <c r="D607" s="581" t="s">
        <v>1643</v>
      </c>
      <c r="E607" s="598">
        <v>110000</v>
      </c>
      <c r="G607" s="581" t="e">
        <f t="shared" si="57"/>
        <v>#N/A</v>
      </c>
      <c r="J607" s="581">
        <v>7000</v>
      </c>
      <c r="Q607" s="601"/>
      <c r="T607" s="602" t="e">
        <f t="shared" si="58"/>
        <v>#N/A</v>
      </c>
      <c r="W607" s="581" t="s">
        <v>1649</v>
      </c>
      <c r="Y607" s="602">
        <f t="shared" si="59"/>
        <v>2021</v>
      </c>
      <c r="Z607" s="602">
        <v>12</v>
      </c>
      <c r="AA607" s="581">
        <f>'NET POSITION-FIDUCIARY(21)'!D15+'NET POSITION-FIDUCIARY(21)'!E15+'NET POSITION-FIDUCIARY(21)'!F15</f>
        <v>0</v>
      </c>
      <c r="AB607" s="581">
        <f>AA607</f>
        <v>0</v>
      </c>
      <c r="AC607" s="581">
        <f>AA607</f>
        <v>0</v>
      </c>
    </row>
    <row r="608" spans="1:29">
      <c r="A608" s="581" t="s">
        <v>1642</v>
      </c>
      <c r="B608" s="581" t="s">
        <v>1642</v>
      </c>
      <c r="C608" s="581" t="s">
        <v>1643</v>
      </c>
      <c r="D608" s="581" t="s">
        <v>1643</v>
      </c>
      <c r="E608" s="598">
        <v>120000</v>
      </c>
      <c r="G608" s="581" t="e">
        <f t="shared" si="57"/>
        <v>#N/A</v>
      </c>
      <c r="J608" s="581">
        <v>7000</v>
      </c>
      <c r="Q608" s="601"/>
      <c r="T608" s="602" t="e">
        <f t="shared" si="58"/>
        <v>#N/A</v>
      </c>
      <c r="W608" s="581" t="s">
        <v>1649</v>
      </c>
      <c r="Y608" s="602">
        <f t="shared" si="59"/>
        <v>2021</v>
      </c>
      <c r="Z608" s="602">
        <v>12</v>
      </c>
      <c r="AA608" s="581">
        <f>'NET POSITION-FIDUCIARY(21)'!D16+'NET POSITION-FIDUCIARY(21)'!E16+'NET POSITION-FIDUCIARY(21)'!F16+'NET POSITION-FIDUCIARY(21)'!D17+'NET POSITION-FIDUCIARY(21)'!E17+'NET POSITION-FIDUCIARY(21)'!F17</f>
        <v>0</v>
      </c>
      <c r="AB608" s="581">
        <f>AA608</f>
        <v>0</v>
      </c>
      <c r="AC608" s="581">
        <f>AA608</f>
        <v>0</v>
      </c>
    </row>
    <row r="609" spans="1:29">
      <c r="A609" s="581" t="s">
        <v>1642</v>
      </c>
      <c r="B609" s="581" t="s">
        <v>1642</v>
      </c>
      <c r="C609" s="581" t="s">
        <v>1643</v>
      </c>
      <c r="D609" s="581" t="s">
        <v>1643</v>
      </c>
      <c r="E609" s="598">
        <v>130000</v>
      </c>
      <c r="G609" s="581" t="e">
        <f t="shared" si="57"/>
        <v>#N/A</v>
      </c>
      <c r="J609" s="581">
        <v>7000</v>
      </c>
      <c r="Q609" s="601"/>
      <c r="T609" s="602" t="e">
        <f t="shared" si="58"/>
        <v>#N/A</v>
      </c>
      <c r="W609" s="581" t="s">
        <v>1649</v>
      </c>
      <c r="Y609" s="602">
        <f t="shared" si="59"/>
        <v>2021</v>
      </c>
      <c r="Z609" s="602">
        <v>12</v>
      </c>
      <c r="AA609" s="581">
        <f>'NET POSITION-FIDUCIARY(21)'!D18+'NET POSITION-FIDUCIARY(21)'!E18+'NET POSITION-FIDUCIARY(21)'!F18</f>
        <v>0</v>
      </c>
      <c r="AB609" s="581">
        <f>AA609</f>
        <v>0</v>
      </c>
      <c r="AC609" s="581">
        <f>AA609</f>
        <v>0</v>
      </c>
    </row>
    <row r="610" spans="1:29">
      <c r="A610" s="581" t="s">
        <v>1642</v>
      </c>
      <c r="B610" s="581" t="s">
        <v>1642</v>
      </c>
      <c r="C610" s="581" t="s">
        <v>1643</v>
      </c>
      <c r="D610" s="581" t="s">
        <v>1643</v>
      </c>
      <c r="E610" s="598">
        <v>140000</v>
      </c>
      <c r="G610" s="581" t="e">
        <f t="shared" si="57"/>
        <v>#N/A</v>
      </c>
      <c r="J610" s="581">
        <v>7000</v>
      </c>
      <c r="Q610" s="601"/>
      <c r="T610" s="602" t="e">
        <f t="shared" si="58"/>
        <v>#N/A</v>
      </c>
      <c r="W610" s="581" t="s">
        <v>1649</v>
      </c>
      <c r="Y610" s="602">
        <f t="shared" si="59"/>
        <v>2021</v>
      </c>
      <c r="Z610" s="602">
        <v>12</v>
      </c>
    </row>
    <row r="611" spans="1:29">
      <c r="A611" s="581" t="s">
        <v>1642</v>
      </c>
      <c r="B611" s="581" t="s">
        <v>1642</v>
      </c>
      <c r="C611" s="581" t="s">
        <v>1643</v>
      </c>
      <c r="D611" s="581" t="s">
        <v>1643</v>
      </c>
      <c r="E611" s="598">
        <v>150000</v>
      </c>
      <c r="G611" s="581" t="e">
        <f t="shared" si="57"/>
        <v>#N/A</v>
      </c>
      <c r="J611" s="581">
        <v>7000</v>
      </c>
      <c r="Q611" s="601"/>
      <c r="T611" s="602" t="e">
        <f t="shared" si="58"/>
        <v>#N/A</v>
      </c>
      <c r="W611" s="581" t="s">
        <v>1649</v>
      </c>
      <c r="Y611" s="602">
        <f t="shared" si="59"/>
        <v>2021</v>
      </c>
      <c r="Z611" s="602">
        <v>12</v>
      </c>
    </row>
    <row r="612" spans="1:29">
      <c r="A612" s="581" t="s">
        <v>1642</v>
      </c>
      <c r="B612" s="581" t="s">
        <v>1642</v>
      </c>
      <c r="C612" s="581" t="s">
        <v>1643</v>
      </c>
      <c r="D612" s="581" t="s">
        <v>1643</v>
      </c>
      <c r="E612" s="598">
        <v>160000</v>
      </c>
      <c r="G612" s="581" t="e">
        <f t="shared" si="57"/>
        <v>#N/A</v>
      </c>
      <c r="J612" s="581">
        <v>7000</v>
      </c>
      <c r="Q612" s="601"/>
      <c r="T612" s="602" t="e">
        <f t="shared" si="58"/>
        <v>#N/A</v>
      </c>
      <c r="W612" s="581" t="s">
        <v>1649</v>
      </c>
      <c r="Y612" s="602">
        <f t="shared" si="59"/>
        <v>2021</v>
      </c>
      <c r="Z612" s="602">
        <v>12</v>
      </c>
    </row>
    <row r="613" spans="1:29">
      <c r="A613" s="581" t="s">
        <v>1642</v>
      </c>
      <c r="B613" s="581" t="s">
        <v>1642</v>
      </c>
      <c r="C613" s="581" t="s">
        <v>1643</v>
      </c>
      <c r="D613" s="581" t="s">
        <v>1643</v>
      </c>
      <c r="E613" s="598">
        <v>170000</v>
      </c>
      <c r="G613" s="581" t="e">
        <f t="shared" si="57"/>
        <v>#N/A</v>
      </c>
      <c r="J613" s="581">
        <v>7000</v>
      </c>
      <c r="Q613" s="601"/>
      <c r="T613" s="602" t="e">
        <f t="shared" si="58"/>
        <v>#N/A</v>
      </c>
      <c r="W613" s="581" t="s">
        <v>1649</v>
      </c>
      <c r="Y613" s="602">
        <f t="shared" si="59"/>
        <v>2021</v>
      </c>
      <c r="Z613" s="602">
        <v>12</v>
      </c>
      <c r="AA613" s="581">
        <f>'NET POSITION-FIDUCIARY(21)'!D19+'NET POSITION-FIDUCIARY(21)'!E19+'NET POSITION-FIDUCIARY(21)'!F19</f>
        <v>0</v>
      </c>
      <c r="AB613" s="581">
        <f>AA613</f>
        <v>0</v>
      </c>
      <c r="AC613" s="581">
        <f>AA613</f>
        <v>0</v>
      </c>
    </row>
    <row r="614" spans="1:29">
      <c r="A614" s="581" t="s">
        <v>1642</v>
      </c>
      <c r="B614" s="581" t="s">
        <v>1642</v>
      </c>
      <c r="C614" s="581" t="s">
        <v>1643</v>
      </c>
      <c r="D614" s="581" t="s">
        <v>1643</v>
      </c>
      <c r="E614" s="598">
        <v>180000</v>
      </c>
      <c r="G614" s="581" t="e">
        <f t="shared" si="57"/>
        <v>#N/A</v>
      </c>
      <c r="J614" s="581">
        <v>7000</v>
      </c>
      <c r="Q614" s="601"/>
      <c r="T614" s="602" t="e">
        <f t="shared" si="58"/>
        <v>#N/A</v>
      </c>
      <c r="W614" s="581" t="s">
        <v>1649</v>
      </c>
      <c r="Y614" s="602">
        <f t="shared" si="59"/>
        <v>2021</v>
      </c>
      <c r="Z614" s="602">
        <v>12</v>
      </c>
    </row>
    <row r="615" spans="1:29">
      <c r="A615" s="581" t="s">
        <v>1642</v>
      </c>
      <c r="B615" s="581" t="s">
        <v>1642</v>
      </c>
      <c r="C615" s="581" t="s">
        <v>1643</v>
      </c>
      <c r="D615" s="581" t="s">
        <v>1643</v>
      </c>
      <c r="E615" s="598">
        <v>190000</v>
      </c>
      <c r="G615" s="581" t="e">
        <f t="shared" si="57"/>
        <v>#N/A</v>
      </c>
      <c r="J615" s="581">
        <v>7000</v>
      </c>
      <c r="Q615" s="601"/>
      <c r="T615" s="602" t="e">
        <f t="shared" si="58"/>
        <v>#N/A</v>
      </c>
      <c r="W615" s="581" t="s">
        <v>1649</v>
      </c>
      <c r="Y615" s="602">
        <f t="shared" si="59"/>
        <v>2021</v>
      </c>
      <c r="Z615" s="602">
        <v>12</v>
      </c>
      <c r="AA615" s="581">
        <f>'NET POSITION-FIDUCIARY(21)'!D23+'NET POSITION-FIDUCIARY(21)'!E23+'NET POSITION-FIDUCIARY(21)'!F23</f>
        <v>0</v>
      </c>
      <c r="AB615" s="581">
        <f t="shared" ref="AB615:AB625" si="61">AA615</f>
        <v>0</v>
      </c>
      <c r="AC615" s="581">
        <f t="shared" ref="AC615:AC625" si="62">AA615</f>
        <v>0</v>
      </c>
    </row>
    <row r="616" spans="1:29">
      <c r="A616" s="581" t="s">
        <v>1642</v>
      </c>
      <c r="B616" s="581" t="s">
        <v>1642</v>
      </c>
      <c r="C616" s="581" t="s">
        <v>1643</v>
      </c>
      <c r="D616" s="581" t="s">
        <v>1643</v>
      </c>
      <c r="E616" s="598">
        <v>200000</v>
      </c>
      <c r="G616" s="581" t="e">
        <f t="shared" si="57"/>
        <v>#N/A</v>
      </c>
      <c r="J616" s="581">
        <v>7000</v>
      </c>
      <c r="Q616" s="601"/>
      <c r="T616" s="602" t="e">
        <f t="shared" si="58"/>
        <v>#N/A</v>
      </c>
      <c r="W616" s="581" t="s">
        <v>1649</v>
      </c>
      <c r="Y616" s="602">
        <f t="shared" si="59"/>
        <v>2021</v>
      </c>
      <c r="Z616" s="602">
        <v>12</v>
      </c>
      <c r="AA616" s="581">
        <f>('NET POSITION-FIDUCIARY(21)'!D26+'NET POSITION-FIDUCIARY(21)'!E26+'NET POSITION-FIDUCIARY(21)'!F26+'NET POSITION-FIDUCIARY(21)'!D27+'NET POSITION-FIDUCIARY(21)'!E27+'NET POSITION-FIDUCIARY(21)'!F27+'NET POSITION-FIDUCIARY(21)'!D28+'NET POSITION-FIDUCIARY(21)'!E28+'NET POSITION-FIDUCIARY(21)'!F28+'NET POSITION-FIDUCIARY(21)'!D29+'NET POSITION-FIDUCIARY(21)'!E29+'NET POSITION-FIDUCIARY(21)'!F29)*-1</f>
        <v>0</v>
      </c>
      <c r="AB616" s="581">
        <f t="shared" si="61"/>
        <v>0</v>
      </c>
      <c r="AC616" s="581">
        <f t="shared" si="62"/>
        <v>0</v>
      </c>
    </row>
    <row r="617" spans="1:29">
      <c r="A617" s="581" t="s">
        <v>1642</v>
      </c>
      <c r="B617" s="581" t="s">
        <v>1642</v>
      </c>
      <c r="C617" s="581" t="s">
        <v>1643</v>
      </c>
      <c r="D617" s="581" t="s">
        <v>1643</v>
      </c>
      <c r="E617" s="598">
        <v>210000</v>
      </c>
      <c r="G617" s="581" t="e">
        <f t="shared" si="57"/>
        <v>#N/A</v>
      </c>
      <c r="J617" s="581">
        <v>7000</v>
      </c>
      <c r="Q617" s="601"/>
      <c r="T617" s="602" t="e">
        <f t="shared" si="58"/>
        <v>#N/A</v>
      </c>
      <c r="W617" s="581" t="s">
        <v>1649</v>
      </c>
      <c r="Y617" s="602">
        <f t="shared" si="59"/>
        <v>2021</v>
      </c>
      <c r="Z617" s="602">
        <v>12</v>
      </c>
      <c r="AA617" s="581">
        <f>('NET POSITION-FIDUCIARY(21)'!D30+'NET POSITION-FIDUCIARY(21)'!E30+'NET POSITION-FIDUCIARY(21)'!F30+'NET POSITION-FIDUCIARY(21)'!D31+'NET POSITION-FIDUCIARY(21)'!E31+'NET POSITION-FIDUCIARY(21)'!F31+'NET POSITION-FIDUCIARY(21)'!D33+'NET POSITION-FIDUCIARY(21)'!E33+'NET POSITION-FIDUCIARY(21)'!F33)*-1</f>
        <v>0</v>
      </c>
      <c r="AB617" s="581">
        <f t="shared" si="61"/>
        <v>0</v>
      </c>
      <c r="AC617" s="581">
        <f t="shared" si="62"/>
        <v>0</v>
      </c>
    </row>
    <row r="618" spans="1:29">
      <c r="A618" s="581" t="s">
        <v>1642</v>
      </c>
      <c r="B618" s="581" t="s">
        <v>1642</v>
      </c>
      <c r="C618" s="581" t="s">
        <v>1643</v>
      </c>
      <c r="D618" s="581" t="s">
        <v>1643</v>
      </c>
      <c r="E618" s="598">
        <v>216000</v>
      </c>
      <c r="G618" s="581" t="e">
        <f t="shared" si="57"/>
        <v>#N/A</v>
      </c>
      <c r="J618" s="581">
        <v>7000</v>
      </c>
      <c r="Q618" s="601"/>
      <c r="T618" s="602" t="e">
        <f t="shared" si="58"/>
        <v>#N/A</v>
      </c>
      <c r="W618" s="581" t="s">
        <v>1649</v>
      </c>
      <c r="Y618" s="602">
        <f t="shared" si="59"/>
        <v>2021</v>
      </c>
      <c r="Z618" s="602">
        <v>12</v>
      </c>
      <c r="AA618" s="581">
        <v>0</v>
      </c>
    </row>
    <row r="619" spans="1:29">
      <c r="A619" s="581" t="s">
        <v>1642</v>
      </c>
      <c r="B619" s="581" t="s">
        <v>1642</v>
      </c>
      <c r="C619" s="581" t="s">
        <v>1643</v>
      </c>
      <c r="D619" s="581" t="s">
        <v>1643</v>
      </c>
      <c r="E619" s="598">
        <v>220000</v>
      </c>
      <c r="G619" s="581" t="e">
        <f t="shared" si="57"/>
        <v>#N/A</v>
      </c>
      <c r="J619" s="581">
        <v>7000</v>
      </c>
      <c r="Q619" s="601"/>
      <c r="T619" s="602" t="e">
        <f t="shared" si="58"/>
        <v>#N/A</v>
      </c>
      <c r="W619" s="581" t="s">
        <v>1649</v>
      </c>
      <c r="Y619" s="602">
        <f t="shared" si="59"/>
        <v>2021</v>
      </c>
      <c r="Z619" s="602">
        <v>12</v>
      </c>
      <c r="AA619" s="581">
        <f>('NET POSITION-FIDUCIARY(21)'!D36+'NET POSITION-FIDUCIARY(21)'!E36+'NET POSITION-FIDUCIARY(21)'!F36)*-1</f>
        <v>0</v>
      </c>
      <c r="AB619" s="581">
        <f t="shared" si="61"/>
        <v>0</v>
      </c>
      <c r="AC619" s="581">
        <f t="shared" si="62"/>
        <v>0</v>
      </c>
    </row>
    <row r="620" spans="1:29">
      <c r="A620" s="581" t="s">
        <v>1642</v>
      </c>
      <c r="B620" s="581" t="s">
        <v>1642</v>
      </c>
      <c r="C620" s="581" t="s">
        <v>1643</v>
      </c>
      <c r="D620" s="581" t="s">
        <v>1643</v>
      </c>
      <c r="E620" s="598">
        <v>230000</v>
      </c>
      <c r="G620" s="581" t="e">
        <f t="shared" si="57"/>
        <v>#N/A</v>
      </c>
      <c r="J620" s="581">
        <v>7000</v>
      </c>
      <c r="Q620" s="601"/>
      <c r="T620" s="602" t="e">
        <f t="shared" si="58"/>
        <v>#N/A</v>
      </c>
      <c r="W620" s="581" t="s">
        <v>1649</v>
      </c>
      <c r="Y620" s="602">
        <f t="shared" si="59"/>
        <v>2021</v>
      </c>
      <c r="Z620" s="602">
        <v>12</v>
      </c>
      <c r="AA620" s="581">
        <f>('NET POSITION-FIDUCIARY(21)'!D32+'NET POSITION-FIDUCIARY(21)'!E32+'NET POSITION-FIDUCIARY(21)'!F32)*-1</f>
        <v>0</v>
      </c>
      <c r="AB620" s="581">
        <f t="shared" si="61"/>
        <v>0</v>
      </c>
      <c r="AC620" s="581">
        <f t="shared" si="62"/>
        <v>0</v>
      </c>
    </row>
    <row r="621" spans="1:29">
      <c r="A621" s="581" t="s">
        <v>1642</v>
      </c>
      <c r="B621" s="581" t="s">
        <v>1642</v>
      </c>
      <c r="C621" s="581" t="s">
        <v>1643</v>
      </c>
      <c r="D621" s="581" t="s">
        <v>1643</v>
      </c>
      <c r="E621" s="598">
        <v>240000</v>
      </c>
      <c r="G621" s="581" t="e">
        <f t="shared" si="57"/>
        <v>#N/A</v>
      </c>
      <c r="J621" s="581">
        <v>7000</v>
      </c>
      <c r="Q621" s="601"/>
      <c r="T621" s="602" t="e">
        <f t="shared" si="58"/>
        <v>#N/A</v>
      </c>
      <c r="W621" s="581" t="s">
        <v>1649</v>
      </c>
      <c r="Y621" s="602">
        <f t="shared" si="59"/>
        <v>2021</v>
      </c>
      <c r="Z621" s="602">
        <v>12</v>
      </c>
      <c r="AA621" s="581">
        <v>0</v>
      </c>
      <c r="AB621" s="581">
        <f t="shared" si="61"/>
        <v>0</v>
      </c>
      <c r="AC621" s="581">
        <f t="shared" si="62"/>
        <v>0</v>
      </c>
    </row>
    <row r="622" spans="1:29">
      <c r="A622" s="581" t="s">
        <v>1642</v>
      </c>
      <c r="B622" s="581" t="s">
        <v>1642</v>
      </c>
      <c r="C622" s="581" t="s">
        <v>1643</v>
      </c>
      <c r="D622" s="581" t="s">
        <v>1643</v>
      </c>
      <c r="E622" s="598">
        <v>250000</v>
      </c>
      <c r="G622" s="581" t="e">
        <f t="shared" si="57"/>
        <v>#N/A</v>
      </c>
      <c r="J622" s="581">
        <v>7000</v>
      </c>
      <c r="Q622" s="601"/>
      <c r="T622" s="602" t="e">
        <f t="shared" si="58"/>
        <v>#N/A</v>
      </c>
      <c r="W622" s="581" t="s">
        <v>1649</v>
      </c>
      <c r="Y622" s="602">
        <f t="shared" si="59"/>
        <v>2021</v>
      </c>
      <c r="Z622" s="602">
        <v>12</v>
      </c>
      <c r="AA622" s="581">
        <v>0</v>
      </c>
      <c r="AB622" s="581">
        <f t="shared" si="61"/>
        <v>0</v>
      </c>
      <c r="AC622" s="581">
        <f t="shared" si="62"/>
        <v>0</v>
      </c>
    </row>
    <row r="623" spans="1:29">
      <c r="A623" s="581" t="s">
        <v>1642</v>
      </c>
      <c r="B623" s="581" t="s">
        <v>1642</v>
      </c>
      <c r="C623" s="581" t="s">
        <v>1643</v>
      </c>
      <c r="D623" s="581" t="s">
        <v>1643</v>
      </c>
      <c r="E623" s="598">
        <v>260000</v>
      </c>
      <c r="G623" s="581" t="e">
        <f t="shared" si="57"/>
        <v>#N/A</v>
      </c>
      <c r="J623" s="581">
        <v>7000</v>
      </c>
      <c r="Q623" s="601"/>
      <c r="T623" s="602" t="e">
        <f t="shared" si="58"/>
        <v>#N/A</v>
      </c>
      <c r="W623" s="581" t="s">
        <v>1649</v>
      </c>
      <c r="Y623" s="602">
        <f t="shared" si="59"/>
        <v>2021</v>
      </c>
      <c r="Z623" s="602">
        <v>12</v>
      </c>
      <c r="AA623" s="581">
        <v>0</v>
      </c>
      <c r="AB623" s="581">
        <f t="shared" si="61"/>
        <v>0</v>
      </c>
      <c r="AC623" s="581">
        <f t="shared" si="62"/>
        <v>0</v>
      </c>
    </row>
    <row r="624" spans="1:29">
      <c r="A624" s="581" t="s">
        <v>1642</v>
      </c>
      <c r="B624" s="581" t="s">
        <v>1642</v>
      </c>
      <c r="C624" s="581" t="s">
        <v>1643</v>
      </c>
      <c r="D624" s="581" t="s">
        <v>1643</v>
      </c>
      <c r="E624" s="598">
        <v>270000</v>
      </c>
      <c r="G624" s="581" t="e">
        <f t="shared" si="57"/>
        <v>#N/A</v>
      </c>
      <c r="J624" s="581">
        <v>7000</v>
      </c>
      <c r="Q624" s="601"/>
      <c r="T624" s="602" t="e">
        <f t="shared" si="58"/>
        <v>#N/A</v>
      </c>
      <c r="W624" s="581" t="s">
        <v>1649</v>
      </c>
      <c r="Y624" s="602">
        <f t="shared" si="59"/>
        <v>2021</v>
      </c>
      <c r="Z624" s="602">
        <v>12</v>
      </c>
      <c r="AA624" s="581">
        <f>('CHANGE NET POSITION-FIDUC(22)'!D36+'CHANGE NET POSITION-FIDUC(22)'!E36+'CHANGE NET POSITION-FIDUC(22)'!F36)*-1</f>
        <v>0</v>
      </c>
      <c r="AB624" s="581">
        <f t="shared" si="61"/>
        <v>0</v>
      </c>
      <c r="AC624" s="581">
        <f t="shared" si="62"/>
        <v>0</v>
      </c>
    </row>
    <row r="625" spans="1:29">
      <c r="A625" s="581" t="s">
        <v>1642</v>
      </c>
      <c r="B625" s="581" t="s">
        <v>1642</v>
      </c>
      <c r="C625" s="581" t="s">
        <v>1643</v>
      </c>
      <c r="D625" s="581" t="s">
        <v>1643</v>
      </c>
      <c r="E625" s="598">
        <v>280000</v>
      </c>
      <c r="G625" s="581" t="e">
        <f t="shared" si="57"/>
        <v>#N/A</v>
      </c>
      <c r="J625" s="581">
        <v>7000</v>
      </c>
      <c r="Q625" s="601"/>
      <c r="T625" s="602" t="e">
        <f t="shared" si="58"/>
        <v>#N/A</v>
      </c>
      <c r="W625" s="581" t="s">
        <v>1649</v>
      </c>
      <c r="Y625" s="602">
        <f t="shared" si="59"/>
        <v>2021</v>
      </c>
      <c r="Z625" s="602">
        <v>12</v>
      </c>
      <c r="AA625" s="581">
        <v>0</v>
      </c>
      <c r="AB625" s="581">
        <f t="shared" si="61"/>
        <v>0</v>
      </c>
      <c r="AC625" s="581">
        <f t="shared" si="62"/>
        <v>0</v>
      </c>
    </row>
    <row r="626" spans="1:29">
      <c r="A626" s="581" t="s">
        <v>1642</v>
      </c>
      <c r="B626" s="581" t="s">
        <v>1642</v>
      </c>
      <c r="C626" s="581" t="s">
        <v>1643</v>
      </c>
      <c r="D626" s="581" t="s">
        <v>1643</v>
      </c>
      <c r="E626" s="598">
        <v>310000</v>
      </c>
      <c r="G626" s="581" t="e">
        <f t="shared" si="57"/>
        <v>#N/A</v>
      </c>
      <c r="J626" s="581">
        <v>7000</v>
      </c>
      <c r="Q626" s="601"/>
      <c r="T626" s="602" t="e">
        <f t="shared" si="58"/>
        <v>#N/A</v>
      </c>
      <c r="W626" s="581" t="s">
        <v>1649</v>
      </c>
      <c r="Y626" s="602">
        <f t="shared" si="59"/>
        <v>2021</v>
      </c>
      <c r="Z626" s="602">
        <v>12</v>
      </c>
      <c r="AA626" s="581">
        <v>0</v>
      </c>
    </row>
    <row r="627" spans="1:29">
      <c r="A627" s="581" t="s">
        <v>1642</v>
      </c>
      <c r="B627" s="581" t="s">
        <v>1642</v>
      </c>
      <c r="C627" s="581" t="s">
        <v>1643</v>
      </c>
      <c r="D627" s="581" t="s">
        <v>1643</v>
      </c>
      <c r="E627" s="598">
        <v>311000</v>
      </c>
      <c r="G627" s="581" t="e">
        <f t="shared" si="57"/>
        <v>#N/A</v>
      </c>
      <c r="J627" s="581">
        <v>7000</v>
      </c>
      <c r="Q627" s="601"/>
      <c r="T627" s="602" t="e">
        <f t="shared" si="58"/>
        <v>#N/A</v>
      </c>
      <c r="W627" s="581" t="s">
        <v>1649</v>
      </c>
      <c r="Y627" s="602">
        <f t="shared" si="59"/>
        <v>2021</v>
      </c>
      <c r="Z627" s="602">
        <v>12</v>
      </c>
      <c r="AA627" s="581">
        <f>('CHANGE NET POSITION-FIDUC(22)'!D12+'CHANGE NET POSITION-FIDUC(22)'!E12+'CHANGE NET POSITION-FIDUC(22)'!F12+'CHANGE NET POSITION-FIDUC(22)'!D13+'CHANGE NET POSITION-FIDUC(22)'!E13+'CHANGE NET POSITION-FIDUC(22)'!F13)*-1</f>
        <v>0</v>
      </c>
      <c r="AB627" s="581">
        <f>AA627</f>
        <v>0</v>
      </c>
      <c r="AC627" s="581">
        <f>AA627</f>
        <v>0</v>
      </c>
    </row>
    <row r="628" spans="1:29">
      <c r="A628" s="581" t="s">
        <v>1642</v>
      </c>
      <c r="B628" s="581" t="s">
        <v>1642</v>
      </c>
      <c r="C628" s="581" t="s">
        <v>1643</v>
      </c>
      <c r="D628" s="581" t="s">
        <v>1643</v>
      </c>
      <c r="E628" s="598">
        <v>312000</v>
      </c>
      <c r="G628" s="581" t="e">
        <f t="shared" si="57"/>
        <v>#N/A</v>
      </c>
      <c r="J628" s="581">
        <v>7000</v>
      </c>
      <c r="Q628" s="601"/>
      <c r="T628" s="602" t="e">
        <f t="shared" si="58"/>
        <v>#N/A</v>
      </c>
      <c r="W628" s="581" t="s">
        <v>1649</v>
      </c>
      <c r="Y628" s="602">
        <f t="shared" si="59"/>
        <v>2021</v>
      </c>
      <c r="Z628" s="602">
        <v>12</v>
      </c>
      <c r="AA628" s="581">
        <v>0</v>
      </c>
    </row>
    <row r="629" spans="1:29">
      <c r="A629" s="581" t="s">
        <v>1642</v>
      </c>
      <c r="B629" s="581" t="s">
        <v>1642</v>
      </c>
      <c r="C629" s="581" t="s">
        <v>1643</v>
      </c>
      <c r="D629" s="581" t="s">
        <v>1643</v>
      </c>
      <c r="E629" s="598">
        <v>313000</v>
      </c>
      <c r="G629" s="581" t="e">
        <f t="shared" si="57"/>
        <v>#N/A</v>
      </c>
      <c r="J629" s="581">
        <v>7000</v>
      </c>
      <c r="Q629" s="601"/>
      <c r="T629" s="602" t="e">
        <f t="shared" si="58"/>
        <v>#N/A</v>
      </c>
      <c r="W629" s="581" t="s">
        <v>1649</v>
      </c>
      <c r="Y629" s="602">
        <f t="shared" si="59"/>
        <v>2021</v>
      </c>
      <c r="Z629" s="602">
        <v>12</v>
      </c>
      <c r="AA629" s="581">
        <v>0</v>
      </c>
    </row>
    <row r="630" spans="1:29">
      <c r="A630" s="581" t="s">
        <v>1642</v>
      </c>
      <c r="B630" s="581" t="s">
        <v>1642</v>
      </c>
      <c r="C630" s="581" t="s">
        <v>1643</v>
      </c>
      <c r="D630" s="581" t="s">
        <v>1643</v>
      </c>
      <c r="E630" s="598">
        <v>314000</v>
      </c>
      <c r="G630" s="581" t="e">
        <f t="shared" si="57"/>
        <v>#N/A</v>
      </c>
      <c r="J630" s="581">
        <v>7000</v>
      </c>
      <c r="Q630" s="601"/>
      <c r="T630" s="602" t="e">
        <f t="shared" si="58"/>
        <v>#N/A</v>
      </c>
      <c r="W630" s="581" t="s">
        <v>1649</v>
      </c>
      <c r="Y630" s="602">
        <f t="shared" si="59"/>
        <v>2021</v>
      </c>
      <c r="Z630" s="602">
        <v>12</v>
      </c>
      <c r="AA630" s="581">
        <v>0</v>
      </c>
    </row>
    <row r="631" spans="1:29">
      <c r="A631" s="581" t="s">
        <v>1642</v>
      </c>
      <c r="B631" s="581" t="s">
        <v>1642</v>
      </c>
      <c r="C631" s="581" t="s">
        <v>1643</v>
      </c>
      <c r="D631" s="581" t="s">
        <v>1643</v>
      </c>
      <c r="E631" s="598">
        <v>315000</v>
      </c>
      <c r="G631" s="581" t="e">
        <f t="shared" si="57"/>
        <v>#N/A</v>
      </c>
      <c r="J631" s="581">
        <v>7000</v>
      </c>
      <c r="Q631" s="601"/>
      <c r="T631" s="602" t="e">
        <f t="shared" si="58"/>
        <v>#N/A</v>
      </c>
      <c r="W631" s="581" t="s">
        <v>1649</v>
      </c>
      <c r="Y631" s="602">
        <f t="shared" si="59"/>
        <v>2021</v>
      </c>
      <c r="Z631" s="602">
        <v>12</v>
      </c>
      <c r="AA631" s="581">
        <v>0</v>
      </c>
    </row>
    <row r="632" spans="1:29">
      <c r="A632" s="581" t="s">
        <v>1642</v>
      </c>
      <c r="B632" s="581" t="s">
        <v>1642</v>
      </c>
      <c r="C632" s="581" t="s">
        <v>1643</v>
      </c>
      <c r="D632" s="581" t="s">
        <v>1643</v>
      </c>
      <c r="E632" s="598">
        <v>316000</v>
      </c>
      <c r="G632" s="581" t="e">
        <f t="shared" si="57"/>
        <v>#N/A</v>
      </c>
      <c r="J632" s="581">
        <v>7000</v>
      </c>
      <c r="Q632" s="601"/>
      <c r="T632" s="602" t="e">
        <f t="shared" si="58"/>
        <v>#N/A</v>
      </c>
      <c r="W632" s="581" t="s">
        <v>1649</v>
      </c>
      <c r="Y632" s="602">
        <f t="shared" si="59"/>
        <v>2021</v>
      </c>
      <c r="Z632" s="602">
        <v>12</v>
      </c>
      <c r="AA632" s="581">
        <v>0</v>
      </c>
    </row>
    <row r="633" spans="1:29">
      <c r="A633" s="581" t="s">
        <v>1642</v>
      </c>
      <c r="B633" s="581" t="s">
        <v>1642</v>
      </c>
      <c r="C633" s="581" t="s">
        <v>1643</v>
      </c>
      <c r="D633" s="581" t="s">
        <v>1643</v>
      </c>
      <c r="E633" s="598">
        <v>320000</v>
      </c>
      <c r="G633" s="581" t="e">
        <f t="shared" si="57"/>
        <v>#N/A</v>
      </c>
      <c r="J633" s="581">
        <v>7000</v>
      </c>
      <c r="Q633" s="601"/>
      <c r="T633" s="602" t="e">
        <f t="shared" si="58"/>
        <v>#N/A</v>
      </c>
      <c r="W633" s="581" t="s">
        <v>1649</v>
      </c>
      <c r="Y633" s="602">
        <f t="shared" si="59"/>
        <v>2021</v>
      </c>
      <c r="Z633" s="602">
        <v>12</v>
      </c>
      <c r="AA633" s="581">
        <v>0</v>
      </c>
    </row>
    <row r="634" spans="1:29">
      <c r="A634" s="581" t="s">
        <v>1642</v>
      </c>
      <c r="B634" s="581" t="s">
        <v>1642</v>
      </c>
      <c r="C634" s="581" t="s">
        <v>1643</v>
      </c>
      <c r="D634" s="581" t="s">
        <v>1643</v>
      </c>
      <c r="E634" s="598">
        <v>322000</v>
      </c>
      <c r="G634" s="581" t="e">
        <f t="shared" si="57"/>
        <v>#N/A</v>
      </c>
      <c r="J634" s="581">
        <v>7000</v>
      </c>
      <c r="Q634" s="601"/>
      <c r="T634" s="602" t="e">
        <f t="shared" si="58"/>
        <v>#N/A</v>
      </c>
      <c r="W634" s="581" t="s">
        <v>1649</v>
      </c>
      <c r="Y634" s="602">
        <f t="shared" si="59"/>
        <v>2021</v>
      </c>
      <c r="Z634" s="602">
        <v>12</v>
      </c>
      <c r="AA634" s="581">
        <v>0</v>
      </c>
    </row>
    <row r="635" spans="1:29">
      <c r="A635" s="581" t="s">
        <v>1642</v>
      </c>
      <c r="B635" s="581" t="s">
        <v>1642</v>
      </c>
      <c r="C635" s="581" t="s">
        <v>1643</v>
      </c>
      <c r="D635" s="581" t="s">
        <v>1643</v>
      </c>
      <c r="E635" s="598">
        <v>323000</v>
      </c>
      <c r="G635" s="581" t="e">
        <f t="shared" si="57"/>
        <v>#N/A</v>
      </c>
      <c r="J635" s="581">
        <v>7000</v>
      </c>
      <c r="Q635" s="601"/>
      <c r="T635" s="602" t="e">
        <f t="shared" si="58"/>
        <v>#N/A</v>
      </c>
      <c r="W635" s="581" t="s">
        <v>1649</v>
      </c>
      <c r="Y635" s="602">
        <f t="shared" si="59"/>
        <v>2021</v>
      </c>
      <c r="Z635" s="602">
        <v>12</v>
      </c>
      <c r="AA635" s="581">
        <v>0</v>
      </c>
    </row>
    <row r="636" spans="1:29">
      <c r="A636" s="581" t="s">
        <v>1642</v>
      </c>
      <c r="B636" s="581" t="s">
        <v>1642</v>
      </c>
      <c r="C636" s="581" t="s">
        <v>1643</v>
      </c>
      <c r="D636" s="581" t="s">
        <v>1643</v>
      </c>
      <c r="E636" s="598">
        <v>330000</v>
      </c>
      <c r="G636" s="581" t="e">
        <f t="shared" si="57"/>
        <v>#N/A</v>
      </c>
      <c r="J636" s="581">
        <v>7000</v>
      </c>
      <c r="Q636" s="601"/>
      <c r="T636" s="602" t="e">
        <f t="shared" si="58"/>
        <v>#N/A</v>
      </c>
      <c r="W636" s="581" t="s">
        <v>1649</v>
      </c>
      <c r="Y636" s="602">
        <f t="shared" si="59"/>
        <v>2021</v>
      </c>
      <c r="Z636" s="602">
        <v>12</v>
      </c>
      <c r="AA636" s="581">
        <f>('CHANGE NET POSITION-FIDUC(22)'!D14+'CHANGE NET POSITION-FIDUC(22)'!E14+'CHANGE NET POSITION-FIDUC(22)'!F14)*-1</f>
        <v>0</v>
      </c>
      <c r="AB636" s="581">
        <f t="shared" ref="AB636:AB680" si="63">AA636</f>
        <v>0</v>
      </c>
      <c r="AC636" s="581">
        <f t="shared" ref="AC636:AC680" si="64">AA636</f>
        <v>0</v>
      </c>
    </row>
    <row r="637" spans="1:29">
      <c r="A637" s="581" t="s">
        <v>1642</v>
      </c>
      <c r="B637" s="581" t="s">
        <v>1642</v>
      </c>
      <c r="C637" s="581" t="s">
        <v>1643</v>
      </c>
      <c r="D637" s="581" t="s">
        <v>1643</v>
      </c>
      <c r="E637" s="598">
        <v>331000</v>
      </c>
      <c r="G637" s="581" t="e">
        <f t="shared" si="57"/>
        <v>#N/A</v>
      </c>
      <c r="J637" s="581">
        <v>7000</v>
      </c>
      <c r="Q637" s="601"/>
      <c r="T637" s="602" t="e">
        <f t="shared" si="58"/>
        <v>#N/A</v>
      </c>
      <c r="W637" s="581" t="s">
        <v>1649</v>
      </c>
      <c r="Y637" s="602">
        <f t="shared" si="59"/>
        <v>2021</v>
      </c>
      <c r="Z637" s="602">
        <v>12</v>
      </c>
      <c r="AA637" s="581">
        <v>0</v>
      </c>
      <c r="AB637" s="581">
        <f t="shared" si="63"/>
        <v>0</v>
      </c>
      <c r="AC637" s="581">
        <f t="shared" si="64"/>
        <v>0</v>
      </c>
    </row>
    <row r="638" spans="1:29">
      <c r="A638" s="581" t="s">
        <v>1642</v>
      </c>
      <c r="B638" s="581" t="s">
        <v>1642</v>
      </c>
      <c r="C638" s="581" t="s">
        <v>1643</v>
      </c>
      <c r="D638" s="581" t="s">
        <v>1643</v>
      </c>
      <c r="E638" s="598">
        <v>332000</v>
      </c>
      <c r="G638" s="581" t="e">
        <f t="shared" si="57"/>
        <v>#N/A</v>
      </c>
      <c r="J638" s="581">
        <v>7000</v>
      </c>
      <c r="Q638" s="601"/>
      <c r="T638" s="602" t="e">
        <f t="shared" si="58"/>
        <v>#N/A</v>
      </c>
      <c r="W638" s="581" t="s">
        <v>1649</v>
      </c>
      <c r="Y638" s="602">
        <f t="shared" si="59"/>
        <v>2021</v>
      </c>
      <c r="Z638" s="602">
        <v>12</v>
      </c>
      <c r="AA638" s="581">
        <v>0</v>
      </c>
      <c r="AB638" s="581">
        <f t="shared" si="63"/>
        <v>0</v>
      </c>
      <c r="AC638" s="581">
        <f t="shared" si="64"/>
        <v>0</v>
      </c>
    </row>
    <row r="639" spans="1:29">
      <c r="A639" s="581" t="s">
        <v>1642</v>
      </c>
      <c r="B639" s="581" t="s">
        <v>1642</v>
      </c>
      <c r="C639" s="581" t="s">
        <v>1643</v>
      </c>
      <c r="D639" s="581" t="s">
        <v>1643</v>
      </c>
      <c r="E639" s="598">
        <v>333000</v>
      </c>
      <c r="G639" s="581" t="e">
        <f t="shared" si="57"/>
        <v>#N/A</v>
      </c>
      <c r="J639" s="581">
        <v>7000</v>
      </c>
      <c r="Q639" s="601"/>
      <c r="T639" s="602" t="e">
        <f t="shared" si="58"/>
        <v>#N/A</v>
      </c>
      <c r="W639" s="581" t="s">
        <v>1649</v>
      </c>
      <c r="Y639" s="602">
        <f t="shared" si="59"/>
        <v>2021</v>
      </c>
      <c r="Z639" s="602">
        <v>12</v>
      </c>
      <c r="AA639" s="581">
        <v>0</v>
      </c>
      <c r="AB639" s="581">
        <f t="shared" si="63"/>
        <v>0</v>
      </c>
      <c r="AC639" s="581">
        <f t="shared" si="64"/>
        <v>0</v>
      </c>
    </row>
    <row r="640" spans="1:29">
      <c r="A640" s="581" t="s">
        <v>1642</v>
      </c>
      <c r="B640" s="581" t="s">
        <v>1642</v>
      </c>
      <c r="C640" s="581" t="s">
        <v>1643</v>
      </c>
      <c r="D640" s="581" t="s">
        <v>1643</v>
      </c>
      <c r="E640" s="598">
        <v>334000</v>
      </c>
      <c r="G640" s="581" t="e">
        <f t="shared" si="57"/>
        <v>#N/A</v>
      </c>
      <c r="J640" s="581">
        <v>7000</v>
      </c>
      <c r="Q640" s="601"/>
      <c r="T640" s="602" t="e">
        <f t="shared" si="58"/>
        <v>#N/A</v>
      </c>
      <c r="W640" s="581" t="s">
        <v>1649</v>
      </c>
      <c r="Y640" s="602">
        <f t="shared" si="59"/>
        <v>2021</v>
      </c>
      <c r="Z640" s="602">
        <v>12</v>
      </c>
      <c r="AA640" s="581">
        <v>0</v>
      </c>
      <c r="AB640" s="581">
        <f t="shared" si="63"/>
        <v>0</v>
      </c>
      <c r="AC640" s="581">
        <f t="shared" si="64"/>
        <v>0</v>
      </c>
    </row>
    <row r="641" spans="1:29">
      <c r="A641" s="581" t="s">
        <v>1642</v>
      </c>
      <c r="B641" s="581" t="s">
        <v>1642</v>
      </c>
      <c r="C641" s="581" t="s">
        <v>1643</v>
      </c>
      <c r="D641" s="581" t="s">
        <v>1643</v>
      </c>
      <c r="E641" s="598">
        <v>335000</v>
      </c>
      <c r="G641" s="581" t="e">
        <f t="shared" si="57"/>
        <v>#N/A</v>
      </c>
      <c r="J641" s="581">
        <v>7000</v>
      </c>
      <c r="Q641" s="601"/>
      <c r="T641" s="602" t="e">
        <f t="shared" si="58"/>
        <v>#N/A</v>
      </c>
      <c r="W641" s="581" t="s">
        <v>1649</v>
      </c>
      <c r="Y641" s="602">
        <f t="shared" si="59"/>
        <v>2021</v>
      </c>
      <c r="Z641" s="602">
        <v>12</v>
      </c>
      <c r="AA641" s="581">
        <v>0</v>
      </c>
      <c r="AB641" s="581">
        <f t="shared" si="63"/>
        <v>0</v>
      </c>
      <c r="AC641" s="581">
        <f t="shared" si="64"/>
        <v>0</v>
      </c>
    </row>
    <row r="642" spans="1:29">
      <c r="A642" s="581" t="s">
        <v>1642</v>
      </c>
      <c r="B642" s="581" t="s">
        <v>1642</v>
      </c>
      <c r="C642" s="581" t="s">
        <v>1643</v>
      </c>
      <c r="D642" s="581" t="s">
        <v>1643</v>
      </c>
      <c r="E642" s="598">
        <v>336000</v>
      </c>
      <c r="G642" s="581" t="e">
        <f t="shared" si="57"/>
        <v>#N/A</v>
      </c>
      <c r="J642" s="581">
        <v>7000</v>
      </c>
      <c r="Q642" s="601"/>
      <c r="T642" s="602" t="e">
        <f t="shared" si="58"/>
        <v>#N/A</v>
      </c>
      <c r="W642" s="581" t="s">
        <v>1649</v>
      </c>
      <c r="Y642" s="602">
        <f t="shared" si="59"/>
        <v>2021</v>
      </c>
      <c r="Z642" s="602">
        <v>12</v>
      </c>
      <c r="AA642" s="581">
        <v>0</v>
      </c>
      <c r="AB642" s="581">
        <f t="shared" si="63"/>
        <v>0</v>
      </c>
      <c r="AC642" s="581">
        <f t="shared" si="64"/>
        <v>0</v>
      </c>
    </row>
    <row r="643" spans="1:29">
      <c r="A643" s="581" t="s">
        <v>1642</v>
      </c>
      <c r="B643" s="581" t="s">
        <v>1642</v>
      </c>
      <c r="C643" s="581" t="s">
        <v>1643</v>
      </c>
      <c r="D643" s="581" t="s">
        <v>1643</v>
      </c>
      <c r="E643" s="598">
        <v>337000</v>
      </c>
      <c r="G643" s="581" t="e">
        <f t="shared" si="57"/>
        <v>#N/A</v>
      </c>
      <c r="J643" s="581">
        <v>7000</v>
      </c>
      <c r="Q643" s="601"/>
      <c r="T643" s="602" t="e">
        <f t="shared" si="58"/>
        <v>#N/A</v>
      </c>
      <c r="W643" s="581" t="s">
        <v>1649</v>
      </c>
      <c r="Y643" s="602">
        <f t="shared" si="59"/>
        <v>2021</v>
      </c>
      <c r="Z643" s="602">
        <v>12</v>
      </c>
      <c r="AA643" s="581">
        <v>0</v>
      </c>
      <c r="AB643" s="581">
        <f t="shared" si="63"/>
        <v>0</v>
      </c>
      <c r="AC643" s="581">
        <f t="shared" si="64"/>
        <v>0</v>
      </c>
    </row>
    <row r="644" spans="1:29">
      <c r="A644" s="581" t="s">
        <v>1642</v>
      </c>
      <c r="B644" s="581" t="s">
        <v>1642</v>
      </c>
      <c r="C644" s="581" t="s">
        <v>1643</v>
      </c>
      <c r="D644" s="581" t="s">
        <v>1643</v>
      </c>
      <c r="E644" s="598">
        <v>338000</v>
      </c>
      <c r="G644" s="581" t="e">
        <f t="shared" si="57"/>
        <v>#N/A</v>
      </c>
      <c r="J644" s="581">
        <v>7000</v>
      </c>
      <c r="Q644" s="601"/>
      <c r="T644" s="602" t="e">
        <f t="shared" si="58"/>
        <v>#N/A</v>
      </c>
      <c r="W644" s="581" t="s">
        <v>1649</v>
      </c>
      <c r="Y644" s="602">
        <f t="shared" si="59"/>
        <v>2021</v>
      </c>
      <c r="Z644" s="602">
        <v>12</v>
      </c>
      <c r="AA644" s="581">
        <v>0</v>
      </c>
      <c r="AB644" s="581">
        <f t="shared" si="63"/>
        <v>0</v>
      </c>
      <c r="AC644" s="581">
        <f t="shared" si="64"/>
        <v>0</v>
      </c>
    </row>
    <row r="645" spans="1:29">
      <c r="A645" s="581" t="s">
        <v>1642</v>
      </c>
      <c r="B645" s="581" t="s">
        <v>1642</v>
      </c>
      <c r="C645" s="581" t="s">
        <v>1643</v>
      </c>
      <c r="D645" s="581" t="s">
        <v>1643</v>
      </c>
      <c r="E645" s="598">
        <v>339000</v>
      </c>
      <c r="G645" s="581" t="e">
        <f t="shared" si="57"/>
        <v>#N/A</v>
      </c>
      <c r="J645" s="581">
        <v>7000</v>
      </c>
      <c r="Q645" s="601"/>
      <c r="T645" s="602" t="e">
        <f t="shared" si="58"/>
        <v>#N/A</v>
      </c>
      <c r="W645" s="581" t="s">
        <v>1649</v>
      </c>
      <c r="Y645" s="602">
        <f t="shared" si="59"/>
        <v>2021</v>
      </c>
      <c r="Z645" s="602">
        <v>12</v>
      </c>
      <c r="AA645" s="581">
        <v>0</v>
      </c>
      <c r="AB645" s="581">
        <f t="shared" si="63"/>
        <v>0</v>
      </c>
      <c r="AC645" s="581">
        <f t="shared" si="64"/>
        <v>0</v>
      </c>
    </row>
    <row r="646" spans="1:29">
      <c r="A646" s="581" t="s">
        <v>1642</v>
      </c>
      <c r="B646" s="581" t="s">
        <v>1642</v>
      </c>
      <c r="C646" s="581" t="s">
        <v>1643</v>
      </c>
      <c r="D646" s="581" t="s">
        <v>1643</v>
      </c>
      <c r="E646" s="598">
        <v>340000</v>
      </c>
      <c r="G646" s="581" t="e">
        <f t="shared" si="57"/>
        <v>#N/A</v>
      </c>
      <c r="J646" s="581">
        <v>7000</v>
      </c>
      <c r="Q646" s="601"/>
      <c r="T646" s="602" t="e">
        <f t="shared" si="58"/>
        <v>#N/A</v>
      </c>
      <c r="W646" s="581" t="s">
        <v>1649</v>
      </c>
      <c r="Y646" s="602">
        <f t="shared" si="59"/>
        <v>2021</v>
      </c>
      <c r="Z646" s="602">
        <v>12</v>
      </c>
      <c r="AA646" s="581">
        <v>0</v>
      </c>
      <c r="AB646" s="581">
        <f t="shared" si="63"/>
        <v>0</v>
      </c>
      <c r="AC646" s="581">
        <f t="shared" si="64"/>
        <v>0</v>
      </c>
    </row>
    <row r="647" spans="1:29">
      <c r="A647" s="581" t="s">
        <v>1642</v>
      </c>
      <c r="B647" s="581" t="s">
        <v>1642</v>
      </c>
      <c r="C647" s="581" t="s">
        <v>1643</v>
      </c>
      <c r="D647" s="581" t="s">
        <v>1643</v>
      </c>
      <c r="E647" s="598">
        <v>341000</v>
      </c>
      <c r="G647" s="581" t="e">
        <f t="shared" si="57"/>
        <v>#N/A</v>
      </c>
      <c r="J647" s="581">
        <v>7000</v>
      </c>
      <c r="Q647" s="601"/>
      <c r="T647" s="602" t="e">
        <f t="shared" si="58"/>
        <v>#N/A</v>
      </c>
      <c r="W647" s="581" t="s">
        <v>1649</v>
      </c>
      <c r="Y647" s="602">
        <f t="shared" si="59"/>
        <v>2021</v>
      </c>
      <c r="Z647" s="602">
        <v>12</v>
      </c>
      <c r="AA647" s="581">
        <v>0</v>
      </c>
      <c r="AB647" s="581">
        <f t="shared" si="63"/>
        <v>0</v>
      </c>
      <c r="AC647" s="581">
        <f t="shared" si="64"/>
        <v>0</v>
      </c>
    </row>
    <row r="648" spans="1:29">
      <c r="A648" s="581" t="s">
        <v>1642</v>
      </c>
      <c r="B648" s="581" t="s">
        <v>1642</v>
      </c>
      <c r="C648" s="581" t="s">
        <v>1643</v>
      </c>
      <c r="D648" s="581" t="s">
        <v>1643</v>
      </c>
      <c r="E648" s="598">
        <v>342000</v>
      </c>
      <c r="G648" s="581" t="e">
        <f t="shared" si="57"/>
        <v>#N/A</v>
      </c>
      <c r="J648" s="581">
        <v>7000</v>
      </c>
      <c r="Q648" s="601"/>
      <c r="T648" s="602" t="e">
        <f t="shared" si="58"/>
        <v>#N/A</v>
      </c>
      <c r="W648" s="581" t="s">
        <v>1649</v>
      </c>
      <c r="Y648" s="602">
        <f t="shared" si="59"/>
        <v>2021</v>
      </c>
      <c r="Z648" s="602">
        <v>12</v>
      </c>
      <c r="AA648" s="581">
        <v>0</v>
      </c>
      <c r="AB648" s="581">
        <f t="shared" si="63"/>
        <v>0</v>
      </c>
      <c r="AC648" s="581">
        <f t="shared" si="64"/>
        <v>0</v>
      </c>
    </row>
    <row r="649" spans="1:29">
      <c r="A649" s="581" t="s">
        <v>1642</v>
      </c>
      <c r="B649" s="581" t="s">
        <v>1642</v>
      </c>
      <c r="C649" s="581" t="s">
        <v>1643</v>
      </c>
      <c r="D649" s="581" t="s">
        <v>1643</v>
      </c>
      <c r="E649" s="598">
        <v>343000</v>
      </c>
      <c r="G649" s="581" t="e">
        <f t="shared" si="57"/>
        <v>#N/A</v>
      </c>
      <c r="J649" s="581">
        <v>7000</v>
      </c>
      <c r="Q649" s="601"/>
      <c r="T649" s="602" t="e">
        <f t="shared" si="58"/>
        <v>#N/A</v>
      </c>
      <c r="W649" s="581" t="s">
        <v>1649</v>
      </c>
      <c r="Y649" s="602">
        <f t="shared" si="59"/>
        <v>2021</v>
      </c>
      <c r="Z649" s="602">
        <v>12</v>
      </c>
      <c r="AA649" s="581">
        <v>0</v>
      </c>
      <c r="AB649" s="581">
        <f t="shared" si="63"/>
        <v>0</v>
      </c>
      <c r="AC649" s="581">
        <f t="shared" si="64"/>
        <v>0</v>
      </c>
    </row>
    <row r="650" spans="1:29">
      <c r="A650" s="581" t="s">
        <v>1642</v>
      </c>
      <c r="B650" s="581" t="s">
        <v>1642</v>
      </c>
      <c r="C650" s="581" t="s">
        <v>1643</v>
      </c>
      <c r="D650" s="581" t="s">
        <v>1643</v>
      </c>
      <c r="E650" s="598">
        <v>344000</v>
      </c>
      <c r="G650" s="581" t="e">
        <f t="shared" si="57"/>
        <v>#N/A</v>
      </c>
      <c r="J650" s="581">
        <v>7000</v>
      </c>
      <c r="Q650" s="601"/>
      <c r="T650" s="602" t="e">
        <f t="shared" si="58"/>
        <v>#N/A</v>
      </c>
      <c r="W650" s="581" t="s">
        <v>1649</v>
      </c>
      <c r="Y650" s="602">
        <f t="shared" si="59"/>
        <v>2021</v>
      </c>
      <c r="Z650" s="602">
        <v>12</v>
      </c>
      <c r="AA650" s="581">
        <v>0</v>
      </c>
      <c r="AB650" s="581">
        <f t="shared" si="63"/>
        <v>0</v>
      </c>
      <c r="AC650" s="581">
        <f t="shared" si="64"/>
        <v>0</v>
      </c>
    </row>
    <row r="651" spans="1:29">
      <c r="A651" s="581" t="s">
        <v>1642</v>
      </c>
      <c r="B651" s="581" t="s">
        <v>1642</v>
      </c>
      <c r="C651" s="581" t="s">
        <v>1643</v>
      </c>
      <c r="D651" s="581" t="s">
        <v>1643</v>
      </c>
      <c r="E651" s="598">
        <v>345000</v>
      </c>
      <c r="G651" s="581" t="e">
        <f t="shared" si="57"/>
        <v>#N/A</v>
      </c>
      <c r="J651" s="581">
        <v>7000</v>
      </c>
      <c r="Q651" s="601"/>
      <c r="T651" s="602" t="e">
        <f t="shared" si="58"/>
        <v>#N/A</v>
      </c>
      <c r="W651" s="581" t="s">
        <v>1649</v>
      </c>
      <c r="Y651" s="602">
        <f t="shared" si="59"/>
        <v>2021</v>
      </c>
      <c r="Z651" s="602">
        <v>12</v>
      </c>
      <c r="AA651" s="581">
        <v>0</v>
      </c>
      <c r="AB651" s="581">
        <f t="shared" si="63"/>
        <v>0</v>
      </c>
      <c r="AC651" s="581">
        <f t="shared" si="64"/>
        <v>0</v>
      </c>
    </row>
    <row r="652" spans="1:29">
      <c r="A652" s="581" t="s">
        <v>1642</v>
      </c>
      <c r="B652" s="581" t="s">
        <v>1642</v>
      </c>
      <c r="C652" s="581" t="s">
        <v>1643</v>
      </c>
      <c r="D652" s="581" t="s">
        <v>1643</v>
      </c>
      <c r="E652" s="598">
        <v>346000</v>
      </c>
      <c r="G652" s="581" t="e">
        <f t="shared" ref="G652:G680" si="65">$G$6</f>
        <v>#N/A</v>
      </c>
      <c r="J652" s="581">
        <v>7000</v>
      </c>
      <c r="Q652" s="601"/>
      <c r="T652" s="602" t="e">
        <f t="shared" ref="T652:T680" si="66">$T$6</f>
        <v>#N/A</v>
      </c>
      <c r="W652" s="581" t="s">
        <v>1649</v>
      </c>
      <c r="Y652" s="602">
        <f t="shared" ref="Y652:Y680" si="67">$Y$6</f>
        <v>2021</v>
      </c>
      <c r="Z652" s="602">
        <v>12</v>
      </c>
      <c r="AA652" s="581">
        <v>0</v>
      </c>
      <c r="AB652" s="581">
        <f t="shared" si="63"/>
        <v>0</v>
      </c>
      <c r="AC652" s="581">
        <f t="shared" si="64"/>
        <v>0</v>
      </c>
    </row>
    <row r="653" spans="1:29">
      <c r="A653" s="581" t="s">
        <v>1642</v>
      </c>
      <c r="B653" s="581" t="s">
        <v>1642</v>
      </c>
      <c r="C653" s="581" t="s">
        <v>1643</v>
      </c>
      <c r="D653" s="581" t="s">
        <v>1643</v>
      </c>
      <c r="E653" s="598">
        <v>350000</v>
      </c>
      <c r="G653" s="581" t="e">
        <f t="shared" si="65"/>
        <v>#N/A</v>
      </c>
      <c r="J653" s="581">
        <v>7000</v>
      </c>
      <c r="Q653" s="601"/>
      <c r="T653" s="602" t="e">
        <f t="shared" si="66"/>
        <v>#N/A</v>
      </c>
      <c r="W653" s="581" t="s">
        <v>1649</v>
      </c>
      <c r="Y653" s="602">
        <f t="shared" si="67"/>
        <v>2021</v>
      </c>
      <c r="Z653" s="602">
        <v>12</v>
      </c>
      <c r="AA653" s="581">
        <v>0</v>
      </c>
      <c r="AB653" s="581">
        <f t="shared" si="63"/>
        <v>0</v>
      </c>
      <c r="AC653" s="581">
        <f t="shared" si="64"/>
        <v>0</v>
      </c>
    </row>
    <row r="654" spans="1:29">
      <c r="A654" s="581" t="s">
        <v>1642</v>
      </c>
      <c r="B654" s="581" t="s">
        <v>1642</v>
      </c>
      <c r="C654" s="581" t="s">
        <v>1643</v>
      </c>
      <c r="D654" s="581" t="s">
        <v>1643</v>
      </c>
      <c r="E654" s="598">
        <v>351000</v>
      </c>
      <c r="G654" s="581" t="e">
        <f t="shared" si="65"/>
        <v>#N/A</v>
      </c>
      <c r="J654" s="581">
        <v>7000</v>
      </c>
      <c r="Q654" s="601"/>
      <c r="T654" s="602" t="e">
        <f t="shared" si="66"/>
        <v>#N/A</v>
      </c>
      <c r="W654" s="581" t="s">
        <v>1649</v>
      </c>
      <c r="Y654" s="602">
        <f t="shared" si="67"/>
        <v>2021</v>
      </c>
      <c r="Z654" s="602">
        <v>12</v>
      </c>
      <c r="AA654" s="581">
        <v>0</v>
      </c>
      <c r="AB654" s="581">
        <f t="shared" si="63"/>
        <v>0</v>
      </c>
      <c r="AC654" s="581">
        <f t="shared" si="64"/>
        <v>0</v>
      </c>
    </row>
    <row r="655" spans="1:29">
      <c r="A655" s="581" t="s">
        <v>1642</v>
      </c>
      <c r="B655" s="581" t="s">
        <v>1642</v>
      </c>
      <c r="C655" s="581" t="s">
        <v>1643</v>
      </c>
      <c r="D655" s="581" t="s">
        <v>1643</v>
      </c>
      <c r="E655" s="605">
        <v>362000</v>
      </c>
      <c r="G655" s="581" t="e">
        <f t="shared" si="65"/>
        <v>#N/A</v>
      </c>
      <c r="J655" s="581">
        <v>7000</v>
      </c>
      <c r="Q655" s="601"/>
      <c r="T655" s="602" t="e">
        <f t="shared" si="66"/>
        <v>#N/A</v>
      </c>
      <c r="W655" s="581" t="s">
        <v>1649</v>
      </c>
      <c r="Y655" s="602">
        <f t="shared" si="67"/>
        <v>2021</v>
      </c>
      <c r="Z655" s="602">
        <v>12</v>
      </c>
      <c r="AA655" s="581">
        <f>('CHANGE NET POSITION-FIDUC(22)'!D15+'CHANGE NET POSITION-FIDUC(22)'!E15+'CHANGE NET POSITION-FIDUC(22)'!F15+'CHANGE NET POSITION-FIDUC(22)'!D19+'CHANGE NET POSITION-FIDUC(22)'!E19+'CHANGE NET POSITION-FIDUC(22)'!F19)*-1</f>
        <v>0</v>
      </c>
      <c r="AB655" s="581">
        <f t="shared" si="63"/>
        <v>0</v>
      </c>
      <c r="AC655" s="581">
        <f t="shared" si="64"/>
        <v>0</v>
      </c>
    </row>
    <row r="656" spans="1:29">
      <c r="A656" s="581" t="s">
        <v>1642</v>
      </c>
      <c r="B656" s="581" t="s">
        <v>1642</v>
      </c>
      <c r="C656" s="581" t="s">
        <v>1643</v>
      </c>
      <c r="D656" s="581" t="s">
        <v>1643</v>
      </c>
      <c r="E656" s="598">
        <v>361000</v>
      </c>
      <c r="G656" s="581" t="e">
        <f t="shared" si="65"/>
        <v>#N/A</v>
      </c>
      <c r="J656" s="581">
        <v>7000</v>
      </c>
      <c r="Q656" s="601"/>
      <c r="T656" s="602" t="e">
        <f t="shared" si="66"/>
        <v>#N/A</v>
      </c>
      <c r="W656" s="581" t="s">
        <v>1649</v>
      </c>
      <c r="Y656" s="602">
        <f t="shared" si="67"/>
        <v>2021</v>
      </c>
      <c r="Z656" s="602">
        <v>12</v>
      </c>
      <c r="AA656" s="581">
        <v>0</v>
      </c>
      <c r="AB656" s="581">
        <f t="shared" si="63"/>
        <v>0</v>
      </c>
      <c r="AC656" s="581">
        <f t="shared" si="64"/>
        <v>0</v>
      </c>
    </row>
    <row r="657" spans="1:29">
      <c r="A657" s="581" t="s">
        <v>1642</v>
      </c>
      <c r="B657" s="581" t="s">
        <v>1642</v>
      </c>
      <c r="C657" s="581" t="s">
        <v>1643</v>
      </c>
      <c r="D657" s="581" t="s">
        <v>1643</v>
      </c>
      <c r="E657" s="605">
        <v>360000</v>
      </c>
      <c r="G657" s="581" t="e">
        <f t="shared" si="65"/>
        <v>#N/A</v>
      </c>
      <c r="J657" s="581">
        <v>7000</v>
      </c>
      <c r="Q657" s="601"/>
      <c r="T657" s="602" t="e">
        <f t="shared" si="66"/>
        <v>#N/A</v>
      </c>
      <c r="W657" s="581" t="s">
        <v>1649</v>
      </c>
      <c r="Y657" s="602">
        <f t="shared" si="67"/>
        <v>2021</v>
      </c>
      <c r="Z657" s="602">
        <v>12</v>
      </c>
      <c r="AA657" s="581">
        <v>0</v>
      </c>
      <c r="AB657" s="581">
        <f t="shared" si="63"/>
        <v>0</v>
      </c>
      <c r="AC657" s="581">
        <f t="shared" si="64"/>
        <v>0</v>
      </c>
    </row>
    <row r="658" spans="1:29">
      <c r="A658" s="581" t="s">
        <v>1642</v>
      </c>
      <c r="B658" s="581" t="s">
        <v>1642</v>
      </c>
      <c r="C658" s="581" t="s">
        <v>1643</v>
      </c>
      <c r="D658" s="581" t="s">
        <v>1643</v>
      </c>
      <c r="E658" s="598">
        <v>363000</v>
      </c>
      <c r="G658" s="581" t="e">
        <f t="shared" si="65"/>
        <v>#N/A</v>
      </c>
      <c r="J658" s="581">
        <v>7000</v>
      </c>
      <c r="Q658" s="601"/>
      <c r="T658" s="602" t="e">
        <f t="shared" si="66"/>
        <v>#N/A</v>
      </c>
      <c r="W658" s="581" t="s">
        <v>1649</v>
      </c>
      <c r="Y658" s="602">
        <f t="shared" si="67"/>
        <v>2021</v>
      </c>
      <c r="Z658" s="602">
        <v>12</v>
      </c>
      <c r="AA658" s="581">
        <v>0</v>
      </c>
      <c r="AB658" s="581">
        <f t="shared" si="63"/>
        <v>0</v>
      </c>
      <c r="AC658" s="581">
        <f t="shared" si="64"/>
        <v>0</v>
      </c>
    </row>
    <row r="659" spans="1:29">
      <c r="A659" s="581" t="s">
        <v>1642</v>
      </c>
      <c r="B659" s="581" t="s">
        <v>1642</v>
      </c>
      <c r="C659" s="581" t="s">
        <v>1643</v>
      </c>
      <c r="D659" s="581" t="s">
        <v>1643</v>
      </c>
      <c r="E659" s="598">
        <v>365000</v>
      </c>
      <c r="G659" s="581" t="e">
        <f t="shared" si="65"/>
        <v>#N/A</v>
      </c>
      <c r="J659" s="581">
        <v>7000</v>
      </c>
      <c r="Q659" s="601"/>
      <c r="T659" s="602" t="e">
        <f t="shared" si="66"/>
        <v>#N/A</v>
      </c>
      <c r="W659" s="581" t="s">
        <v>1649</v>
      </c>
      <c r="Y659" s="602">
        <f t="shared" si="67"/>
        <v>2021</v>
      </c>
      <c r="Z659" s="602">
        <v>12</v>
      </c>
      <c r="AA659" s="581">
        <v>0</v>
      </c>
      <c r="AB659" s="581">
        <f t="shared" si="63"/>
        <v>0</v>
      </c>
      <c r="AC659" s="581">
        <f t="shared" si="64"/>
        <v>0</v>
      </c>
    </row>
    <row r="660" spans="1:29">
      <c r="A660" s="581" t="s">
        <v>1642</v>
      </c>
      <c r="B660" s="581" t="s">
        <v>1642</v>
      </c>
      <c r="C660" s="581" t="s">
        <v>1643</v>
      </c>
      <c r="D660" s="581" t="s">
        <v>1643</v>
      </c>
      <c r="E660" s="598">
        <v>366000</v>
      </c>
      <c r="G660" s="581" t="e">
        <f t="shared" si="65"/>
        <v>#N/A</v>
      </c>
      <c r="J660" s="581">
        <v>7000</v>
      </c>
      <c r="Q660" s="601"/>
      <c r="T660" s="602" t="e">
        <f t="shared" si="66"/>
        <v>#N/A</v>
      </c>
      <c r="W660" s="581" t="s">
        <v>1649</v>
      </c>
      <c r="Y660" s="602">
        <f t="shared" si="67"/>
        <v>2021</v>
      </c>
      <c r="Z660" s="602">
        <v>12</v>
      </c>
      <c r="AA660" s="581">
        <f>('CHANGE NET POSITION-FIDUC(22)'!D17+'CHANGE NET POSITION-FIDUC(22)'!E17+'CHANGE NET POSITION-FIDUC(22)'!F17+'CHANGE NET POSITION-FIDUC(22)'!D18+'CHANGE NET POSITION-FIDUC(22)'!E18+'CHANGE NET POSITION-FIDUC(22)'!F18)*-1</f>
        <v>0</v>
      </c>
      <c r="AB660" s="581">
        <f t="shared" si="63"/>
        <v>0</v>
      </c>
      <c r="AC660" s="581">
        <f t="shared" si="64"/>
        <v>0</v>
      </c>
    </row>
    <row r="661" spans="1:29">
      <c r="A661" s="581" t="s">
        <v>1642</v>
      </c>
      <c r="B661" s="581" t="s">
        <v>1642</v>
      </c>
      <c r="C661" s="581" t="s">
        <v>1643</v>
      </c>
      <c r="D661" s="581" t="s">
        <v>1643</v>
      </c>
      <c r="E661" s="598">
        <v>367000</v>
      </c>
      <c r="G661" s="581" t="e">
        <f t="shared" si="65"/>
        <v>#N/A</v>
      </c>
      <c r="J661" s="581">
        <v>7000</v>
      </c>
      <c r="Q661" s="601"/>
      <c r="T661" s="602" t="e">
        <f t="shared" si="66"/>
        <v>#N/A</v>
      </c>
      <c r="W661" s="581" t="s">
        <v>1649</v>
      </c>
      <c r="Y661" s="602">
        <f t="shared" si="67"/>
        <v>2021</v>
      </c>
      <c r="Z661" s="602">
        <v>12</v>
      </c>
      <c r="AA661" s="581">
        <v>0</v>
      </c>
      <c r="AB661" s="581">
        <f t="shared" si="63"/>
        <v>0</v>
      </c>
      <c r="AC661" s="581">
        <f t="shared" si="64"/>
        <v>0</v>
      </c>
    </row>
    <row r="662" spans="1:29">
      <c r="A662" s="581" t="s">
        <v>1642</v>
      </c>
      <c r="B662" s="581" t="s">
        <v>1642</v>
      </c>
      <c r="C662" s="581" t="s">
        <v>1643</v>
      </c>
      <c r="D662" s="581" t="s">
        <v>1643</v>
      </c>
      <c r="E662" s="598">
        <v>368000</v>
      </c>
      <c r="G662" s="581" t="e">
        <f t="shared" si="65"/>
        <v>#N/A</v>
      </c>
      <c r="J662" s="581">
        <v>7000</v>
      </c>
      <c r="Q662" s="601"/>
      <c r="T662" s="602" t="e">
        <f t="shared" si="66"/>
        <v>#N/A</v>
      </c>
      <c r="W662" s="581" t="s">
        <v>1649</v>
      </c>
      <c r="Y662" s="602">
        <f t="shared" si="67"/>
        <v>2021</v>
      </c>
      <c r="Z662" s="602">
        <v>12</v>
      </c>
      <c r="AA662" s="581">
        <v>0</v>
      </c>
      <c r="AB662" s="581">
        <f t="shared" si="63"/>
        <v>0</v>
      </c>
      <c r="AC662" s="581">
        <f t="shared" si="64"/>
        <v>0</v>
      </c>
    </row>
    <row r="663" spans="1:29">
      <c r="A663" s="581" t="s">
        <v>1642</v>
      </c>
      <c r="B663" s="581" t="s">
        <v>1642</v>
      </c>
      <c r="C663" s="581" t="s">
        <v>1643</v>
      </c>
      <c r="D663" s="581" t="s">
        <v>1643</v>
      </c>
      <c r="E663" s="598">
        <v>370000</v>
      </c>
      <c r="G663" s="581" t="e">
        <f t="shared" si="65"/>
        <v>#N/A</v>
      </c>
      <c r="J663" s="581">
        <v>7000</v>
      </c>
      <c r="Q663" s="601"/>
      <c r="T663" s="602" t="e">
        <f t="shared" si="66"/>
        <v>#N/A</v>
      </c>
      <c r="W663" s="581" t="s">
        <v>1649</v>
      </c>
      <c r="Y663" s="602">
        <f t="shared" si="67"/>
        <v>2021</v>
      </c>
      <c r="Z663" s="602">
        <v>12</v>
      </c>
      <c r="AA663" s="581">
        <v>0</v>
      </c>
      <c r="AB663" s="581">
        <f t="shared" si="63"/>
        <v>0</v>
      </c>
      <c r="AC663" s="581">
        <f t="shared" si="64"/>
        <v>0</v>
      </c>
    </row>
    <row r="664" spans="1:29">
      <c r="A664" s="581" t="s">
        <v>1642</v>
      </c>
      <c r="B664" s="581" t="s">
        <v>1642</v>
      </c>
      <c r="C664" s="581" t="s">
        <v>1643</v>
      </c>
      <c r="D664" s="581" t="s">
        <v>1643</v>
      </c>
      <c r="E664" s="598">
        <v>371000</v>
      </c>
      <c r="G664" s="581" t="e">
        <f t="shared" si="65"/>
        <v>#N/A</v>
      </c>
      <c r="J664" s="581">
        <v>7000</v>
      </c>
      <c r="Q664" s="601"/>
      <c r="T664" s="602" t="e">
        <f t="shared" si="66"/>
        <v>#N/A</v>
      </c>
      <c r="W664" s="581" t="s">
        <v>1649</v>
      </c>
      <c r="Y664" s="602">
        <f t="shared" si="67"/>
        <v>2021</v>
      </c>
      <c r="Z664" s="602">
        <v>12</v>
      </c>
      <c r="AA664" s="581">
        <f>('CHANGE NET POSITION-FIDUC(22)'!D16+'CHANGE NET POSITION-FIDUC(22)'!E16+'CHANGE NET POSITION-FIDUC(22)'!F16)*-1</f>
        <v>0</v>
      </c>
      <c r="AB664" s="581">
        <f t="shared" si="63"/>
        <v>0</v>
      </c>
      <c r="AC664" s="581">
        <f t="shared" si="64"/>
        <v>0</v>
      </c>
    </row>
    <row r="665" spans="1:29">
      <c r="A665" s="581" t="s">
        <v>1642</v>
      </c>
      <c r="B665" s="581" t="s">
        <v>1642</v>
      </c>
      <c r="C665" s="581" t="s">
        <v>1643</v>
      </c>
      <c r="D665" s="581" t="s">
        <v>1643</v>
      </c>
      <c r="E665" s="598">
        <v>372000</v>
      </c>
      <c r="G665" s="581" t="e">
        <f t="shared" si="65"/>
        <v>#N/A</v>
      </c>
      <c r="J665" s="581">
        <v>7000</v>
      </c>
      <c r="Q665" s="601"/>
      <c r="T665" s="602" t="e">
        <f t="shared" si="66"/>
        <v>#N/A</v>
      </c>
      <c r="W665" s="581" t="s">
        <v>1649</v>
      </c>
      <c r="Y665" s="602">
        <f t="shared" si="67"/>
        <v>2021</v>
      </c>
      <c r="Z665" s="602">
        <v>12</v>
      </c>
      <c r="AA665" s="581">
        <v>0</v>
      </c>
      <c r="AB665" s="581">
        <f t="shared" si="63"/>
        <v>0</v>
      </c>
      <c r="AC665" s="581">
        <f t="shared" si="64"/>
        <v>0</v>
      </c>
    </row>
    <row r="666" spans="1:29">
      <c r="A666" s="581" t="s">
        <v>1642</v>
      </c>
      <c r="B666" s="581" t="s">
        <v>1642</v>
      </c>
      <c r="C666" s="581" t="s">
        <v>1643</v>
      </c>
      <c r="D666" s="581" t="s">
        <v>1643</v>
      </c>
      <c r="E666" s="598">
        <v>373000</v>
      </c>
      <c r="G666" s="581" t="e">
        <f t="shared" si="65"/>
        <v>#N/A</v>
      </c>
      <c r="J666" s="581">
        <v>7000</v>
      </c>
      <c r="Q666" s="601"/>
      <c r="T666" s="602" t="e">
        <f t="shared" si="66"/>
        <v>#N/A</v>
      </c>
      <c r="W666" s="581" t="s">
        <v>1649</v>
      </c>
      <c r="Y666" s="602">
        <f t="shared" si="67"/>
        <v>2021</v>
      </c>
      <c r="Z666" s="602">
        <v>12</v>
      </c>
      <c r="AA666" s="581">
        <v>0</v>
      </c>
      <c r="AB666" s="581">
        <f t="shared" si="63"/>
        <v>0</v>
      </c>
      <c r="AC666" s="581">
        <f t="shared" si="64"/>
        <v>0</v>
      </c>
    </row>
    <row r="667" spans="1:29">
      <c r="A667" s="581" t="s">
        <v>1642</v>
      </c>
      <c r="B667" s="581" t="s">
        <v>1642</v>
      </c>
      <c r="C667" s="581" t="s">
        <v>1643</v>
      </c>
      <c r="D667" s="581" t="s">
        <v>1643</v>
      </c>
      <c r="E667" s="598">
        <v>380000</v>
      </c>
      <c r="G667" s="581" t="e">
        <f t="shared" si="65"/>
        <v>#N/A</v>
      </c>
      <c r="J667" s="581">
        <v>7000</v>
      </c>
      <c r="Q667" s="601"/>
      <c r="T667" s="602" t="e">
        <f t="shared" si="66"/>
        <v>#N/A</v>
      </c>
      <c r="W667" s="581" t="s">
        <v>1649</v>
      </c>
      <c r="Y667" s="602">
        <f t="shared" si="67"/>
        <v>2021</v>
      </c>
      <c r="Z667" s="602">
        <v>12</v>
      </c>
      <c r="AA667" s="581">
        <v>0</v>
      </c>
      <c r="AB667" s="581">
        <f t="shared" si="63"/>
        <v>0</v>
      </c>
      <c r="AC667" s="581">
        <f t="shared" si="64"/>
        <v>0</v>
      </c>
    </row>
    <row r="668" spans="1:29">
      <c r="A668" s="581" t="s">
        <v>1642</v>
      </c>
      <c r="B668" s="581" t="s">
        <v>1642</v>
      </c>
      <c r="C668" s="581" t="s">
        <v>1643</v>
      </c>
      <c r="D668" s="581" t="s">
        <v>1643</v>
      </c>
      <c r="E668" s="598">
        <v>381000</v>
      </c>
      <c r="G668" s="581" t="e">
        <f t="shared" si="65"/>
        <v>#N/A</v>
      </c>
      <c r="J668" s="581">
        <v>7000</v>
      </c>
      <c r="Q668" s="601"/>
      <c r="T668" s="602" t="e">
        <f t="shared" si="66"/>
        <v>#N/A</v>
      </c>
      <c r="W668" s="581" t="s">
        <v>1649</v>
      </c>
      <c r="Y668" s="602">
        <f t="shared" si="67"/>
        <v>2021</v>
      </c>
      <c r="Z668" s="602">
        <v>12</v>
      </c>
      <c r="AA668" s="581">
        <v>0</v>
      </c>
      <c r="AB668" s="581">
        <f t="shared" si="63"/>
        <v>0</v>
      </c>
      <c r="AC668" s="581">
        <f t="shared" si="64"/>
        <v>0</v>
      </c>
    </row>
    <row r="669" spans="1:29">
      <c r="A669" s="581" t="s">
        <v>1642</v>
      </c>
      <c r="B669" s="581" t="s">
        <v>1642</v>
      </c>
      <c r="C669" s="581" t="s">
        <v>1643</v>
      </c>
      <c r="D669" s="581" t="s">
        <v>1643</v>
      </c>
      <c r="E669" s="598">
        <v>382000</v>
      </c>
      <c r="G669" s="581" t="e">
        <f t="shared" si="65"/>
        <v>#N/A</v>
      </c>
      <c r="J669" s="581">
        <v>7000</v>
      </c>
      <c r="Q669" s="601"/>
      <c r="T669" s="602" t="e">
        <f t="shared" si="66"/>
        <v>#N/A</v>
      </c>
      <c r="W669" s="581" t="s">
        <v>1649</v>
      </c>
      <c r="Y669" s="602">
        <f t="shared" si="67"/>
        <v>2021</v>
      </c>
      <c r="Z669" s="602">
        <v>12</v>
      </c>
      <c r="AA669" s="581">
        <v>0</v>
      </c>
      <c r="AB669" s="581">
        <f t="shared" si="63"/>
        <v>0</v>
      </c>
      <c r="AC669" s="581">
        <f t="shared" si="64"/>
        <v>0</v>
      </c>
    </row>
    <row r="670" spans="1:29">
      <c r="A670" s="581" t="s">
        <v>1642</v>
      </c>
      <c r="B670" s="581" t="s">
        <v>1642</v>
      </c>
      <c r="C670" s="581" t="s">
        <v>1643</v>
      </c>
      <c r="D670" s="581" t="s">
        <v>1643</v>
      </c>
      <c r="E670" s="598">
        <v>383000</v>
      </c>
      <c r="G670" s="581" t="e">
        <f t="shared" si="65"/>
        <v>#N/A</v>
      </c>
      <c r="J670" s="581">
        <v>7000</v>
      </c>
      <c r="Q670" s="601"/>
      <c r="T670" s="602" t="e">
        <f t="shared" si="66"/>
        <v>#N/A</v>
      </c>
      <c r="W670" s="581" t="s">
        <v>1649</v>
      </c>
      <c r="Y670" s="602">
        <f t="shared" si="67"/>
        <v>2021</v>
      </c>
      <c r="Z670" s="602">
        <v>12</v>
      </c>
      <c r="AA670" s="581">
        <v>0</v>
      </c>
      <c r="AB670" s="581">
        <f t="shared" si="63"/>
        <v>0</v>
      </c>
      <c r="AC670" s="581">
        <f t="shared" si="64"/>
        <v>0</v>
      </c>
    </row>
    <row r="671" spans="1:29">
      <c r="A671" s="581" t="s">
        <v>1642</v>
      </c>
      <c r="B671" s="581" t="s">
        <v>1642</v>
      </c>
      <c r="C671" s="581" t="s">
        <v>1643</v>
      </c>
      <c r="D671" s="581" t="s">
        <v>1643</v>
      </c>
      <c r="E671" s="598">
        <v>384000</v>
      </c>
      <c r="G671" s="581" t="e">
        <f t="shared" si="65"/>
        <v>#N/A</v>
      </c>
      <c r="J671" s="581">
        <v>7000</v>
      </c>
      <c r="Q671" s="601"/>
      <c r="T671" s="602" t="e">
        <f t="shared" si="66"/>
        <v>#N/A</v>
      </c>
      <c r="W671" s="581" t="s">
        <v>1649</v>
      </c>
      <c r="Y671" s="602">
        <f t="shared" si="67"/>
        <v>2021</v>
      </c>
      <c r="Z671" s="602">
        <v>12</v>
      </c>
      <c r="AA671" s="581">
        <v>0</v>
      </c>
      <c r="AB671" s="581">
        <f t="shared" si="63"/>
        <v>0</v>
      </c>
      <c r="AC671" s="581">
        <f t="shared" si="64"/>
        <v>0</v>
      </c>
    </row>
    <row r="672" spans="1:29">
      <c r="A672" s="581" t="s">
        <v>1642</v>
      </c>
      <c r="B672" s="581" t="s">
        <v>1642</v>
      </c>
      <c r="C672" s="581" t="s">
        <v>1643</v>
      </c>
      <c r="D672" s="581" t="s">
        <v>1643</v>
      </c>
      <c r="E672" s="598">
        <v>385000</v>
      </c>
      <c r="G672" s="581" t="e">
        <f t="shared" si="65"/>
        <v>#N/A</v>
      </c>
      <c r="J672" s="581">
        <v>7000</v>
      </c>
      <c r="Q672" s="601"/>
      <c r="T672" s="602" t="e">
        <f t="shared" si="66"/>
        <v>#N/A</v>
      </c>
      <c r="W672" s="581" t="s">
        <v>1649</v>
      </c>
      <c r="Y672" s="602">
        <f t="shared" si="67"/>
        <v>2021</v>
      </c>
      <c r="Z672" s="602">
        <v>12</v>
      </c>
      <c r="AA672" s="581">
        <v>0</v>
      </c>
      <c r="AB672" s="581">
        <f t="shared" si="63"/>
        <v>0</v>
      </c>
      <c r="AC672" s="581">
        <f t="shared" si="64"/>
        <v>0</v>
      </c>
    </row>
    <row r="673" spans="1:29">
      <c r="A673" s="581" t="s">
        <v>1642</v>
      </c>
      <c r="B673" s="581" t="s">
        <v>1642</v>
      </c>
      <c r="C673" s="581" t="s">
        <v>1643</v>
      </c>
      <c r="D673" s="581" t="s">
        <v>1643</v>
      </c>
      <c r="E673" s="598">
        <v>390000</v>
      </c>
      <c r="G673" s="581" t="e">
        <f t="shared" si="65"/>
        <v>#N/A</v>
      </c>
      <c r="J673" s="581">
        <v>7000</v>
      </c>
      <c r="Q673" s="601"/>
      <c r="T673" s="602" t="e">
        <f t="shared" si="66"/>
        <v>#N/A</v>
      </c>
      <c r="W673" s="581" t="s">
        <v>1649</v>
      </c>
      <c r="Y673" s="602">
        <f t="shared" si="67"/>
        <v>2021</v>
      </c>
      <c r="Z673" s="602">
        <v>12</v>
      </c>
      <c r="AA673" s="581">
        <v>0</v>
      </c>
      <c r="AB673" s="581">
        <f t="shared" si="63"/>
        <v>0</v>
      </c>
      <c r="AC673" s="581">
        <f t="shared" si="64"/>
        <v>0</v>
      </c>
    </row>
    <row r="674" spans="1:29">
      <c r="A674" s="581" t="s">
        <v>1642</v>
      </c>
      <c r="B674" s="581" t="s">
        <v>1642</v>
      </c>
      <c r="C674" s="581" t="s">
        <v>1643</v>
      </c>
      <c r="D674" s="581" t="s">
        <v>1643</v>
      </c>
      <c r="E674" s="598">
        <v>391000</v>
      </c>
      <c r="G674" s="581" t="e">
        <f t="shared" si="65"/>
        <v>#N/A</v>
      </c>
      <c r="J674" s="581">
        <v>7000</v>
      </c>
      <c r="Q674" s="601"/>
      <c r="T674" s="602" t="e">
        <f t="shared" si="66"/>
        <v>#N/A</v>
      </c>
      <c r="W674" s="581" t="s">
        <v>1649</v>
      </c>
      <c r="Y674" s="602">
        <f t="shared" si="67"/>
        <v>2021</v>
      </c>
      <c r="Z674" s="602">
        <v>12</v>
      </c>
      <c r="AA674" s="581">
        <v>0</v>
      </c>
      <c r="AB674" s="581">
        <f t="shared" si="63"/>
        <v>0</v>
      </c>
      <c r="AC674" s="581">
        <f t="shared" si="64"/>
        <v>0</v>
      </c>
    </row>
    <row r="675" spans="1:29">
      <c r="A675" s="581" t="s">
        <v>1642</v>
      </c>
      <c r="B675" s="581" t="s">
        <v>1642</v>
      </c>
      <c r="C675" s="581" t="s">
        <v>1643</v>
      </c>
      <c r="D675" s="581" t="s">
        <v>1643</v>
      </c>
      <c r="E675" s="598">
        <v>392000</v>
      </c>
      <c r="G675" s="581" t="e">
        <f t="shared" si="65"/>
        <v>#N/A</v>
      </c>
      <c r="J675" s="581">
        <v>7000</v>
      </c>
      <c r="Q675" s="601"/>
      <c r="T675" s="602" t="e">
        <f t="shared" si="66"/>
        <v>#N/A</v>
      </c>
      <c r="W675" s="581" t="s">
        <v>1649</v>
      </c>
      <c r="Y675" s="602">
        <f t="shared" si="67"/>
        <v>2021</v>
      </c>
      <c r="Z675" s="602">
        <v>12</v>
      </c>
      <c r="AA675" s="581">
        <v>0</v>
      </c>
      <c r="AB675" s="581">
        <f t="shared" si="63"/>
        <v>0</v>
      </c>
      <c r="AC675" s="581">
        <f t="shared" si="64"/>
        <v>0</v>
      </c>
    </row>
    <row r="676" spans="1:29">
      <c r="A676" s="581" t="s">
        <v>1642</v>
      </c>
      <c r="B676" s="581" t="s">
        <v>1642</v>
      </c>
      <c r="C676" s="581" t="s">
        <v>1643</v>
      </c>
      <c r="D676" s="581" t="s">
        <v>1643</v>
      </c>
      <c r="E676" s="598">
        <v>393000</v>
      </c>
      <c r="G676" s="581" t="e">
        <f t="shared" si="65"/>
        <v>#N/A</v>
      </c>
      <c r="J676" s="581">
        <v>7000</v>
      </c>
      <c r="Q676" s="601"/>
      <c r="T676" s="602" t="e">
        <f t="shared" si="66"/>
        <v>#N/A</v>
      </c>
      <c r="W676" s="581" t="s">
        <v>1649</v>
      </c>
      <c r="Y676" s="602">
        <f t="shared" si="67"/>
        <v>2021</v>
      </c>
      <c r="Z676" s="602">
        <v>12</v>
      </c>
      <c r="AA676" s="581">
        <v>0</v>
      </c>
      <c r="AB676" s="581">
        <f t="shared" si="63"/>
        <v>0</v>
      </c>
      <c r="AC676" s="581">
        <f t="shared" si="64"/>
        <v>0</v>
      </c>
    </row>
    <row r="677" spans="1:29">
      <c r="A677" s="581" t="s">
        <v>1642</v>
      </c>
      <c r="B677" s="581" t="s">
        <v>1642</v>
      </c>
      <c r="C677" s="581" t="s">
        <v>1643</v>
      </c>
      <c r="D677" s="581" t="s">
        <v>1643</v>
      </c>
      <c r="E677" s="598">
        <v>394000</v>
      </c>
      <c r="G677" s="581" t="e">
        <f t="shared" si="65"/>
        <v>#N/A</v>
      </c>
      <c r="J677" s="581">
        <v>7000</v>
      </c>
      <c r="Q677" s="601"/>
      <c r="T677" s="602" t="e">
        <f t="shared" si="66"/>
        <v>#N/A</v>
      </c>
      <c r="W677" s="581" t="s">
        <v>1649</v>
      </c>
      <c r="Y677" s="602">
        <f t="shared" si="67"/>
        <v>2021</v>
      </c>
      <c r="Z677" s="602">
        <v>12</v>
      </c>
      <c r="AA677" s="581">
        <v>0</v>
      </c>
      <c r="AB677" s="581">
        <f t="shared" si="63"/>
        <v>0</v>
      </c>
      <c r="AC677" s="581">
        <f t="shared" si="64"/>
        <v>0</v>
      </c>
    </row>
    <row r="678" spans="1:29">
      <c r="A678" s="581" t="s">
        <v>1642</v>
      </c>
      <c r="B678" s="581" t="s">
        <v>1642</v>
      </c>
      <c r="C678" s="581" t="s">
        <v>1643</v>
      </c>
      <c r="D678" s="581" t="s">
        <v>1643</v>
      </c>
      <c r="E678" s="598">
        <v>395000</v>
      </c>
      <c r="G678" s="581" t="e">
        <f t="shared" si="65"/>
        <v>#N/A</v>
      </c>
      <c r="J678" s="581">
        <v>7000</v>
      </c>
      <c r="Q678" s="601"/>
      <c r="T678" s="602" t="e">
        <f t="shared" si="66"/>
        <v>#N/A</v>
      </c>
      <c r="W678" s="581" t="s">
        <v>1649</v>
      </c>
      <c r="Y678" s="602">
        <f t="shared" si="67"/>
        <v>2021</v>
      </c>
      <c r="Z678" s="602">
        <v>12</v>
      </c>
      <c r="AA678" s="581">
        <v>0</v>
      </c>
      <c r="AB678" s="581">
        <f t="shared" si="63"/>
        <v>0</v>
      </c>
      <c r="AC678" s="581">
        <f t="shared" si="64"/>
        <v>0</v>
      </c>
    </row>
    <row r="679" spans="1:29">
      <c r="A679" s="581" t="s">
        <v>1642</v>
      </c>
      <c r="B679" s="581" t="s">
        <v>1642</v>
      </c>
      <c r="C679" s="581" t="s">
        <v>1643</v>
      </c>
      <c r="D679" s="581" t="s">
        <v>1643</v>
      </c>
      <c r="E679" s="598">
        <v>396000</v>
      </c>
      <c r="G679" s="581" t="e">
        <f t="shared" si="65"/>
        <v>#N/A</v>
      </c>
      <c r="J679" s="581">
        <v>7000</v>
      </c>
      <c r="Q679" s="601"/>
      <c r="T679" s="602" t="e">
        <f t="shared" si="66"/>
        <v>#N/A</v>
      </c>
      <c r="W679" s="581" t="s">
        <v>1649</v>
      </c>
      <c r="Y679" s="602">
        <f t="shared" si="67"/>
        <v>2021</v>
      </c>
      <c r="Z679" s="602">
        <v>12</v>
      </c>
      <c r="AA679" s="581">
        <v>0</v>
      </c>
      <c r="AB679" s="581">
        <f t="shared" si="63"/>
        <v>0</v>
      </c>
      <c r="AC679" s="581">
        <f t="shared" si="64"/>
        <v>0</v>
      </c>
    </row>
    <row r="680" spans="1:29">
      <c r="A680" s="581" t="s">
        <v>1642</v>
      </c>
      <c r="B680" s="581" t="s">
        <v>1642</v>
      </c>
      <c r="C680" s="581" t="s">
        <v>1643</v>
      </c>
      <c r="D680" s="581" t="s">
        <v>1643</v>
      </c>
      <c r="E680" s="598">
        <v>397000</v>
      </c>
      <c r="G680" s="581" t="e">
        <f t="shared" si="65"/>
        <v>#N/A</v>
      </c>
      <c r="J680" s="581">
        <v>7000</v>
      </c>
      <c r="Q680" s="601"/>
      <c r="T680" s="602" t="e">
        <f t="shared" si="66"/>
        <v>#N/A</v>
      </c>
      <c r="W680" s="581" t="s">
        <v>1649</v>
      </c>
      <c r="Y680" s="602">
        <f t="shared" si="67"/>
        <v>2021</v>
      </c>
      <c r="Z680" s="602">
        <v>12</v>
      </c>
      <c r="AA680" s="581">
        <v>0</v>
      </c>
      <c r="AB680" s="581">
        <f t="shared" si="63"/>
        <v>0</v>
      </c>
      <c r="AC680" s="581">
        <f t="shared" si="64"/>
        <v>0</v>
      </c>
    </row>
    <row r="681" spans="1:29">
      <c r="A681" s="581" t="s">
        <v>1642</v>
      </c>
      <c r="B681" s="581" t="s">
        <v>1642</v>
      </c>
      <c r="C681" s="581" t="s">
        <v>1643</v>
      </c>
      <c r="D681" s="581" t="s">
        <v>1643</v>
      </c>
      <c r="E681" s="598">
        <v>510000</v>
      </c>
      <c r="G681" s="581" t="e">
        <f t="shared" ref="G681:G754" si="68">$G$6</f>
        <v>#N/A</v>
      </c>
      <c r="J681" s="581">
        <v>7000</v>
      </c>
      <c r="Q681" s="601">
        <v>100</v>
      </c>
      <c r="T681" s="602" t="e">
        <f t="shared" ref="T681:T754" si="69">$T$6</f>
        <v>#N/A</v>
      </c>
      <c r="W681" s="581" t="s">
        <v>1649</v>
      </c>
      <c r="Y681" s="602">
        <f t="shared" ref="Y681:Y754" si="70">$Y$6</f>
        <v>2021</v>
      </c>
      <c r="Z681" s="602">
        <v>12</v>
      </c>
      <c r="AB681" s="581">
        <f t="shared" ref="AB681:AB703" si="71">AA681</f>
        <v>0</v>
      </c>
      <c r="AC681" s="581">
        <f t="shared" ref="AC681:AC703" si="72">AA681</f>
        <v>0</v>
      </c>
    </row>
    <row r="682" spans="1:29">
      <c r="A682" s="581" t="s">
        <v>1642</v>
      </c>
      <c r="B682" s="581" t="s">
        <v>1642</v>
      </c>
      <c r="C682" s="581" t="s">
        <v>1643</v>
      </c>
      <c r="D682" s="581" t="s">
        <v>1643</v>
      </c>
      <c r="E682" s="605">
        <v>510000</v>
      </c>
      <c r="G682" s="581" t="e">
        <f t="shared" si="68"/>
        <v>#N/A</v>
      </c>
      <c r="J682" s="581">
        <v>7000</v>
      </c>
      <c r="Q682" s="601">
        <v>200</v>
      </c>
      <c r="T682" s="602" t="e">
        <f t="shared" si="69"/>
        <v>#N/A</v>
      </c>
      <c r="W682" s="581" t="s">
        <v>1649</v>
      </c>
      <c r="Y682" s="602">
        <f t="shared" si="70"/>
        <v>2021</v>
      </c>
      <c r="Z682" s="602">
        <v>12</v>
      </c>
      <c r="AA682" s="581">
        <f>'CHANGE NET POSITION-FIDUC(22)'!D30+'CHANGE NET POSITION-FIDUC(22)'!E30+'CHANGE NET POSITION-FIDUC(22)'!F30</f>
        <v>0</v>
      </c>
      <c r="AB682" s="581">
        <f t="shared" si="71"/>
        <v>0</v>
      </c>
      <c r="AC682" s="581">
        <f t="shared" si="72"/>
        <v>0</v>
      </c>
    </row>
    <row r="683" spans="1:29">
      <c r="A683" s="581" t="s">
        <v>1642</v>
      </c>
      <c r="B683" s="581" t="s">
        <v>1642</v>
      </c>
      <c r="C683" s="581" t="s">
        <v>1643</v>
      </c>
      <c r="D683" s="581" t="s">
        <v>1643</v>
      </c>
      <c r="E683" s="598">
        <v>510000</v>
      </c>
      <c r="G683" s="581" t="e">
        <f t="shared" si="68"/>
        <v>#N/A</v>
      </c>
      <c r="J683" s="581">
        <v>7000</v>
      </c>
      <c r="Q683" s="601">
        <v>610</v>
      </c>
      <c r="T683" s="602" t="e">
        <f t="shared" si="69"/>
        <v>#N/A</v>
      </c>
      <c r="W683" s="581" t="s">
        <v>1649</v>
      </c>
      <c r="Y683" s="602">
        <f t="shared" si="70"/>
        <v>2021</v>
      </c>
      <c r="Z683" s="602">
        <v>12</v>
      </c>
      <c r="AB683" s="581">
        <f t="shared" si="71"/>
        <v>0</v>
      </c>
      <c r="AC683" s="581">
        <f t="shared" si="72"/>
        <v>0</v>
      </c>
    </row>
    <row r="684" spans="1:29">
      <c r="A684" s="581" t="s">
        <v>1642</v>
      </c>
      <c r="B684" s="581" t="s">
        <v>1642</v>
      </c>
      <c r="C684" s="581" t="s">
        <v>1643</v>
      </c>
      <c r="D684" s="581" t="s">
        <v>1643</v>
      </c>
      <c r="E684" s="598">
        <v>510000</v>
      </c>
      <c r="G684" s="581" t="e">
        <f t="shared" si="68"/>
        <v>#N/A</v>
      </c>
      <c r="J684" s="581">
        <v>7000</v>
      </c>
      <c r="Q684" s="601">
        <v>620</v>
      </c>
      <c r="T684" s="602" t="e">
        <f t="shared" si="69"/>
        <v>#N/A</v>
      </c>
      <c r="W684" s="581" t="s">
        <v>1649</v>
      </c>
      <c r="Y684" s="602">
        <f t="shared" si="70"/>
        <v>2021</v>
      </c>
      <c r="Z684" s="602">
        <v>12</v>
      </c>
      <c r="AB684" s="581">
        <f t="shared" si="71"/>
        <v>0</v>
      </c>
      <c r="AC684" s="581">
        <f t="shared" si="72"/>
        <v>0</v>
      </c>
    </row>
    <row r="685" spans="1:29">
      <c r="A685" s="581" t="s">
        <v>1642</v>
      </c>
      <c r="B685" s="581" t="s">
        <v>1642</v>
      </c>
      <c r="C685" s="581" t="s">
        <v>1643</v>
      </c>
      <c r="D685" s="581" t="s">
        <v>1643</v>
      </c>
      <c r="E685" s="598">
        <v>510000</v>
      </c>
      <c r="G685" s="581" t="e">
        <f t="shared" si="68"/>
        <v>#N/A</v>
      </c>
      <c r="J685" s="581">
        <v>7000</v>
      </c>
      <c r="Q685" s="601">
        <v>900</v>
      </c>
      <c r="T685" s="602" t="e">
        <f t="shared" si="69"/>
        <v>#N/A</v>
      </c>
      <c r="W685" s="581" t="s">
        <v>1649</v>
      </c>
      <c r="Y685" s="602">
        <f t="shared" si="70"/>
        <v>2021</v>
      </c>
      <c r="Z685" s="602">
        <v>12</v>
      </c>
      <c r="AB685" s="581">
        <f t="shared" si="71"/>
        <v>0</v>
      </c>
      <c r="AC685" s="581">
        <f t="shared" si="72"/>
        <v>0</v>
      </c>
    </row>
    <row r="686" spans="1:29">
      <c r="A686" s="581" t="s">
        <v>1642</v>
      </c>
      <c r="B686" s="581" t="s">
        <v>1642</v>
      </c>
      <c r="C686" s="581" t="s">
        <v>1643</v>
      </c>
      <c r="D686" s="581" t="s">
        <v>1643</v>
      </c>
      <c r="E686" s="598">
        <v>520000</v>
      </c>
      <c r="G686" s="581" t="e">
        <f t="shared" si="68"/>
        <v>#N/A</v>
      </c>
      <c r="J686" s="581">
        <v>7000</v>
      </c>
      <c r="Q686" s="601">
        <v>100</v>
      </c>
      <c r="T686" s="602" t="e">
        <f t="shared" si="69"/>
        <v>#N/A</v>
      </c>
      <c r="W686" s="581" t="s">
        <v>1649</v>
      </c>
      <c r="Y686" s="602">
        <f t="shared" si="70"/>
        <v>2021</v>
      </c>
      <c r="Z686" s="602">
        <v>12</v>
      </c>
      <c r="AB686" s="581">
        <f t="shared" si="71"/>
        <v>0</v>
      </c>
      <c r="AC686" s="581">
        <f t="shared" si="72"/>
        <v>0</v>
      </c>
    </row>
    <row r="687" spans="1:29">
      <c r="A687" s="581" t="s">
        <v>1642</v>
      </c>
      <c r="B687" s="581" t="s">
        <v>1642</v>
      </c>
      <c r="C687" s="581" t="s">
        <v>1643</v>
      </c>
      <c r="D687" s="581" t="s">
        <v>1643</v>
      </c>
      <c r="E687" s="598">
        <v>520000</v>
      </c>
      <c r="G687" s="581" t="e">
        <f t="shared" si="68"/>
        <v>#N/A</v>
      </c>
      <c r="J687" s="581">
        <v>7000</v>
      </c>
      <c r="Q687" s="601">
        <v>200</v>
      </c>
      <c r="T687" s="602" t="e">
        <f t="shared" si="69"/>
        <v>#N/A</v>
      </c>
      <c r="W687" s="581" t="s">
        <v>1649</v>
      </c>
      <c r="Y687" s="602">
        <f t="shared" si="70"/>
        <v>2021</v>
      </c>
      <c r="Z687" s="602">
        <v>12</v>
      </c>
      <c r="AB687" s="581">
        <f t="shared" si="71"/>
        <v>0</v>
      </c>
      <c r="AC687" s="581">
        <f t="shared" si="72"/>
        <v>0</v>
      </c>
    </row>
    <row r="688" spans="1:29">
      <c r="A688" s="581" t="s">
        <v>1642</v>
      </c>
      <c r="B688" s="581" t="s">
        <v>1642</v>
      </c>
      <c r="C688" s="581" t="s">
        <v>1643</v>
      </c>
      <c r="D688" s="581" t="s">
        <v>1643</v>
      </c>
      <c r="E688" s="598">
        <v>520000</v>
      </c>
      <c r="G688" s="581" t="e">
        <f t="shared" si="68"/>
        <v>#N/A</v>
      </c>
      <c r="J688" s="581">
        <v>7000</v>
      </c>
      <c r="Q688" s="601">
        <v>610</v>
      </c>
      <c r="T688" s="602" t="e">
        <f t="shared" si="69"/>
        <v>#N/A</v>
      </c>
      <c r="W688" s="581" t="s">
        <v>1649</v>
      </c>
      <c r="Y688" s="602">
        <f t="shared" si="70"/>
        <v>2021</v>
      </c>
      <c r="Z688" s="602">
        <v>12</v>
      </c>
      <c r="AB688" s="581">
        <f t="shared" si="71"/>
        <v>0</v>
      </c>
      <c r="AC688" s="581">
        <f t="shared" si="72"/>
        <v>0</v>
      </c>
    </row>
    <row r="689" spans="1:29">
      <c r="A689" s="581" t="s">
        <v>1642</v>
      </c>
      <c r="B689" s="581" t="s">
        <v>1642</v>
      </c>
      <c r="C689" s="581" t="s">
        <v>1643</v>
      </c>
      <c r="D689" s="581" t="s">
        <v>1643</v>
      </c>
      <c r="E689" s="598">
        <v>520000</v>
      </c>
      <c r="G689" s="581" t="e">
        <f t="shared" si="68"/>
        <v>#N/A</v>
      </c>
      <c r="J689" s="581">
        <v>7000</v>
      </c>
      <c r="Q689" s="601">
        <v>620</v>
      </c>
      <c r="T689" s="602" t="e">
        <f t="shared" si="69"/>
        <v>#N/A</v>
      </c>
      <c r="W689" s="581" t="s">
        <v>1649</v>
      </c>
      <c r="Y689" s="602">
        <f t="shared" si="70"/>
        <v>2021</v>
      </c>
      <c r="Z689" s="602">
        <v>12</v>
      </c>
      <c r="AB689" s="581">
        <f t="shared" si="71"/>
        <v>0</v>
      </c>
      <c r="AC689" s="581">
        <f t="shared" si="72"/>
        <v>0</v>
      </c>
    </row>
    <row r="690" spans="1:29">
      <c r="A690" s="581" t="s">
        <v>1642</v>
      </c>
      <c r="B690" s="581" t="s">
        <v>1642</v>
      </c>
      <c r="C690" s="581" t="s">
        <v>1643</v>
      </c>
      <c r="D690" s="581" t="s">
        <v>1643</v>
      </c>
      <c r="E690" s="598">
        <v>520000</v>
      </c>
      <c r="G690" s="581" t="e">
        <f t="shared" si="68"/>
        <v>#N/A</v>
      </c>
      <c r="J690" s="581">
        <v>7000</v>
      </c>
      <c r="Q690" s="601">
        <v>900</v>
      </c>
      <c r="T690" s="602" t="e">
        <f t="shared" si="69"/>
        <v>#N/A</v>
      </c>
      <c r="W690" s="581" t="s">
        <v>1649</v>
      </c>
      <c r="Y690" s="602">
        <f t="shared" si="70"/>
        <v>2021</v>
      </c>
      <c r="Z690" s="602">
        <v>12</v>
      </c>
      <c r="AB690" s="581">
        <f t="shared" si="71"/>
        <v>0</v>
      </c>
      <c r="AC690" s="581">
        <f t="shared" si="72"/>
        <v>0</v>
      </c>
    </row>
    <row r="691" spans="1:29">
      <c r="A691" s="581" t="s">
        <v>1642</v>
      </c>
      <c r="B691" s="581" t="s">
        <v>1642</v>
      </c>
      <c r="C691" s="581" t="s">
        <v>1643</v>
      </c>
      <c r="D691" s="581" t="s">
        <v>1643</v>
      </c>
      <c r="E691" s="598">
        <v>100000</v>
      </c>
      <c r="G691" s="581" t="e">
        <f t="shared" si="68"/>
        <v>#N/A</v>
      </c>
      <c r="J691" s="581">
        <v>7100</v>
      </c>
      <c r="Q691" s="601"/>
      <c r="T691" s="602" t="e">
        <f t="shared" si="69"/>
        <v>#N/A</v>
      </c>
      <c r="W691" s="581" t="s">
        <v>1649</v>
      </c>
      <c r="Y691" s="602">
        <f t="shared" si="70"/>
        <v>2021</v>
      </c>
      <c r="Z691" s="602">
        <v>12</v>
      </c>
      <c r="AA691" s="581">
        <f>'NET POSITION-FIDUCIARY(21)'!G12+'NET POSITION-FIDUCIARY(21)'!H12+'NET POSITION-FIDUCIARY(21)'!G13+'NET POSITION-FIDUCIARY(21)'!H13</f>
        <v>0</v>
      </c>
      <c r="AB691" s="581">
        <f t="shared" si="71"/>
        <v>0</v>
      </c>
      <c r="AC691" s="581">
        <f t="shared" si="72"/>
        <v>0</v>
      </c>
    </row>
    <row r="692" spans="1:29">
      <c r="A692" s="581" t="s">
        <v>1642</v>
      </c>
      <c r="B692" s="581" t="s">
        <v>1642</v>
      </c>
      <c r="C692" s="581" t="s">
        <v>1643</v>
      </c>
      <c r="D692" s="581" t="s">
        <v>1643</v>
      </c>
      <c r="E692" s="598">
        <v>110000</v>
      </c>
      <c r="G692" s="581" t="e">
        <f t="shared" si="68"/>
        <v>#N/A</v>
      </c>
      <c r="J692" s="581">
        <v>7100</v>
      </c>
      <c r="Q692" s="601"/>
      <c r="T692" s="602" t="e">
        <f t="shared" si="69"/>
        <v>#N/A</v>
      </c>
      <c r="W692" s="581" t="s">
        <v>1649</v>
      </c>
      <c r="Y692" s="602">
        <f t="shared" si="70"/>
        <v>2021</v>
      </c>
      <c r="Z692" s="602">
        <v>12</v>
      </c>
      <c r="AA692" s="581">
        <f>'NET POSITION-FIDUCIARY(21)'!G15+'NET POSITION-FIDUCIARY(21)'!H15</f>
        <v>0</v>
      </c>
      <c r="AB692" s="581">
        <f t="shared" si="71"/>
        <v>0</v>
      </c>
      <c r="AC692" s="581">
        <f t="shared" si="72"/>
        <v>0</v>
      </c>
    </row>
    <row r="693" spans="1:29">
      <c r="A693" s="581" t="s">
        <v>1642</v>
      </c>
      <c r="B693" s="581" t="s">
        <v>1642</v>
      </c>
      <c r="C693" s="581" t="s">
        <v>1643</v>
      </c>
      <c r="D693" s="581" t="s">
        <v>1643</v>
      </c>
      <c r="E693" s="598">
        <v>120000</v>
      </c>
      <c r="G693" s="581" t="e">
        <f t="shared" si="68"/>
        <v>#N/A</v>
      </c>
      <c r="J693" s="581">
        <v>7100</v>
      </c>
      <c r="Q693" s="601"/>
      <c r="T693" s="602" t="e">
        <f t="shared" si="69"/>
        <v>#N/A</v>
      </c>
      <c r="W693" s="581" t="s">
        <v>1649</v>
      </c>
      <c r="Y693" s="602">
        <f t="shared" si="70"/>
        <v>2021</v>
      </c>
      <c r="Z693" s="602">
        <v>12</v>
      </c>
      <c r="AA693" s="581">
        <f>'NET POSITION-FIDUCIARY(21)'!G16+'NET POSITION-FIDUCIARY(21)'!H16+'NET POSITION-FIDUCIARY(21)'!G17+'NET POSITION-FIDUCIARY(21)'!H17</f>
        <v>0</v>
      </c>
      <c r="AB693" s="581">
        <f t="shared" si="71"/>
        <v>0</v>
      </c>
      <c r="AC693" s="581">
        <f t="shared" si="72"/>
        <v>0</v>
      </c>
    </row>
    <row r="694" spans="1:29">
      <c r="A694" s="581" t="s">
        <v>1642</v>
      </c>
      <c r="B694" s="581" t="s">
        <v>1642</v>
      </c>
      <c r="C694" s="581" t="s">
        <v>1643</v>
      </c>
      <c r="D694" s="581" t="s">
        <v>1643</v>
      </c>
      <c r="E694" s="598">
        <v>130000</v>
      </c>
      <c r="G694" s="581" t="e">
        <f t="shared" si="68"/>
        <v>#N/A</v>
      </c>
      <c r="J694" s="581">
        <v>7100</v>
      </c>
      <c r="Q694" s="601"/>
      <c r="T694" s="602" t="e">
        <f t="shared" si="69"/>
        <v>#N/A</v>
      </c>
      <c r="W694" s="581" t="s">
        <v>1649</v>
      </c>
      <c r="Y694" s="602">
        <f t="shared" si="70"/>
        <v>2021</v>
      </c>
      <c r="Z694" s="602">
        <v>12</v>
      </c>
      <c r="AA694" s="581">
        <f>'NET POSITION-FIDUCIARY(21)'!G18+'NET POSITION-FIDUCIARY(21)'!H18</f>
        <v>0</v>
      </c>
      <c r="AB694" s="581">
        <f t="shared" si="71"/>
        <v>0</v>
      </c>
      <c r="AC694" s="581">
        <f t="shared" si="72"/>
        <v>0</v>
      </c>
    </row>
    <row r="695" spans="1:29">
      <c r="A695" s="581" t="s">
        <v>1642</v>
      </c>
      <c r="B695" s="581" t="s">
        <v>1642</v>
      </c>
      <c r="C695" s="581" t="s">
        <v>1643</v>
      </c>
      <c r="D695" s="581" t="s">
        <v>1643</v>
      </c>
      <c r="E695" s="598">
        <v>140000</v>
      </c>
      <c r="G695" s="581" t="e">
        <f t="shared" si="68"/>
        <v>#N/A</v>
      </c>
      <c r="J695" s="581">
        <v>7100</v>
      </c>
      <c r="Q695" s="601"/>
      <c r="T695" s="602" t="e">
        <f t="shared" si="69"/>
        <v>#N/A</v>
      </c>
      <c r="W695" s="581" t="s">
        <v>1649</v>
      </c>
      <c r="Y695" s="602">
        <f t="shared" si="70"/>
        <v>2021</v>
      </c>
      <c r="Z695" s="602">
        <v>12</v>
      </c>
      <c r="AB695" s="581">
        <f t="shared" si="71"/>
        <v>0</v>
      </c>
      <c r="AC695" s="581">
        <f t="shared" si="72"/>
        <v>0</v>
      </c>
    </row>
    <row r="696" spans="1:29">
      <c r="A696" s="581" t="s">
        <v>1642</v>
      </c>
      <c r="B696" s="581" t="s">
        <v>1642</v>
      </c>
      <c r="C696" s="581" t="s">
        <v>1643</v>
      </c>
      <c r="D696" s="581" t="s">
        <v>1643</v>
      </c>
      <c r="E696" s="598">
        <v>150000</v>
      </c>
      <c r="G696" s="581" t="e">
        <f t="shared" si="68"/>
        <v>#N/A</v>
      </c>
      <c r="J696" s="581">
        <v>7100</v>
      </c>
      <c r="Q696" s="601"/>
      <c r="T696" s="602" t="e">
        <f t="shared" si="69"/>
        <v>#N/A</v>
      </c>
      <c r="W696" s="581" t="s">
        <v>1649</v>
      </c>
      <c r="Y696" s="602">
        <f t="shared" si="70"/>
        <v>2021</v>
      </c>
      <c r="Z696" s="602">
        <v>12</v>
      </c>
      <c r="AB696" s="581">
        <f t="shared" si="71"/>
        <v>0</v>
      </c>
      <c r="AC696" s="581">
        <f t="shared" si="72"/>
        <v>0</v>
      </c>
    </row>
    <row r="697" spans="1:29">
      <c r="A697" s="581" t="s">
        <v>1642</v>
      </c>
      <c r="B697" s="581" t="s">
        <v>1642</v>
      </c>
      <c r="C697" s="581" t="s">
        <v>1643</v>
      </c>
      <c r="D697" s="581" t="s">
        <v>1643</v>
      </c>
      <c r="E697" s="598">
        <v>160000</v>
      </c>
      <c r="G697" s="581" t="e">
        <f t="shared" si="68"/>
        <v>#N/A</v>
      </c>
      <c r="J697" s="581">
        <v>7100</v>
      </c>
      <c r="Q697" s="601"/>
      <c r="T697" s="602" t="e">
        <f t="shared" si="69"/>
        <v>#N/A</v>
      </c>
      <c r="W697" s="581" t="s">
        <v>1649</v>
      </c>
      <c r="Y697" s="602">
        <f t="shared" si="70"/>
        <v>2021</v>
      </c>
      <c r="Z697" s="602">
        <v>12</v>
      </c>
      <c r="AB697" s="581">
        <f t="shared" si="71"/>
        <v>0</v>
      </c>
      <c r="AC697" s="581">
        <f t="shared" si="72"/>
        <v>0</v>
      </c>
    </row>
    <row r="698" spans="1:29">
      <c r="A698" s="581" t="s">
        <v>1642</v>
      </c>
      <c r="B698" s="581" t="s">
        <v>1642</v>
      </c>
      <c r="C698" s="581" t="s">
        <v>1643</v>
      </c>
      <c r="D698" s="581" t="s">
        <v>1643</v>
      </c>
      <c r="E698" s="598">
        <v>170000</v>
      </c>
      <c r="G698" s="581" t="e">
        <f t="shared" si="68"/>
        <v>#N/A</v>
      </c>
      <c r="J698" s="581">
        <v>7100</v>
      </c>
      <c r="Q698" s="601"/>
      <c r="T698" s="602" t="e">
        <f t="shared" si="69"/>
        <v>#N/A</v>
      </c>
      <c r="W698" s="581" t="s">
        <v>1649</v>
      </c>
      <c r="Y698" s="602">
        <f t="shared" si="70"/>
        <v>2021</v>
      </c>
      <c r="Z698" s="602">
        <v>12</v>
      </c>
      <c r="AA698" s="581">
        <f>'NET POSITION-FIDUCIARY(21)'!G19+'NET POSITION-FIDUCIARY(21)'!H19+'NET POSITION-FIDUCIARY(21)'!G20+'NET POSITION-FIDUCIARY(21)'!H20</f>
        <v>0</v>
      </c>
      <c r="AB698" s="581">
        <f t="shared" ref="AB698" si="73">AA698</f>
        <v>0</v>
      </c>
      <c r="AC698" s="581">
        <f t="shared" ref="AC698" si="74">AA698</f>
        <v>0</v>
      </c>
    </row>
    <row r="699" spans="1:29">
      <c r="A699" s="581" t="s">
        <v>1642</v>
      </c>
      <c r="B699" s="581" t="s">
        <v>1642</v>
      </c>
      <c r="C699" s="581" t="s">
        <v>1643</v>
      </c>
      <c r="D699" s="581" t="s">
        <v>1643</v>
      </c>
      <c r="E699" s="598">
        <v>180000</v>
      </c>
      <c r="G699" s="581" t="e">
        <f t="shared" si="68"/>
        <v>#N/A</v>
      </c>
      <c r="J699" s="581">
        <v>7100</v>
      </c>
      <c r="Q699" s="601"/>
      <c r="T699" s="602" t="e">
        <f t="shared" si="69"/>
        <v>#N/A</v>
      </c>
      <c r="W699" s="581" t="s">
        <v>1649</v>
      </c>
      <c r="Y699" s="602">
        <f t="shared" si="70"/>
        <v>2021</v>
      </c>
      <c r="Z699" s="602">
        <v>12</v>
      </c>
      <c r="AB699" s="581">
        <f t="shared" si="71"/>
        <v>0</v>
      </c>
      <c r="AC699" s="581">
        <f t="shared" si="72"/>
        <v>0</v>
      </c>
    </row>
    <row r="700" spans="1:29">
      <c r="A700" s="581" t="s">
        <v>1642</v>
      </c>
      <c r="B700" s="581" t="s">
        <v>1642</v>
      </c>
      <c r="C700" s="581" t="s">
        <v>1643</v>
      </c>
      <c r="D700" s="581" t="s">
        <v>1643</v>
      </c>
      <c r="E700" s="598">
        <v>190000</v>
      </c>
      <c r="G700" s="581" t="e">
        <f t="shared" si="68"/>
        <v>#N/A</v>
      </c>
      <c r="J700" s="581">
        <v>7100</v>
      </c>
      <c r="Q700" s="601"/>
      <c r="T700" s="602" t="e">
        <f t="shared" si="69"/>
        <v>#N/A</v>
      </c>
      <c r="W700" s="581" t="s">
        <v>1649</v>
      </c>
      <c r="Y700" s="602">
        <f t="shared" si="70"/>
        <v>2021</v>
      </c>
      <c r="Z700" s="602">
        <v>12</v>
      </c>
      <c r="AA700" s="581">
        <f>'NET POSITION-FIDUCIARY(21)'!G23+'NET POSITION-FIDUCIARY(21)'!H23</f>
        <v>0</v>
      </c>
      <c r="AB700" s="581">
        <f t="shared" si="71"/>
        <v>0</v>
      </c>
      <c r="AC700" s="581">
        <f t="shared" si="72"/>
        <v>0</v>
      </c>
    </row>
    <row r="701" spans="1:29">
      <c r="A701" s="581" t="s">
        <v>1642</v>
      </c>
      <c r="B701" s="581" t="s">
        <v>1642</v>
      </c>
      <c r="C701" s="581" t="s">
        <v>1643</v>
      </c>
      <c r="D701" s="581" t="s">
        <v>1643</v>
      </c>
      <c r="E701" s="598">
        <v>200000</v>
      </c>
      <c r="G701" s="581" t="e">
        <f t="shared" si="68"/>
        <v>#N/A</v>
      </c>
      <c r="J701" s="581">
        <v>7100</v>
      </c>
      <c r="Q701" s="601"/>
      <c r="T701" s="602" t="e">
        <f t="shared" si="69"/>
        <v>#N/A</v>
      </c>
      <c r="W701" s="581" t="s">
        <v>1649</v>
      </c>
      <c r="Y701" s="602">
        <f t="shared" si="70"/>
        <v>2021</v>
      </c>
      <c r="Z701" s="602">
        <v>12</v>
      </c>
      <c r="AA701" s="581">
        <f>('NET POSITION-FIDUCIARY(21)'!G26+'NET POSITION-FIDUCIARY(21)'!H26+'NET POSITION-FIDUCIARY(21)'!G27+'NET POSITION-FIDUCIARY(21)'!H27+'NET POSITION-FIDUCIARY(21)'!G28+'NET POSITION-FIDUCIARY(21)'!H28+'NET POSITION-FIDUCIARY(21)'!G29+'NET POSITION-FIDUCIARY(21)'!H29)*-1</f>
        <v>0</v>
      </c>
      <c r="AB701" s="581">
        <f t="shared" si="71"/>
        <v>0</v>
      </c>
      <c r="AC701" s="581">
        <f t="shared" si="72"/>
        <v>0</v>
      </c>
    </row>
    <row r="702" spans="1:29">
      <c r="A702" s="581" t="s">
        <v>1642</v>
      </c>
      <c r="B702" s="581" t="s">
        <v>1642</v>
      </c>
      <c r="C702" s="581" t="s">
        <v>1643</v>
      </c>
      <c r="D702" s="581" t="s">
        <v>1643</v>
      </c>
      <c r="E702" s="598">
        <v>210000</v>
      </c>
      <c r="G702" s="581" t="e">
        <f t="shared" si="68"/>
        <v>#N/A</v>
      </c>
      <c r="J702" s="581">
        <v>7100</v>
      </c>
      <c r="Q702" s="601"/>
      <c r="T702" s="602" t="e">
        <f t="shared" si="69"/>
        <v>#N/A</v>
      </c>
      <c r="W702" s="581" t="s">
        <v>1649</v>
      </c>
      <c r="Y702" s="602">
        <f t="shared" si="70"/>
        <v>2021</v>
      </c>
      <c r="Z702" s="602">
        <v>12</v>
      </c>
      <c r="AA702" s="581">
        <f>('NET POSITION-FIDUCIARY(21)'!G30+'NET POSITION-FIDUCIARY(21)'!H30+'NET POSITION-FIDUCIARY(21)'!G31+'NET POSITION-FIDUCIARY(21)'!H31)*-1</f>
        <v>0</v>
      </c>
      <c r="AB702" s="581">
        <f t="shared" si="71"/>
        <v>0</v>
      </c>
      <c r="AC702" s="581">
        <f t="shared" si="72"/>
        <v>0</v>
      </c>
    </row>
    <row r="703" spans="1:29">
      <c r="A703" s="581" t="s">
        <v>1642</v>
      </c>
      <c r="B703" s="581" t="s">
        <v>1642</v>
      </c>
      <c r="C703" s="581" t="s">
        <v>1643</v>
      </c>
      <c r="D703" s="581" t="s">
        <v>1643</v>
      </c>
      <c r="E703" s="598">
        <v>220000</v>
      </c>
      <c r="G703" s="581" t="e">
        <f t="shared" si="68"/>
        <v>#N/A</v>
      </c>
      <c r="J703" s="581">
        <v>7100</v>
      </c>
      <c r="Q703" s="601"/>
      <c r="T703" s="602" t="e">
        <f t="shared" si="69"/>
        <v>#N/A</v>
      </c>
      <c r="W703" s="581" t="s">
        <v>1649</v>
      </c>
      <c r="Y703" s="602">
        <f t="shared" si="70"/>
        <v>2021</v>
      </c>
      <c r="Z703" s="602">
        <v>12</v>
      </c>
      <c r="AA703" s="581">
        <f>('NET POSITION-FIDUCIARY(21)'!G36+'NET POSITION-FIDUCIARY(21)'!H36)*-1</f>
        <v>0</v>
      </c>
      <c r="AB703" s="581">
        <f t="shared" si="71"/>
        <v>0</v>
      </c>
      <c r="AC703" s="581">
        <f t="shared" si="72"/>
        <v>0</v>
      </c>
    </row>
    <row r="704" spans="1:29">
      <c r="A704" s="581" t="s">
        <v>1642</v>
      </c>
      <c r="B704" s="581" t="s">
        <v>1642</v>
      </c>
      <c r="C704" s="581" t="s">
        <v>1643</v>
      </c>
      <c r="D704" s="581" t="s">
        <v>1643</v>
      </c>
      <c r="E704" s="598">
        <v>230000</v>
      </c>
      <c r="G704" s="581" t="e">
        <f t="shared" si="68"/>
        <v>#N/A</v>
      </c>
      <c r="J704" s="581">
        <v>7100</v>
      </c>
      <c r="Q704" s="601"/>
      <c r="T704" s="602" t="e">
        <f t="shared" si="69"/>
        <v>#N/A</v>
      </c>
      <c r="W704" s="581" t="s">
        <v>1649</v>
      </c>
      <c r="Y704" s="602">
        <f t="shared" si="70"/>
        <v>2021</v>
      </c>
      <c r="Z704" s="602">
        <v>12</v>
      </c>
      <c r="AA704" s="581">
        <f>('NET POSITION-FIDUCIARY(21)'!G32+'NET POSITION-FIDUCIARY(21)'!H32+'NET POSITION-FIDUCIARY(21)'!G33+'NET POSITION-FIDUCIARY(21)'!H33)*-1</f>
        <v>0</v>
      </c>
      <c r="AB704" s="581">
        <f t="shared" ref="AB704" si="75">AA704</f>
        <v>0</v>
      </c>
      <c r="AC704" s="581">
        <f t="shared" ref="AC704" si="76">AA704</f>
        <v>0</v>
      </c>
    </row>
    <row r="705" spans="1:29">
      <c r="A705" s="581" t="s">
        <v>1642</v>
      </c>
      <c r="B705" s="581" t="s">
        <v>1642</v>
      </c>
      <c r="C705" s="581" t="s">
        <v>1643</v>
      </c>
      <c r="D705" s="581" t="s">
        <v>1643</v>
      </c>
      <c r="E705" s="598">
        <v>240000</v>
      </c>
      <c r="G705" s="581" t="e">
        <f t="shared" si="68"/>
        <v>#N/A</v>
      </c>
      <c r="J705" s="581">
        <v>7100</v>
      </c>
      <c r="Q705" s="601"/>
      <c r="T705" s="602" t="e">
        <f t="shared" si="69"/>
        <v>#N/A</v>
      </c>
      <c r="W705" s="581" t="s">
        <v>1649</v>
      </c>
      <c r="Y705" s="602">
        <f t="shared" si="70"/>
        <v>2021</v>
      </c>
      <c r="Z705" s="602">
        <v>12</v>
      </c>
    </row>
    <row r="706" spans="1:29">
      <c r="A706" s="581" t="s">
        <v>1642</v>
      </c>
      <c r="B706" s="581" t="s">
        <v>1642</v>
      </c>
      <c r="C706" s="581" t="s">
        <v>1643</v>
      </c>
      <c r="D706" s="581" t="s">
        <v>1643</v>
      </c>
      <c r="E706" s="598">
        <v>250000</v>
      </c>
      <c r="G706" s="581" t="e">
        <f t="shared" si="68"/>
        <v>#N/A</v>
      </c>
      <c r="J706" s="581">
        <v>7100</v>
      </c>
      <c r="Q706" s="601"/>
      <c r="T706" s="602" t="e">
        <f t="shared" si="69"/>
        <v>#N/A</v>
      </c>
      <c r="W706" s="581" t="s">
        <v>1649</v>
      </c>
      <c r="Y706" s="602">
        <f t="shared" si="70"/>
        <v>2021</v>
      </c>
      <c r="Z706" s="602">
        <v>12</v>
      </c>
    </row>
    <row r="707" spans="1:29">
      <c r="A707" s="581" t="s">
        <v>1642</v>
      </c>
      <c r="B707" s="581" t="s">
        <v>1642</v>
      </c>
      <c r="C707" s="581" t="s">
        <v>1643</v>
      </c>
      <c r="D707" s="581" t="s">
        <v>1643</v>
      </c>
      <c r="E707" s="598">
        <v>260000</v>
      </c>
      <c r="G707" s="581" t="e">
        <f t="shared" si="68"/>
        <v>#N/A</v>
      </c>
      <c r="J707" s="581">
        <v>7100</v>
      </c>
      <c r="Q707" s="601"/>
      <c r="T707" s="602" t="e">
        <f t="shared" si="69"/>
        <v>#N/A</v>
      </c>
      <c r="W707" s="581" t="s">
        <v>1649</v>
      </c>
      <c r="Y707" s="602">
        <f t="shared" si="70"/>
        <v>2021</v>
      </c>
      <c r="Z707" s="602">
        <v>12</v>
      </c>
    </row>
    <row r="708" spans="1:29">
      <c r="A708" s="581" t="s">
        <v>1642</v>
      </c>
      <c r="B708" s="581" t="s">
        <v>1642</v>
      </c>
      <c r="C708" s="581" t="s">
        <v>1643</v>
      </c>
      <c r="D708" s="581" t="s">
        <v>1643</v>
      </c>
      <c r="E708" s="598">
        <v>270000</v>
      </c>
      <c r="G708" s="581" t="e">
        <f t="shared" si="68"/>
        <v>#N/A</v>
      </c>
      <c r="J708" s="581">
        <v>7100</v>
      </c>
      <c r="Q708" s="601"/>
      <c r="T708" s="602" t="e">
        <f t="shared" si="69"/>
        <v>#N/A</v>
      </c>
      <c r="W708" s="581" t="s">
        <v>1649</v>
      </c>
      <c r="Y708" s="602">
        <f t="shared" si="70"/>
        <v>2021</v>
      </c>
      <c r="Z708" s="602">
        <v>12</v>
      </c>
      <c r="AA708" s="581">
        <f>('CHANGE NET POSITION-FIDUC(22)'!G36+'CHANGE NET POSITION-FIDUC(22)'!H36)*-1</f>
        <v>0</v>
      </c>
      <c r="AB708" s="581">
        <f t="shared" ref="AB708" si="77">AA708</f>
        <v>0</v>
      </c>
      <c r="AC708" s="581">
        <f t="shared" ref="AC708" si="78">AA708</f>
        <v>0</v>
      </c>
    </row>
    <row r="709" spans="1:29">
      <c r="A709" s="581" t="s">
        <v>1642</v>
      </c>
      <c r="B709" s="581" t="s">
        <v>1642</v>
      </c>
      <c r="C709" s="581" t="s">
        <v>1643</v>
      </c>
      <c r="D709" s="581" t="s">
        <v>1643</v>
      </c>
      <c r="E709" s="598">
        <v>280000</v>
      </c>
      <c r="G709" s="581" t="e">
        <f t="shared" si="68"/>
        <v>#N/A</v>
      </c>
      <c r="J709" s="581">
        <v>7100</v>
      </c>
      <c r="Q709" s="601"/>
      <c r="T709" s="602" t="e">
        <f t="shared" si="69"/>
        <v>#N/A</v>
      </c>
      <c r="W709" s="581" t="s">
        <v>1649</v>
      </c>
      <c r="Y709" s="602">
        <f t="shared" si="70"/>
        <v>2021</v>
      </c>
      <c r="Z709" s="602">
        <v>12</v>
      </c>
    </row>
    <row r="710" spans="1:29">
      <c r="A710" s="581" t="s">
        <v>1642</v>
      </c>
      <c r="B710" s="581" t="s">
        <v>1642</v>
      </c>
      <c r="C710" s="581" t="s">
        <v>1643</v>
      </c>
      <c r="D710" s="581" t="s">
        <v>1643</v>
      </c>
      <c r="E710" s="605" t="s">
        <v>3254</v>
      </c>
      <c r="G710" s="581" t="e">
        <f t="shared" si="68"/>
        <v>#N/A</v>
      </c>
      <c r="J710" s="581">
        <v>7100</v>
      </c>
      <c r="Q710" s="601"/>
      <c r="T710" s="602" t="e">
        <f t="shared" si="69"/>
        <v>#N/A</v>
      </c>
      <c r="W710" s="581" t="s">
        <v>1649</v>
      </c>
      <c r="Y710" s="602">
        <f t="shared" si="70"/>
        <v>2021</v>
      </c>
      <c r="Z710" s="602">
        <v>12</v>
      </c>
      <c r="AA710" s="581">
        <f>('CHANGE NET POSITION-FIDUC(22)'!G12+'CHANGE NET POSITION-FIDUC(22)'!H12+'CHANGE NET POSITION-FIDUC(22)'!G13+'CHANGE NET POSITION-FIDUC(22)'!H13)*-1</f>
        <v>0</v>
      </c>
      <c r="AB710" s="581">
        <f t="shared" ref="AB710" si="79">AA710</f>
        <v>0</v>
      </c>
      <c r="AC710" s="581">
        <f t="shared" ref="AC710" si="80">AA710</f>
        <v>0</v>
      </c>
    </row>
    <row r="711" spans="1:29">
      <c r="A711" s="581" t="s">
        <v>1642</v>
      </c>
      <c r="B711" s="581" t="s">
        <v>1642</v>
      </c>
      <c r="C711" s="581" t="s">
        <v>1643</v>
      </c>
      <c r="D711" s="581" t="s">
        <v>1643</v>
      </c>
      <c r="E711" s="598">
        <v>320000</v>
      </c>
      <c r="G711" s="581" t="e">
        <f t="shared" si="68"/>
        <v>#N/A</v>
      </c>
      <c r="J711" s="581">
        <v>7100</v>
      </c>
      <c r="Q711" s="601"/>
      <c r="T711" s="602" t="e">
        <f t="shared" si="69"/>
        <v>#N/A</v>
      </c>
      <c r="W711" s="581" t="s">
        <v>1649</v>
      </c>
      <c r="Y711" s="602">
        <f t="shared" si="70"/>
        <v>2021</v>
      </c>
      <c r="Z711" s="602">
        <v>12</v>
      </c>
    </row>
    <row r="712" spans="1:29">
      <c r="A712" s="581" t="s">
        <v>1642</v>
      </c>
      <c r="B712" s="581" t="s">
        <v>1642</v>
      </c>
      <c r="C712" s="581" t="s">
        <v>1643</v>
      </c>
      <c r="D712" s="581" t="s">
        <v>1643</v>
      </c>
      <c r="E712" s="598">
        <v>330000</v>
      </c>
      <c r="G712" s="581" t="e">
        <f t="shared" si="68"/>
        <v>#N/A</v>
      </c>
      <c r="J712" s="581">
        <v>7100</v>
      </c>
      <c r="Q712" s="601"/>
      <c r="T712" s="602" t="e">
        <f t="shared" si="69"/>
        <v>#N/A</v>
      </c>
      <c r="W712" s="581" t="s">
        <v>1649</v>
      </c>
      <c r="Y712" s="602">
        <f t="shared" si="70"/>
        <v>2021</v>
      </c>
      <c r="Z712" s="602">
        <v>12</v>
      </c>
      <c r="AA712" s="581">
        <f>('CHANGE NET POSITION-FIDUC(22)'!G14+'CHANGE NET POSITION-FIDUC(22)'!H14)*-1</f>
        <v>0</v>
      </c>
      <c r="AB712" s="581">
        <f t="shared" ref="AB712" si="81">AA712</f>
        <v>0</v>
      </c>
      <c r="AC712" s="581">
        <f t="shared" ref="AC712" si="82">AA712</f>
        <v>0</v>
      </c>
    </row>
    <row r="713" spans="1:29">
      <c r="A713" s="581" t="s">
        <v>1642</v>
      </c>
      <c r="B713" s="581" t="s">
        <v>1642</v>
      </c>
      <c r="C713" s="581" t="s">
        <v>1643</v>
      </c>
      <c r="D713" s="581" t="s">
        <v>1643</v>
      </c>
      <c r="E713" s="598">
        <v>340000</v>
      </c>
      <c r="G713" s="581" t="e">
        <f t="shared" si="68"/>
        <v>#N/A</v>
      </c>
      <c r="J713" s="581">
        <v>7100</v>
      </c>
      <c r="Q713" s="601"/>
      <c r="T713" s="602" t="e">
        <f t="shared" si="69"/>
        <v>#N/A</v>
      </c>
      <c r="W713" s="581" t="s">
        <v>1649</v>
      </c>
      <c r="Y713" s="602">
        <f t="shared" si="70"/>
        <v>2021</v>
      </c>
      <c r="Z713" s="602">
        <v>12</v>
      </c>
    </row>
    <row r="714" spans="1:29">
      <c r="A714" s="581" t="s">
        <v>1642</v>
      </c>
      <c r="B714" s="581" t="s">
        <v>1642</v>
      </c>
      <c r="C714" s="581" t="s">
        <v>1643</v>
      </c>
      <c r="D714" s="581" t="s">
        <v>1643</v>
      </c>
      <c r="E714" s="598">
        <v>350000</v>
      </c>
      <c r="G714" s="581" t="e">
        <f t="shared" si="68"/>
        <v>#N/A</v>
      </c>
      <c r="J714" s="581">
        <v>7100</v>
      </c>
      <c r="Q714" s="601"/>
      <c r="T714" s="602" t="e">
        <f t="shared" si="69"/>
        <v>#N/A</v>
      </c>
      <c r="W714" s="581" t="s">
        <v>1649</v>
      </c>
      <c r="Y714" s="602">
        <f t="shared" si="70"/>
        <v>2021</v>
      </c>
      <c r="Z714" s="602">
        <v>12</v>
      </c>
    </row>
    <row r="715" spans="1:29">
      <c r="A715" s="581" t="s">
        <v>1642</v>
      </c>
      <c r="B715" s="581" t="s">
        <v>1642</v>
      </c>
      <c r="C715" s="581" t="s">
        <v>1643</v>
      </c>
      <c r="D715" s="581" t="s">
        <v>1643</v>
      </c>
      <c r="E715" s="605" t="s">
        <v>3258</v>
      </c>
      <c r="G715" s="581" t="e">
        <f t="shared" si="68"/>
        <v>#N/A</v>
      </c>
      <c r="J715" s="581">
        <v>7100</v>
      </c>
      <c r="Q715" s="601"/>
      <c r="T715" s="602" t="e">
        <f t="shared" si="69"/>
        <v>#N/A</v>
      </c>
      <c r="W715" s="581" t="s">
        <v>1649</v>
      </c>
      <c r="Y715" s="602">
        <f t="shared" si="70"/>
        <v>2021</v>
      </c>
      <c r="Z715" s="602">
        <v>12</v>
      </c>
      <c r="AA715" s="581">
        <f>('CHANGE NET POSITION-FIDUC(22)'!G15+'CHANGE NET POSITION-FIDUC(22)'!H15+'CHANGE NET POSITION-FIDUC(22)'!G19+'CHANGE NET POSITION-FIDUC(22)'!H19)*-1</f>
        <v>0</v>
      </c>
      <c r="AB715" s="581">
        <f t="shared" ref="AB715" si="83">AA715</f>
        <v>0</v>
      </c>
      <c r="AC715" s="581">
        <f t="shared" ref="AC715" si="84">AA715</f>
        <v>0</v>
      </c>
    </row>
    <row r="716" spans="1:29">
      <c r="A716" s="581" t="s">
        <v>1642</v>
      </c>
      <c r="B716" s="581" t="s">
        <v>1642</v>
      </c>
      <c r="C716" s="581" t="s">
        <v>1643</v>
      </c>
      <c r="D716" s="581" t="s">
        <v>1643</v>
      </c>
      <c r="E716" s="605" t="s">
        <v>3259</v>
      </c>
      <c r="G716" s="581" t="e">
        <f t="shared" si="68"/>
        <v>#N/A</v>
      </c>
      <c r="J716" s="581">
        <v>7100</v>
      </c>
      <c r="Q716" s="601"/>
      <c r="T716" s="602" t="e">
        <f t="shared" si="69"/>
        <v>#N/A</v>
      </c>
      <c r="W716" s="581" t="s">
        <v>1649</v>
      </c>
      <c r="Y716" s="602">
        <f t="shared" si="70"/>
        <v>2021</v>
      </c>
      <c r="Z716" s="602">
        <v>13</v>
      </c>
      <c r="AA716" s="581">
        <f>('CHANGE NET POSITION-FIDUC(22)'!G17+'CHANGE NET POSITION-FIDUC(22)'!H17+'CHANGE NET POSITION-FIDUC(22)'!G18+'CHANGE NET POSITION-FIDUC(22)'!H18)*-1</f>
        <v>0</v>
      </c>
      <c r="AB716" s="581">
        <f t="shared" ref="AB716:AB717" si="85">AA716</f>
        <v>0</v>
      </c>
      <c r="AC716" s="581">
        <f t="shared" ref="AC716:AC717" si="86">AA716</f>
        <v>0</v>
      </c>
    </row>
    <row r="717" spans="1:29">
      <c r="A717" s="581" t="s">
        <v>1642</v>
      </c>
      <c r="B717" s="581" t="s">
        <v>1642</v>
      </c>
      <c r="C717" s="581" t="s">
        <v>1643</v>
      </c>
      <c r="D717" s="581" t="s">
        <v>1643</v>
      </c>
      <c r="E717" s="605" t="s">
        <v>3255</v>
      </c>
      <c r="G717" s="581" t="e">
        <f t="shared" si="68"/>
        <v>#N/A</v>
      </c>
      <c r="J717" s="581">
        <v>7100</v>
      </c>
      <c r="Q717" s="601"/>
      <c r="T717" s="602" t="e">
        <f t="shared" si="69"/>
        <v>#N/A</v>
      </c>
      <c r="W717" s="581" t="s">
        <v>1649</v>
      </c>
      <c r="Y717" s="602">
        <f t="shared" si="70"/>
        <v>2021</v>
      </c>
      <c r="Z717" s="602">
        <v>12</v>
      </c>
      <c r="AA717" s="581">
        <f>('CHANGE NET POSITION-FIDUC(22)'!G16+'CHANGE NET POSITION-FIDUC(22)'!H16)*-1</f>
        <v>0</v>
      </c>
      <c r="AB717" s="581">
        <f t="shared" si="85"/>
        <v>0</v>
      </c>
      <c r="AC717" s="581">
        <f t="shared" si="86"/>
        <v>0</v>
      </c>
    </row>
    <row r="718" spans="1:29">
      <c r="A718" s="581" t="s">
        <v>1642</v>
      </c>
      <c r="B718" s="581" t="s">
        <v>1642</v>
      </c>
      <c r="C718" s="581" t="s">
        <v>1643</v>
      </c>
      <c r="D718" s="581" t="s">
        <v>1643</v>
      </c>
      <c r="E718" s="605" t="s">
        <v>3256</v>
      </c>
      <c r="G718" s="581" t="e">
        <f t="shared" si="68"/>
        <v>#N/A</v>
      </c>
      <c r="J718" s="581">
        <v>7100</v>
      </c>
      <c r="Q718" s="601"/>
      <c r="T718" s="602" t="e">
        <f t="shared" si="69"/>
        <v>#N/A</v>
      </c>
      <c r="W718" s="581" t="s">
        <v>1649</v>
      </c>
      <c r="Y718" s="602">
        <f t="shared" si="70"/>
        <v>2021</v>
      </c>
      <c r="Z718" s="602">
        <v>12</v>
      </c>
    </row>
    <row r="719" spans="1:29">
      <c r="A719" s="581" t="s">
        <v>1642</v>
      </c>
      <c r="B719" s="581" t="s">
        <v>1642</v>
      </c>
      <c r="C719" s="581" t="s">
        <v>1643</v>
      </c>
      <c r="D719" s="581" t="s">
        <v>1643</v>
      </c>
      <c r="E719" s="605" t="s">
        <v>3257</v>
      </c>
      <c r="G719" s="581" t="e">
        <f t="shared" si="68"/>
        <v>#N/A</v>
      </c>
      <c r="J719" s="581">
        <v>7100</v>
      </c>
      <c r="Q719" s="601"/>
      <c r="T719" s="602" t="e">
        <f t="shared" si="69"/>
        <v>#N/A</v>
      </c>
      <c r="W719" s="581" t="s">
        <v>1649</v>
      </c>
      <c r="Y719" s="602">
        <f t="shared" si="70"/>
        <v>2021</v>
      </c>
      <c r="Z719" s="602">
        <v>12</v>
      </c>
    </row>
    <row r="720" spans="1:29">
      <c r="A720" s="581" t="s">
        <v>1642</v>
      </c>
      <c r="B720" s="581" t="s">
        <v>1642</v>
      </c>
      <c r="C720" s="581" t="s">
        <v>1643</v>
      </c>
      <c r="D720" s="581" t="s">
        <v>1643</v>
      </c>
      <c r="E720" s="598">
        <v>510000</v>
      </c>
      <c r="G720" s="581" t="e">
        <f t="shared" si="68"/>
        <v>#N/A</v>
      </c>
      <c r="J720" s="581">
        <v>7100</v>
      </c>
      <c r="Q720" s="601">
        <v>100</v>
      </c>
      <c r="T720" s="602" t="e">
        <f t="shared" si="69"/>
        <v>#N/A</v>
      </c>
      <c r="W720" s="581" t="s">
        <v>1649</v>
      </c>
      <c r="Y720" s="602">
        <f t="shared" si="70"/>
        <v>2021</v>
      </c>
      <c r="Z720" s="602">
        <v>12</v>
      </c>
    </row>
    <row r="721" spans="1:29">
      <c r="A721" s="581" t="s">
        <v>1642</v>
      </c>
      <c r="B721" s="581" t="s">
        <v>1642</v>
      </c>
      <c r="C721" s="581" t="s">
        <v>1643</v>
      </c>
      <c r="D721" s="581" t="s">
        <v>1643</v>
      </c>
      <c r="E721" s="605">
        <v>510000</v>
      </c>
      <c r="G721" s="581" t="e">
        <f t="shared" si="68"/>
        <v>#N/A</v>
      </c>
      <c r="J721" s="581">
        <v>7100</v>
      </c>
      <c r="Q721" s="601">
        <v>200</v>
      </c>
      <c r="T721" s="602" t="e">
        <f t="shared" si="69"/>
        <v>#N/A</v>
      </c>
      <c r="W721" s="581" t="s">
        <v>1649</v>
      </c>
      <c r="Y721" s="602">
        <f t="shared" si="70"/>
        <v>2021</v>
      </c>
      <c r="Z721" s="602">
        <v>12</v>
      </c>
      <c r="AA721" s="581">
        <f>'CHANGE NET POSITION-FIDUC(22)'!G30+'CHANGE NET POSITION-FIDUC(22)'!H30</f>
        <v>0</v>
      </c>
      <c r="AB721" s="581">
        <f t="shared" ref="AB721" si="87">AA721</f>
        <v>0</v>
      </c>
      <c r="AC721" s="581">
        <f t="shared" ref="AC721" si="88">AA721</f>
        <v>0</v>
      </c>
    </row>
    <row r="722" spans="1:29">
      <c r="A722" s="581" t="s">
        <v>1642</v>
      </c>
      <c r="B722" s="581" t="s">
        <v>1642</v>
      </c>
      <c r="C722" s="581" t="s">
        <v>1643</v>
      </c>
      <c r="D722" s="581" t="s">
        <v>1643</v>
      </c>
      <c r="E722" s="598">
        <v>510000</v>
      </c>
      <c r="G722" s="581" t="e">
        <f t="shared" si="68"/>
        <v>#N/A</v>
      </c>
      <c r="J722" s="581">
        <v>7100</v>
      </c>
      <c r="Q722" s="601">
        <v>610</v>
      </c>
      <c r="T722" s="602" t="e">
        <f t="shared" si="69"/>
        <v>#N/A</v>
      </c>
      <c r="W722" s="581" t="s">
        <v>1649</v>
      </c>
      <c r="Y722" s="602">
        <f t="shared" si="70"/>
        <v>2021</v>
      </c>
      <c r="Z722" s="602">
        <v>12</v>
      </c>
    </row>
    <row r="723" spans="1:29">
      <c r="A723" s="581" t="s">
        <v>1642</v>
      </c>
      <c r="B723" s="581" t="s">
        <v>1642</v>
      </c>
      <c r="C723" s="581" t="s">
        <v>1643</v>
      </c>
      <c r="D723" s="581" t="s">
        <v>1643</v>
      </c>
      <c r="E723" s="598">
        <v>510000</v>
      </c>
      <c r="G723" s="581" t="e">
        <f t="shared" si="68"/>
        <v>#N/A</v>
      </c>
      <c r="J723" s="581">
        <v>7100</v>
      </c>
      <c r="Q723" s="601">
        <v>620</v>
      </c>
      <c r="T723" s="602" t="e">
        <f t="shared" si="69"/>
        <v>#N/A</v>
      </c>
      <c r="W723" s="581" t="s">
        <v>1649</v>
      </c>
      <c r="Y723" s="602">
        <f t="shared" si="70"/>
        <v>2021</v>
      </c>
      <c r="Z723" s="602">
        <v>12</v>
      </c>
    </row>
    <row r="724" spans="1:29">
      <c r="A724" s="581" t="s">
        <v>1642</v>
      </c>
      <c r="B724" s="581" t="s">
        <v>1642</v>
      </c>
      <c r="C724" s="581" t="s">
        <v>1643</v>
      </c>
      <c r="D724" s="581" t="s">
        <v>1643</v>
      </c>
      <c r="E724" s="598">
        <v>510000</v>
      </c>
      <c r="G724" s="581" t="e">
        <f t="shared" si="68"/>
        <v>#N/A</v>
      </c>
      <c r="J724" s="581">
        <v>7100</v>
      </c>
      <c r="Q724" s="601">
        <v>900</v>
      </c>
      <c r="T724" s="602" t="e">
        <f t="shared" si="69"/>
        <v>#N/A</v>
      </c>
      <c r="W724" s="581" t="s">
        <v>1649</v>
      </c>
      <c r="Y724" s="602">
        <f t="shared" si="70"/>
        <v>2021</v>
      </c>
      <c r="Z724" s="602">
        <v>12</v>
      </c>
    </row>
    <row r="725" spans="1:29">
      <c r="A725" s="581" t="s">
        <v>1642</v>
      </c>
      <c r="B725" s="581" t="s">
        <v>1642</v>
      </c>
      <c r="C725" s="581" t="s">
        <v>1643</v>
      </c>
      <c r="D725" s="581" t="s">
        <v>1643</v>
      </c>
      <c r="E725" s="598">
        <v>520000</v>
      </c>
      <c r="G725" s="581" t="e">
        <f t="shared" si="68"/>
        <v>#N/A</v>
      </c>
      <c r="J725" s="581">
        <v>7100</v>
      </c>
      <c r="Q725" s="601">
        <v>100</v>
      </c>
      <c r="T725" s="602" t="e">
        <f t="shared" si="69"/>
        <v>#N/A</v>
      </c>
      <c r="W725" s="581" t="s">
        <v>1649</v>
      </c>
      <c r="Y725" s="602">
        <f t="shared" si="70"/>
        <v>2021</v>
      </c>
      <c r="Z725" s="602">
        <v>12</v>
      </c>
    </row>
    <row r="726" spans="1:29">
      <c r="A726" s="581" t="s">
        <v>1642</v>
      </c>
      <c r="B726" s="581" t="s">
        <v>1642</v>
      </c>
      <c r="C726" s="581" t="s">
        <v>1643</v>
      </c>
      <c r="D726" s="581" t="s">
        <v>1643</v>
      </c>
      <c r="E726" s="598">
        <v>520000</v>
      </c>
      <c r="G726" s="581" t="e">
        <f t="shared" si="68"/>
        <v>#N/A</v>
      </c>
      <c r="J726" s="581">
        <v>7100</v>
      </c>
      <c r="Q726" s="601">
        <v>200</v>
      </c>
      <c r="T726" s="602" t="e">
        <f t="shared" si="69"/>
        <v>#N/A</v>
      </c>
      <c r="W726" s="581" t="s">
        <v>1649</v>
      </c>
      <c r="Y726" s="602">
        <f t="shared" si="70"/>
        <v>2021</v>
      </c>
      <c r="Z726" s="602">
        <v>12</v>
      </c>
    </row>
    <row r="727" spans="1:29">
      <c r="A727" s="581" t="s">
        <v>1642</v>
      </c>
      <c r="B727" s="581" t="s">
        <v>1642</v>
      </c>
      <c r="C727" s="581" t="s">
        <v>1643</v>
      </c>
      <c r="D727" s="581" t="s">
        <v>1643</v>
      </c>
      <c r="E727" s="598">
        <v>520000</v>
      </c>
      <c r="G727" s="581" t="e">
        <f t="shared" si="68"/>
        <v>#N/A</v>
      </c>
      <c r="J727" s="581">
        <v>7100</v>
      </c>
      <c r="Q727" s="601">
        <v>610</v>
      </c>
      <c r="T727" s="602" t="e">
        <f t="shared" si="69"/>
        <v>#N/A</v>
      </c>
      <c r="W727" s="581" t="s">
        <v>1649</v>
      </c>
      <c r="Y727" s="602">
        <f t="shared" si="70"/>
        <v>2021</v>
      </c>
      <c r="Z727" s="602">
        <v>12</v>
      </c>
    </row>
    <row r="728" spans="1:29">
      <c r="A728" s="581" t="s">
        <v>1642</v>
      </c>
      <c r="B728" s="581" t="s">
        <v>1642</v>
      </c>
      <c r="C728" s="581" t="s">
        <v>1643</v>
      </c>
      <c r="D728" s="581" t="s">
        <v>1643</v>
      </c>
      <c r="E728" s="598">
        <v>520000</v>
      </c>
      <c r="G728" s="581" t="e">
        <f t="shared" si="68"/>
        <v>#N/A</v>
      </c>
      <c r="J728" s="581">
        <v>7100</v>
      </c>
      <c r="Q728" s="601">
        <v>620</v>
      </c>
      <c r="T728" s="602" t="e">
        <f t="shared" si="69"/>
        <v>#N/A</v>
      </c>
      <c r="W728" s="581" t="s">
        <v>1649</v>
      </c>
      <c r="Y728" s="602">
        <f t="shared" si="70"/>
        <v>2021</v>
      </c>
      <c r="Z728" s="602">
        <v>12</v>
      </c>
    </row>
    <row r="729" spans="1:29">
      <c r="A729" s="581" t="s">
        <v>1642</v>
      </c>
      <c r="B729" s="581" t="s">
        <v>1642</v>
      </c>
      <c r="C729" s="581" t="s">
        <v>1643</v>
      </c>
      <c r="D729" s="581" t="s">
        <v>1643</v>
      </c>
      <c r="E729" s="598">
        <v>520000</v>
      </c>
      <c r="G729" s="581" t="e">
        <f t="shared" si="68"/>
        <v>#N/A</v>
      </c>
      <c r="J729" s="581">
        <v>7100</v>
      </c>
      <c r="Q729" s="601">
        <v>900</v>
      </c>
      <c r="T729" s="602" t="e">
        <f t="shared" si="69"/>
        <v>#N/A</v>
      </c>
      <c r="W729" s="581" t="s">
        <v>1649</v>
      </c>
      <c r="Y729" s="602">
        <f t="shared" si="70"/>
        <v>2021</v>
      </c>
      <c r="Z729" s="602">
        <v>12</v>
      </c>
    </row>
    <row r="730" spans="1:29">
      <c r="A730" s="581" t="s">
        <v>1642</v>
      </c>
      <c r="B730" s="581" t="s">
        <v>1642</v>
      </c>
      <c r="C730" s="581" t="s">
        <v>1643</v>
      </c>
      <c r="D730" s="581" t="s">
        <v>1643</v>
      </c>
      <c r="E730" s="598">
        <v>100000</v>
      </c>
      <c r="G730" s="581" t="e">
        <f t="shared" si="68"/>
        <v>#N/A</v>
      </c>
      <c r="J730" s="581">
        <v>8000</v>
      </c>
      <c r="Q730" s="601"/>
      <c r="T730" s="602" t="e">
        <f t="shared" si="69"/>
        <v>#N/A</v>
      </c>
      <c r="W730" s="581" t="s">
        <v>1649</v>
      </c>
      <c r="Y730" s="602">
        <f t="shared" si="70"/>
        <v>2021</v>
      </c>
      <c r="Z730" s="602">
        <v>12</v>
      </c>
      <c r="AA730" s="581">
        <f>'BS-PERMANENT FUNDS(75-76)'!H6+'BS-PERMANENT FUNDS(75-76)'!H7+'BS-PERMANENT FUNDS(75-76)'!H8+'BS-PERMANENT FUNDS(75-76)'!H9+'BS-PERMANENT FUNDS(75-76)'!H10+'BS-PERMANENT FUNDS(75-76)'!H11+'LedgerLoad Assist'!BF38</f>
        <v>0</v>
      </c>
      <c r="AB730" s="581">
        <f t="shared" ref="AB730:AC735" si="89">AA730</f>
        <v>0</v>
      </c>
      <c r="AC730" s="581">
        <f t="shared" si="89"/>
        <v>0</v>
      </c>
    </row>
    <row r="731" spans="1:29">
      <c r="A731" s="581" t="s">
        <v>1642</v>
      </c>
      <c r="B731" s="581" t="s">
        <v>1642</v>
      </c>
      <c r="C731" s="581" t="s">
        <v>1643</v>
      </c>
      <c r="D731" s="581" t="s">
        <v>1643</v>
      </c>
      <c r="E731" s="598">
        <v>110000</v>
      </c>
      <c r="G731" s="581" t="e">
        <f t="shared" si="68"/>
        <v>#N/A</v>
      </c>
      <c r="J731" s="581">
        <v>8000</v>
      </c>
      <c r="Q731" s="601"/>
      <c r="T731" s="602" t="e">
        <f t="shared" si="69"/>
        <v>#N/A</v>
      </c>
      <c r="W731" s="581" t="s">
        <v>1649</v>
      </c>
      <c r="Y731" s="602">
        <f t="shared" si="70"/>
        <v>2021</v>
      </c>
      <c r="Z731" s="602">
        <v>12</v>
      </c>
      <c r="AA731" s="581">
        <f>'BS-PERMANENT FUNDS(75-76)'!H13+'BS-PERMANENT FUNDS(75-76)'!H14+'BS-PERMANENT FUNDS(75-76)'!H15+'BS-PERMANENT FUNDS(75-76)'!H16+'BS-PERMANENT FUNDS(75-76)'!H17+'BS-PERMANENT FUNDS(75-76)'!H18+'LedgerLoad Assist'!BF39</f>
        <v>0</v>
      </c>
      <c r="AB731" s="581">
        <f t="shared" si="89"/>
        <v>0</v>
      </c>
      <c r="AC731" s="581">
        <f t="shared" si="89"/>
        <v>0</v>
      </c>
    </row>
    <row r="732" spans="1:29">
      <c r="A732" s="581" t="s">
        <v>1642</v>
      </c>
      <c r="B732" s="581" t="s">
        <v>1642</v>
      </c>
      <c r="C732" s="581" t="s">
        <v>1643</v>
      </c>
      <c r="D732" s="581" t="s">
        <v>1643</v>
      </c>
      <c r="E732" s="598">
        <v>120000</v>
      </c>
      <c r="G732" s="581" t="e">
        <f t="shared" si="68"/>
        <v>#N/A</v>
      </c>
      <c r="J732" s="581">
        <v>8000</v>
      </c>
      <c r="Q732" s="601"/>
      <c r="T732" s="602" t="e">
        <f t="shared" si="69"/>
        <v>#N/A</v>
      </c>
      <c r="W732" s="581" t="s">
        <v>1649</v>
      </c>
      <c r="Y732" s="602">
        <f t="shared" si="70"/>
        <v>2021</v>
      </c>
      <c r="Z732" s="602">
        <v>12</v>
      </c>
      <c r="AA732" s="581">
        <f>'BS-PERMANENT FUNDS(75-76)'!H19+'LedgerLoad Assist'!BF40</f>
        <v>0</v>
      </c>
      <c r="AB732" s="581">
        <f t="shared" si="89"/>
        <v>0</v>
      </c>
      <c r="AC732" s="581">
        <f t="shared" si="89"/>
        <v>0</v>
      </c>
    </row>
    <row r="733" spans="1:29">
      <c r="A733" s="581" t="s">
        <v>1642</v>
      </c>
      <c r="B733" s="581" t="s">
        <v>1642</v>
      </c>
      <c r="C733" s="581" t="s">
        <v>1643</v>
      </c>
      <c r="D733" s="581" t="s">
        <v>1643</v>
      </c>
      <c r="E733" s="598">
        <v>130000</v>
      </c>
      <c r="G733" s="581" t="e">
        <f t="shared" si="68"/>
        <v>#N/A</v>
      </c>
      <c r="J733" s="581">
        <v>8000</v>
      </c>
      <c r="Q733" s="601"/>
      <c r="T733" s="602" t="e">
        <f t="shared" si="69"/>
        <v>#N/A</v>
      </c>
      <c r="W733" s="581" t="s">
        <v>1649</v>
      </c>
      <c r="Y733" s="602">
        <f t="shared" si="70"/>
        <v>2021</v>
      </c>
      <c r="Z733" s="602">
        <v>12</v>
      </c>
      <c r="AA733" s="581">
        <f>'BS-PERMANENT FUNDS(75-76)'!H20+'BS-PERMANENT FUNDS(75-76)'!H21+'BS-PERMANENT FUNDS(75-76)'!H22+'LedgerLoad Assist'!BF41</f>
        <v>0</v>
      </c>
      <c r="AB733" s="581">
        <f t="shared" si="89"/>
        <v>0</v>
      </c>
      <c r="AC733" s="581">
        <f t="shared" si="89"/>
        <v>0</v>
      </c>
    </row>
    <row r="734" spans="1:29">
      <c r="A734" s="581" t="s">
        <v>1642</v>
      </c>
      <c r="B734" s="581" t="s">
        <v>1642</v>
      </c>
      <c r="C734" s="581" t="s">
        <v>1643</v>
      </c>
      <c r="D734" s="581" t="s">
        <v>1643</v>
      </c>
      <c r="E734" s="598">
        <v>140000</v>
      </c>
      <c r="G734" s="581" t="e">
        <f t="shared" si="68"/>
        <v>#N/A</v>
      </c>
      <c r="J734" s="581">
        <v>8000</v>
      </c>
      <c r="Q734" s="601"/>
      <c r="T734" s="602" t="e">
        <f t="shared" si="69"/>
        <v>#N/A</v>
      </c>
      <c r="W734" s="581" t="s">
        <v>1649</v>
      </c>
      <c r="Y734" s="602">
        <f t="shared" si="70"/>
        <v>2021</v>
      </c>
      <c r="Z734" s="602">
        <v>12</v>
      </c>
      <c r="AA734" s="581">
        <f>'BS-PERMANENT FUNDS(75-76)'!H23+'LedgerLoad Assist'!BF42</f>
        <v>0</v>
      </c>
      <c r="AB734" s="581">
        <f t="shared" si="89"/>
        <v>0</v>
      </c>
      <c r="AC734" s="581">
        <f t="shared" si="89"/>
        <v>0</v>
      </c>
    </row>
    <row r="735" spans="1:29">
      <c r="A735" s="581" t="s">
        <v>1642</v>
      </c>
      <c r="B735" s="581" t="s">
        <v>1642</v>
      </c>
      <c r="C735" s="581" t="s">
        <v>1643</v>
      </c>
      <c r="D735" s="581" t="s">
        <v>1643</v>
      </c>
      <c r="E735" s="598">
        <v>150000</v>
      </c>
      <c r="G735" s="581" t="e">
        <f t="shared" si="68"/>
        <v>#N/A</v>
      </c>
      <c r="J735" s="581">
        <v>8000</v>
      </c>
      <c r="Q735" s="601"/>
      <c r="T735" s="602" t="e">
        <f t="shared" si="69"/>
        <v>#N/A</v>
      </c>
      <c r="W735" s="581" t="s">
        <v>1649</v>
      </c>
      <c r="Y735" s="602">
        <f t="shared" si="70"/>
        <v>2021</v>
      </c>
      <c r="Z735" s="602">
        <v>12</v>
      </c>
      <c r="AA735" s="581">
        <f>'BS-PERMANENT FUNDS(75-76)'!H24+'LedgerLoad Assist'!BF43</f>
        <v>0</v>
      </c>
      <c r="AB735" s="581">
        <f t="shared" si="89"/>
        <v>0</v>
      </c>
      <c r="AC735" s="581">
        <f t="shared" si="89"/>
        <v>0</v>
      </c>
    </row>
    <row r="736" spans="1:29">
      <c r="A736" s="581" t="s">
        <v>1642</v>
      </c>
      <c r="B736" s="581" t="s">
        <v>1642</v>
      </c>
      <c r="C736" s="581" t="s">
        <v>1643</v>
      </c>
      <c r="D736" s="581" t="s">
        <v>1643</v>
      </c>
      <c r="E736" s="598">
        <v>160000</v>
      </c>
      <c r="G736" s="581" t="e">
        <f t="shared" si="68"/>
        <v>#N/A</v>
      </c>
      <c r="J736" s="581">
        <v>8000</v>
      </c>
      <c r="Q736" s="601"/>
      <c r="T736" s="602" t="e">
        <f t="shared" si="69"/>
        <v>#N/A</v>
      </c>
      <c r="W736" s="581" t="s">
        <v>1649</v>
      </c>
      <c r="Y736" s="602">
        <f t="shared" si="70"/>
        <v>2021</v>
      </c>
      <c r="Z736" s="602">
        <v>12</v>
      </c>
    </row>
    <row r="737" spans="1:29">
      <c r="A737" s="581" t="s">
        <v>1642</v>
      </c>
      <c r="B737" s="581" t="s">
        <v>1642</v>
      </c>
      <c r="C737" s="581" t="s">
        <v>1643</v>
      </c>
      <c r="D737" s="581" t="s">
        <v>1643</v>
      </c>
      <c r="E737" s="598">
        <v>170000</v>
      </c>
      <c r="G737" s="581" t="e">
        <f t="shared" si="68"/>
        <v>#N/A</v>
      </c>
      <c r="J737" s="581">
        <v>8000</v>
      </c>
      <c r="Q737" s="601"/>
      <c r="T737" s="602" t="e">
        <f t="shared" si="69"/>
        <v>#N/A</v>
      </c>
      <c r="W737" s="581" t="s">
        <v>1649</v>
      </c>
      <c r="Y737" s="602">
        <f t="shared" si="70"/>
        <v>2021</v>
      </c>
      <c r="Z737" s="602">
        <v>12</v>
      </c>
      <c r="AA737" s="581">
        <f>'BS-PERMANENT FUNDS(75-76)'!H25+'LedgerLoad Assist'!BF45</f>
        <v>0</v>
      </c>
      <c r="AB737" s="581">
        <f t="shared" ref="AB737:AC741" si="90">AA737</f>
        <v>0</v>
      </c>
      <c r="AC737" s="581">
        <f t="shared" si="90"/>
        <v>0</v>
      </c>
    </row>
    <row r="738" spans="1:29">
      <c r="A738" s="581" t="s">
        <v>1642</v>
      </c>
      <c r="B738" s="581" t="s">
        <v>1642</v>
      </c>
      <c r="C738" s="581" t="s">
        <v>1643</v>
      </c>
      <c r="D738" s="581" t="s">
        <v>1643</v>
      </c>
      <c r="E738" s="598">
        <v>180000</v>
      </c>
      <c r="G738" s="581" t="e">
        <f t="shared" si="68"/>
        <v>#N/A</v>
      </c>
      <c r="J738" s="581">
        <v>8000</v>
      </c>
      <c r="Q738" s="601"/>
      <c r="T738" s="602" t="e">
        <f t="shared" si="69"/>
        <v>#N/A</v>
      </c>
      <c r="W738" s="581" t="s">
        <v>1649</v>
      </c>
      <c r="Y738" s="602">
        <f t="shared" si="70"/>
        <v>2021</v>
      </c>
      <c r="Z738" s="602">
        <v>12</v>
      </c>
      <c r="AB738" s="581">
        <f t="shared" si="90"/>
        <v>0</v>
      </c>
      <c r="AC738" s="581">
        <f t="shared" si="90"/>
        <v>0</v>
      </c>
    </row>
    <row r="739" spans="1:29">
      <c r="A739" s="581" t="s">
        <v>1642</v>
      </c>
      <c r="B739" s="581" t="s">
        <v>1642</v>
      </c>
      <c r="C739" s="581" t="s">
        <v>1643</v>
      </c>
      <c r="D739" s="581" t="s">
        <v>1643</v>
      </c>
      <c r="E739" s="598">
        <v>190000</v>
      </c>
      <c r="G739" s="581" t="e">
        <f t="shared" si="68"/>
        <v>#N/A</v>
      </c>
      <c r="J739" s="581">
        <v>8000</v>
      </c>
      <c r="Q739" s="601"/>
      <c r="T739" s="602" t="e">
        <f t="shared" si="69"/>
        <v>#N/A</v>
      </c>
      <c r="W739" s="581" t="s">
        <v>1649</v>
      </c>
      <c r="Y739" s="602">
        <f t="shared" si="70"/>
        <v>2021</v>
      </c>
      <c r="Z739" s="602">
        <v>12</v>
      </c>
      <c r="AA739" s="581">
        <f>'BS-PERMANENT FUNDS(75-76)'!H31+'LedgerLoad Assist'!BF47</f>
        <v>0</v>
      </c>
      <c r="AB739" s="581">
        <f t="shared" si="90"/>
        <v>0</v>
      </c>
      <c r="AC739" s="581">
        <f t="shared" si="90"/>
        <v>0</v>
      </c>
    </row>
    <row r="740" spans="1:29">
      <c r="A740" s="581" t="s">
        <v>1642</v>
      </c>
      <c r="B740" s="581" t="s">
        <v>1642</v>
      </c>
      <c r="C740" s="581" t="s">
        <v>1643</v>
      </c>
      <c r="D740" s="581" t="s">
        <v>1643</v>
      </c>
      <c r="E740" s="598">
        <v>200000</v>
      </c>
      <c r="G740" s="581" t="e">
        <f t="shared" si="68"/>
        <v>#N/A</v>
      </c>
      <c r="J740" s="581">
        <v>8000</v>
      </c>
      <c r="Q740" s="601"/>
      <c r="T740" s="602" t="e">
        <f t="shared" si="69"/>
        <v>#N/A</v>
      </c>
      <c r="W740" s="581" t="s">
        <v>1649</v>
      </c>
      <c r="Y740" s="602">
        <f t="shared" si="70"/>
        <v>2021</v>
      </c>
      <c r="Z740" s="602">
        <v>12</v>
      </c>
      <c r="AA740" s="581">
        <f>('BS-PERMANENT FUNDS(75-76)'!H34+'BS-PERMANENT FUNDS(75-76)'!H35+'BS-PERMANENT FUNDS(75-76)'!H36+'BS-PERMANENT FUNDS(75-76)'!H37+'BS-PERMANENT FUNDS(75-76)'!H38+'BS-PERMANENT FUNDS(75-76)'!H39+'LedgerLoad Assist'!BF48)*-1</f>
        <v>0</v>
      </c>
      <c r="AB740" s="581">
        <f t="shared" si="90"/>
        <v>0</v>
      </c>
      <c r="AC740" s="581">
        <f t="shared" si="90"/>
        <v>0</v>
      </c>
    </row>
    <row r="741" spans="1:29">
      <c r="A741" s="581" t="s">
        <v>1642</v>
      </c>
      <c r="B741" s="581" t="s">
        <v>1642</v>
      </c>
      <c r="C741" s="581" t="s">
        <v>1643</v>
      </c>
      <c r="D741" s="581" t="s">
        <v>1643</v>
      </c>
      <c r="E741" s="598">
        <v>210000</v>
      </c>
      <c r="G741" s="581" t="e">
        <f t="shared" si="68"/>
        <v>#N/A</v>
      </c>
      <c r="J741" s="581">
        <v>8000</v>
      </c>
      <c r="Q741" s="601"/>
      <c r="T741" s="602" t="e">
        <f t="shared" si="69"/>
        <v>#N/A</v>
      </c>
      <c r="W741" s="581" t="s">
        <v>1649</v>
      </c>
      <c r="Y741" s="602">
        <f t="shared" si="70"/>
        <v>2021</v>
      </c>
      <c r="Z741" s="602">
        <v>12</v>
      </c>
      <c r="AA741" s="581">
        <f>('BS-PERMANENT FUNDS(75-76)'!H40+'BS-PERMANENT FUNDS(75-76)'!H41+'BS-PERMANENT FUNDS(75-76)'!H42+'LedgerLoad Assist'!BF49+'BS-PERMANENT FUNDS(75-76)'!H43+'LedgerLoad Assist'!BF50)*-1</f>
        <v>0</v>
      </c>
      <c r="AB741" s="581">
        <f t="shared" si="90"/>
        <v>0</v>
      </c>
      <c r="AC741" s="581">
        <f t="shared" si="90"/>
        <v>0</v>
      </c>
    </row>
    <row r="742" spans="1:29">
      <c r="A742" s="581" t="s">
        <v>1642</v>
      </c>
      <c r="B742" s="581" t="s">
        <v>1642</v>
      </c>
      <c r="C742" s="581" t="s">
        <v>1643</v>
      </c>
      <c r="D742" s="581" t="s">
        <v>1643</v>
      </c>
      <c r="E742" s="598">
        <v>216000</v>
      </c>
      <c r="G742" s="581" t="e">
        <f t="shared" si="68"/>
        <v>#N/A</v>
      </c>
      <c r="J742" s="581">
        <v>8000</v>
      </c>
      <c r="Q742" s="601"/>
      <c r="T742" s="602" t="e">
        <f t="shared" si="69"/>
        <v>#N/A</v>
      </c>
      <c r="W742" s="581" t="s">
        <v>1649</v>
      </c>
      <c r="Y742" s="602">
        <f t="shared" si="70"/>
        <v>2021</v>
      </c>
      <c r="Z742" s="602">
        <v>12</v>
      </c>
      <c r="AA742" s="581">
        <v>0</v>
      </c>
    </row>
    <row r="743" spans="1:29">
      <c r="A743" s="581" t="s">
        <v>1642</v>
      </c>
      <c r="B743" s="581" t="s">
        <v>1642</v>
      </c>
      <c r="C743" s="581" t="s">
        <v>1643</v>
      </c>
      <c r="D743" s="581" t="s">
        <v>1643</v>
      </c>
      <c r="E743" s="598">
        <v>220000</v>
      </c>
      <c r="G743" s="581" t="e">
        <f t="shared" si="68"/>
        <v>#N/A</v>
      </c>
      <c r="J743" s="581">
        <v>8000</v>
      </c>
      <c r="Q743" s="601"/>
      <c r="T743" s="602" t="e">
        <f t="shared" si="69"/>
        <v>#N/A</v>
      </c>
      <c r="W743" s="581" t="s">
        <v>1649</v>
      </c>
      <c r="Y743" s="602">
        <f t="shared" si="70"/>
        <v>2021</v>
      </c>
      <c r="Z743" s="602">
        <v>12</v>
      </c>
      <c r="AA743" s="581">
        <f>('BS-PERMANENT FUNDS(75-76)'!H50+'LedgerLoad Assist'!BF51)*-1</f>
        <v>0</v>
      </c>
      <c r="AB743" s="581">
        <f>AA743</f>
        <v>0</v>
      </c>
      <c r="AC743" s="581">
        <f>AB743</f>
        <v>0</v>
      </c>
    </row>
    <row r="744" spans="1:29">
      <c r="A744" s="581" t="s">
        <v>1642</v>
      </c>
      <c r="B744" s="581" t="s">
        <v>1642</v>
      </c>
      <c r="C744" s="581" t="s">
        <v>1643</v>
      </c>
      <c r="D744" s="581" t="s">
        <v>1643</v>
      </c>
      <c r="E744" s="598">
        <v>230000</v>
      </c>
      <c r="G744" s="581" t="e">
        <f t="shared" si="68"/>
        <v>#N/A</v>
      </c>
      <c r="J744" s="581">
        <v>8000</v>
      </c>
      <c r="Q744" s="601"/>
      <c r="T744" s="602" t="e">
        <f t="shared" si="69"/>
        <v>#N/A</v>
      </c>
      <c r="W744" s="581" t="s">
        <v>1649</v>
      </c>
      <c r="Y744" s="602">
        <f t="shared" si="70"/>
        <v>2021</v>
      </c>
      <c r="Z744" s="602">
        <v>12</v>
      </c>
      <c r="AA744" s="581">
        <f>('BS-PERMANENT FUNDS(75-76)'!H44+'LedgerLoad Assist'!BF52)*-1</f>
        <v>0</v>
      </c>
      <c r="AB744" s="581">
        <f>AA744</f>
        <v>0</v>
      </c>
      <c r="AC744" s="581">
        <f>AB744</f>
        <v>0</v>
      </c>
    </row>
    <row r="745" spans="1:29">
      <c r="A745" s="581" t="s">
        <v>1642</v>
      </c>
      <c r="B745" s="581" t="s">
        <v>1642</v>
      </c>
      <c r="C745" s="581" t="s">
        <v>1643</v>
      </c>
      <c r="D745" s="581" t="s">
        <v>1643</v>
      </c>
      <c r="E745" s="598">
        <v>240000</v>
      </c>
      <c r="G745" s="581" t="e">
        <f t="shared" si="68"/>
        <v>#N/A</v>
      </c>
      <c r="J745" s="581">
        <v>8000</v>
      </c>
      <c r="Q745" s="601"/>
      <c r="T745" s="602" t="e">
        <f t="shared" si="69"/>
        <v>#N/A</v>
      </c>
      <c r="W745" s="581" t="s">
        <v>1649</v>
      </c>
      <c r="Y745" s="602">
        <f t="shared" si="70"/>
        <v>2021</v>
      </c>
      <c r="Z745" s="602">
        <v>12</v>
      </c>
      <c r="AA745" s="581">
        <v>0</v>
      </c>
    </row>
    <row r="746" spans="1:29">
      <c r="A746" s="581" t="s">
        <v>1642</v>
      </c>
      <c r="B746" s="581" t="s">
        <v>1642</v>
      </c>
      <c r="C746" s="581" t="s">
        <v>1643</v>
      </c>
      <c r="D746" s="581" t="s">
        <v>1643</v>
      </c>
      <c r="E746" s="598">
        <v>250000</v>
      </c>
      <c r="G746" s="581" t="e">
        <f t="shared" si="68"/>
        <v>#N/A</v>
      </c>
      <c r="J746" s="581">
        <v>8000</v>
      </c>
      <c r="Q746" s="601"/>
      <c r="T746" s="602" t="e">
        <f t="shared" si="69"/>
        <v>#N/A</v>
      </c>
      <c r="W746" s="581" t="s">
        <v>1649</v>
      </c>
      <c r="Y746" s="602">
        <f t="shared" si="70"/>
        <v>2021</v>
      </c>
      <c r="Z746" s="602">
        <v>12</v>
      </c>
      <c r="AA746" s="581">
        <v>0</v>
      </c>
    </row>
    <row r="747" spans="1:29">
      <c r="A747" s="581" t="s">
        <v>1642</v>
      </c>
      <c r="B747" s="581" t="s">
        <v>1642</v>
      </c>
      <c r="C747" s="581" t="s">
        <v>1643</v>
      </c>
      <c r="D747" s="581" t="s">
        <v>1643</v>
      </c>
      <c r="E747" s="598">
        <v>260000</v>
      </c>
      <c r="G747" s="581" t="e">
        <f t="shared" si="68"/>
        <v>#N/A</v>
      </c>
      <c r="J747" s="581">
        <v>8000</v>
      </c>
      <c r="Q747" s="601"/>
      <c r="T747" s="602" t="e">
        <f t="shared" si="69"/>
        <v>#N/A</v>
      </c>
      <c r="W747" s="581" t="s">
        <v>1649</v>
      </c>
      <c r="Y747" s="602">
        <f t="shared" si="70"/>
        <v>2021</v>
      </c>
      <c r="Z747" s="602">
        <v>12</v>
      </c>
      <c r="AA747" s="581">
        <v>0</v>
      </c>
    </row>
    <row r="748" spans="1:29">
      <c r="A748" s="581" t="s">
        <v>1642</v>
      </c>
      <c r="B748" s="581" t="s">
        <v>1642</v>
      </c>
      <c r="C748" s="581" t="s">
        <v>1643</v>
      </c>
      <c r="D748" s="581" t="s">
        <v>1643</v>
      </c>
      <c r="E748" s="598">
        <v>270000</v>
      </c>
      <c r="G748" s="581" t="e">
        <f t="shared" si="68"/>
        <v>#N/A</v>
      </c>
      <c r="J748" s="581">
        <v>8000</v>
      </c>
      <c r="Q748" s="601"/>
      <c r="T748" s="602" t="e">
        <f t="shared" si="69"/>
        <v>#N/A</v>
      </c>
      <c r="W748" s="581" t="s">
        <v>1649</v>
      </c>
      <c r="Y748" s="602">
        <f t="shared" si="70"/>
        <v>2021</v>
      </c>
      <c r="Z748" s="602">
        <v>12</v>
      </c>
      <c r="AA748" s="581">
        <f>('BS-PERMANENT FUNDS(75-76)'!H58+'LedgerLoad Assist'!BF56)*-1</f>
        <v>0</v>
      </c>
      <c r="AB748" s="581">
        <f>AA748</f>
        <v>0</v>
      </c>
      <c r="AC748" s="581">
        <f>AB748</f>
        <v>0</v>
      </c>
    </row>
    <row r="749" spans="1:29">
      <c r="A749" s="581" t="s">
        <v>1642</v>
      </c>
      <c r="B749" s="581" t="s">
        <v>1642</v>
      </c>
      <c r="C749" s="581" t="s">
        <v>1643</v>
      </c>
      <c r="D749" s="581" t="s">
        <v>1643</v>
      </c>
      <c r="E749" s="598">
        <v>280000</v>
      </c>
      <c r="G749" s="581" t="e">
        <f t="shared" si="68"/>
        <v>#N/A</v>
      </c>
      <c r="J749" s="581">
        <v>8000</v>
      </c>
      <c r="Q749" s="601"/>
      <c r="T749" s="602" t="e">
        <f t="shared" si="69"/>
        <v>#N/A</v>
      </c>
      <c r="W749" s="581" t="s">
        <v>1649</v>
      </c>
      <c r="Y749" s="602">
        <f t="shared" si="70"/>
        <v>2021</v>
      </c>
      <c r="Z749" s="602">
        <v>12</v>
      </c>
      <c r="AA749" s="581">
        <v>0</v>
      </c>
    </row>
    <row r="750" spans="1:29">
      <c r="A750" s="581" t="s">
        <v>1642</v>
      </c>
      <c r="B750" s="581" t="s">
        <v>1642</v>
      </c>
      <c r="C750" s="581" t="s">
        <v>1643</v>
      </c>
      <c r="D750" s="581" t="s">
        <v>1643</v>
      </c>
      <c r="E750" s="598">
        <v>310000</v>
      </c>
      <c r="G750" s="581" t="e">
        <f t="shared" si="68"/>
        <v>#N/A</v>
      </c>
      <c r="J750" s="581">
        <v>8000</v>
      </c>
      <c r="Q750" s="601"/>
      <c r="T750" s="602" t="e">
        <f t="shared" si="69"/>
        <v>#N/A</v>
      </c>
      <c r="W750" s="581" t="s">
        <v>1649</v>
      </c>
      <c r="Y750" s="602">
        <f t="shared" si="70"/>
        <v>2021</v>
      </c>
      <c r="Z750" s="602">
        <v>12</v>
      </c>
      <c r="AA750" s="581">
        <f>('LedgerLoad Assist'!BF58)*-1</f>
        <v>0</v>
      </c>
      <c r="AB750" s="581">
        <f t="shared" ref="AB750:AC752" si="91">AA750</f>
        <v>0</v>
      </c>
      <c r="AC750" s="581">
        <f t="shared" si="91"/>
        <v>0</v>
      </c>
    </row>
    <row r="751" spans="1:29">
      <c r="A751" s="581" t="s">
        <v>1642</v>
      </c>
      <c r="B751" s="581" t="s">
        <v>1642</v>
      </c>
      <c r="C751" s="581" t="s">
        <v>1643</v>
      </c>
      <c r="D751" s="581" t="s">
        <v>1643</v>
      </c>
      <c r="E751" s="598">
        <v>311000</v>
      </c>
      <c r="G751" s="581" t="e">
        <f t="shared" si="68"/>
        <v>#N/A</v>
      </c>
      <c r="J751" s="581">
        <v>8000</v>
      </c>
      <c r="Q751" s="601"/>
      <c r="T751" s="602" t="e">
        <f t="shared" si="69"/>
        <v>#N/A</v>
      </c>
      <c r="W751" s="581" t="s">
        <v>1649</v>
      </c>
      <c r="Y751" s="602">
        <f t="shared" si="70"/>
        <v>2021</v>
      </c>
      <c r="Z751" s="602">
        <v>12</v>
      </c>
      <c r="AA751" s="581">
        <f>('OPER.-PERMANENT FUNDS(77-78)'!H10+'LedgerLoad Assist'!BF59)*-1</f>
        <v>0</v>
      </c>
      <c r="AB751" s="581">
        <f t="shared" si="91"/>
        <v>0</v>
      </c>
      <c r="AC751" s="581">
        <f t="shared" si="91"/>
        <v>0</v>
      </c>
    </row>
    <row r="752" spans="1:29">
      <c r="A752" s="581" t="s">
        <v>1642</v>
      </c>
      <c r="B752" s="581" t="s">
        <v>1642</v>
      </c>
      <c r="C752" s="581" t="s">
        <v>1643</v>
      </c>
      <c r="D752" s="581" t="s">
        <v>1643</v>
      </c>
      <c r="E752" s="598">
        <v>312000</v>
      </c>
      <c r="G752" s="581" t="e">
        <f t="shared" si="68"/>
        <v>#N/A</v>
      </c>
      <c r="J752" s="581">
        <v>8000</v>
      </c>
      <c r="Q752" s="601"/>
      <c r="T752" s="602" t="e">
        <f t="shared" si="69"/>
        <v>#N/A</v>
      </c>
      <c r="W752" s="581" t="s">
        <v>1649</v>
      </c>
      <c r="Y752" s="602">
        <f t="shared" si="70"/>
        <v>2021</v>
      </c>
      <c r="Z752" s="602">
        <v>12</v>
      </c>
      <c r="AA752" s="581">
        <f>('LedgerLoad Assist'!BF60)*-1</f>
        <v>0</v>
      </c>
      <c r="AB752" s="581">
        <f t="shared" si="91"/>
        <v>0</v>
      </c>
      <c r="AC752" s="581">
        <f t="shared" si="91"/>
        <v>0</v>
      </c>
    </row>
    <row r="753" spans="1:29">
      <c r="A753" s="581" t="s">
        <v>1642</v>
      </c>
      <c r="B753" s="581" t="s">
        <v>1642</v>
      </c>
      <c r="C753" s="581" t="s">
        <v>1643</v>
      </c>
      <c r="D753" s="581" t="s">
        <v>1643</v>
      </c>
      <c r="E753" s="598">
        <v>313000</v>
      </c>
      <c r="G753" s="581" t="e">
        <f t="shared" si="68"/>
        <v>#N/A</v>
      </c>
      <c r="J753" s="581">
        <v>8000</v>
      </c>
      <c r="Q753" s="601"/>
      <c r="T753" s="602" t="e">
        <f t="shared" si="69"/>
        <v>#N/A</v>
      </c>
      <c r="W753" s="581" t="s">
        <v>1649</v>
      </c>
      <c r="Y753" s="602">
        <f t="shared" si="70"/>
        <v>2021</v>
      </c>
      <c r="Z753" s="602">
        <v>12</v>
      </c>
      <c r="AA753" s="581">
        <v>0</v>
      </c>
    </row>
    <row r="754" spans="1:29">
      <c r="A754" s="581" t="s">
        <v>1642</v>
      </c>
      <c r="B754" s="581" t="s">
        <v>1642</v>
      </c>
      <c r="C754" s="581" t="s">
        <v>1643</v>
      </c>
      <c r="D754" s="581" t="s">
        <v>1643</v>
      </c>
      <c r="E754" s="598">
        <v>314000</v>
      </c>
      <c r="G754" s="581" t="e">
        <f t="shared" si="68"/>
        <v>#N/A</v>
      </c>
      <c r="J754" s="581">
        <v>8000</v>
      </c>
      <c r="Q754" s="601"/>
      <c r="T754" s="602" t="e">
        <f t="shared" si="69"/>
        <v>#N/A</v>
      </c>
      <c r="W754" s="581" t="s">
        <v>1649</v>
      </c>
      <c r="Y754" s="602">
        <f t="shared" si="70"/>
        <v>2021</v>
      </c>
      <c r="Z754" s="602">
        <v>12</v>
      </c>
      <c r="AA754" s="581">
        <f>('OPER.-PERMANENT FUNDS(77-78)'!H11+'LedgerLoad Assist'!BF62)*-1</f>
        <v>0</v>
      </c>
      <c r="AB754" s="581">
        <f t="shared" ref="AB754:AC778" si="92">AA754</f>
        <v>0</v>
      </c>
      <c r="AC754" s="581">
        <f t="shared" si="92"/>
        <v>0</v>
      </c>
    </row>
    <row r="755" spans="1:29">
      <c r="A755" s="581" t="s">
        <v>1642</v>
      </c>
      <c r="B755" s="581" t="s">
        <v>1642</v>
      </c>
      <c r="C755" s="581" t="s">
        <v>1643</v>
      </c>
      <c r="D755" s="581" t="s">
        <v>1643</v>
      </c>
      <c r="E755" s="598">
        <v>315000</v>
      </c>
      <c r="G755" s="581" t="e">
        <f t="shared" ref="G755:G818" si="93">$G$6</f>
        <v>#N/A</v>
      </c>
      <c r="J755" s="581">
        <v>8000</v>
      </c>
      <c r="Q755" s="601"/>
      <c r="T755" s="602" t="e">
        <f t="shared" ref="T755:T818" si="94">$T$6</f>
        <v>#N/A</v>
      </c>
      <c r="W755" s="581" t="s">
        <v>1649</v>
      </c>
      <c r="Y755" s="602">
        <f t="shared" ref="Y755:Y818" si="95">$Y$6</f>
        <v>2021</v>
      </c>
      <c r="Z755" s="602">
        <v>12</v>
      </c>
      <c r="AA755" s="581">
        <f>('LedgerLoad Assist'!BF63)*-1</f>
        <v>0</v>
      </c>
      <c r="AB755" s="581">
        <f t="shared" si="92"/>
        <v>0</v>
      </c>
      <c r="AC755" s="581">
        <f t="shared" si="92"/>
        <v>0</v>
      </c>
    </row>
    <row r="756" spans="1:29">
      <c r="A756" s="581" t="s">
        <v>1642</v>
      </c>
      <c r="B756" s="581" t="s">
        <v>1642</v>
      </c>
      <c r="C756" s="581" t="s">
        <v>1643</v>
      </c>
      <c r="D756" s="581" t="s">
        <v>1643</v>
      </c>
      <c r="E756" s="598">
        <v>316000</v>
      </c>
      <c r="G756" s="581" t="e">
        <f t="shared" si="93"/>
        <v>#N/A</v>
      </c>
      <c r="J756" s="581">
        <v>8000</v>
      </c>
      <c r="Q756" s="601"/>
      <c r="T756" s="602" t="e">
        <f t="shared" si="94"/>
        <v>#N/A</v>
      </c>
      <c r="W756" s="581" t="s">
        <v>1649</v>
      </c>
      <c r="Y756" s="602">
        <f t="shared" si="95"/>
        <v>2021</v>
      </c>
      <c r="Z756" s="602">
        <v>12</v>
      </c>
      <c r="AA756" s="581">
        <f>('LedgerLoad Assist'!BF64)*-1</f>
        <v>0</v>
      </c>
      <c r="AB756" s="581">
        <f t="shared" si="92"/>
        <v>0</v>
      </c>
      <c r="AC756" s="581">
        <f t="shared" si="92"/>
        <v>0</v>
      </c>
    </row>
    <row r="757" spans="1:29">
      <c r="A757" s="581" t="s">
        <v>1642</v>
      </c>
      <c r="B757" s="581" t="s">
        <v>1642</v>
      </c>
      <c r="C757" s="581" t="s">
        <v>1643</v>
      </c>
      <c r="D757" s="581" t="s">
        <v>1643</v>
      </c>
      <c r="E757" s="598">
        <v>320000</v>
      </c>
      <c r="G757" s="581" t="e">
        <f t="shared" si="93"/>
        <v>#N/A</v>
      </c>
      <c r="J757" s="581">
        <v>8000</v>
      </c>
      <c r="Q757" s="601"/>
      <c r="T757" s="602" t="e">
        <f t="shared" si="94"/>
        <v>#N/A</v>
      </c>
      <c r="W757" s="581" t="s">
        <v>1649</v>
      </c>
      <c r="Y757" s="602">
        <f t="shared" si="95"/>
        <v>2021</v>
      </c>
      <c r="Z757" s="602">
        <v>12</v>
      </c>
      <c r="AA757" s="581">
        <f>('LedgerLoad Assist'!BF65)*-1</f>
        <v>0</v>
      </c>
      <c r="AB757" s="581">
        <f t="shared" si="92"/>
        <v>0</v>
      </c>
      <c r="AC757" s="581">
        <f t="shared" si="92"/>
        <v>0</v>
      </c>
    </row>
    <row r="758" spans="1:29">
      <c r="A758" s="581" t="s">
        <v>1642</v>
      </c>
      <c r="B758" s="581" t="s">
        <v>1642</v>
      </c>
      <c r="C758" s="581" t="s">
        <v>1643</v>
      </c>
      <c r="D758" s="581" t="s">
        <v>1643</v>
      </c>
      <c r="E758" s="598">
        <v>322000</v>
      </c>
      <c r="G758" s="581" t="e">
        <f t="shared" si="93"/>
        <v>#N/A</v>
      </c>
      <c r="J758" s="581">
        <v>8000</v>
      </c>
      <c r="Q758" s="601"/>
      <c r="T758" s="602" t="e">
        <f t="shared" si="94"/>
        <v>#N/A</v>
      </c>
      <c r="W758" s="581" t="s">
        <v>1649</v>
      </c>
      <c r="Y758" s="602">
        <f t="shared" si="95"/>
        <v>2021</v>
      </c>
      <c r="Z758" s="602">
        <v>12</v>
      </c>
      <c r="AA758" s="581">
        <f>('LedgerLoad Assist'!BF66)*-1</f>
        <v>0</v>
      </c>
      <c r="AB758" s="581">
        <f t="shared" si="92"/>
        <v>0</v>
      </c>
      <c r="AC758" s="581">
        <f t="shared" si="92"/>
        <v>0</v>
      </c>
    </row>
    <row r="759" spans="1:29">
      <c r="A759" s="581" t="s">
        <v>1642</v>
      </c>
      <c r="B759" s="581" t="s">
        <v>1642</v>
      </c>
      <c r="C759" s="581" t="s">
        <v>1643</v>
      </c>
      <c r="D759" s="581" t="s">
        <v>1643</v>
      </c>
      <c r="E759" s="598">
        <v>323000</v>
      </c>
      <c r="G759" s="581" t="e">
        <f t="shared" si="93"/>
        <v>#N/A</v>
      </c>
      <c r="J759" s="581">
        <v>8000</v>
      </c>
      <c r="Q759" s="601"/>
      <c r="T759" s="602" t="e">
        <f t="shared" si="94"/>
        <v>#N/A</v>
      </c>
      <c r="W759" s="581" t="s">
        <v>1649</v>
      </c>
      <c r="Y759" s="602">
        <f t="shared" si="95"/>
        <v>2021</v>
      </c>
      <c r="Z759" s="602">
        <v>12</v>
      </c>
      <c r="AA759" s="581">
        <f>('LedgerLoad Assist'!BF67)*-1</f>
        <v>0</v>
      </c>
      <c r="AB759" s="581">
        <f t="shared" si="92"/>
        <v>0</v>
      </c>
      <c r="AC759" s="581">
        <f t="shared" si="92"/>
        <v>0</v>
      </c>
    </row>
    <row r="760" spans="1:29">
      <c r="A760" s="581" t="s">
        <v>1642</v>
      </c>
      <c r="B760" s="581" t="s">
        <v>1642</v>
      </c>
      <c r="C760" s="581" t="s">
        <v>1643</v>
      </c>
      <c r="D760" s="581" t="s">
        <v>1643</v>
      </c>
      <c r="E760" s="598">
        <v>330000</v>
      </c>
      <c r="G760" s="581" t="e">
        <f t="shared" si="93"/>
        <v>#N/A</v>
      </c>
      <c r="J760" s="581">
        <v>8000</v>
      </c>
      <c r="Q760" s="601"/>
      <c r="T760" s="602" t="e">
        <f t="shared" si="94"/>
        <v>#N/A</v>
      </c>
      <c r="W760" s="581" t="s">
        <v>1649</v>
      </c>
      <c r="Y760" s="602">
        <f t="shared" si="95"/>
        <v>2021</v>
      </c>
      <c r="Z760" s="602">
        <v>12</v>
      </c>
      <c r="AA760" s="581">
        <f>('LedgerLoad Assist'!BF68)*-1</f>
        <v>0</v>
      </c>
      <c r="AB760" s="581">
        <f t="shared" si="92"/>
        <v>0</v>
      </c>
      <c r="AC760" s="581">
        <f t="shared" si="92"/>
        <v>0</v>
      </c>
    </row>
    <row r="761" spans="1:29">
      <c r="A761" s="581" t="s">
        <v>1642</v>
      </c>
      <c r="B761" s="581" t="s">
        <v>1642</v>
      </c>
      <c r="C761" s="581" t="s">
        <v>1643</v>
      </c>
      <c r="D761" s="581" t="s">
        <v>1643</v>
      </c>
      <c r="E761" s="598">
        <v>331000</v>
      </c>
      <c r="G761" s="581" t="e">
        <f t="shared" si="93"/>
        <v>#N/A</v>
      </c>
      <c r="J761" s="581">
        <v>8000</v>
      </c>
      <c r="Q761" s="601"/>
      <c r="T761" s="602" t="e">
        <f t="shared" si="94"/>
        <v>#N/A</v>
      </c>
      <c r="W761" s="581" t="s">
        <v>1649</v>
      </c>
      <c r="Y761" s="602">
        <f t="shared" si="95"/>
        <v>2021</v>
      </c>
      <c r="Z761" s="602">
        <v>12</v>
      </c>
      <c r="AA761" s="581">
        <f>('OPER.-PERMANENT FUNDS(77-78)'!H13+'OPER.-PERMANENT FUNDS(77-78)'!H14+'LedgerLoad Assist'!BF69)*-1</f>
        <v>0</v>
      </c>
      <c r="AB761" s="581">
        <f t="shared" si="92"/>
        <v>0</v>
      </c>
      <c r="AC761" s="581">
        <f t="shared" si="92"/>
        <v>0</v>
      </c>
    </row>
    <row r="762" spans="1:29">
      <c r="A762" s="581" t="s">
        <v>1642</v>
      </c>
      <c r="B762" s="581" t="s">
        <v>1642</v>
      </c>
      <c r="C762" s="581" t="s">
        <v>1643</v>
      </c>
      <c r="D762" s="581" t="s">
        <v>1643</v>
      </c>
      <c r="E762" s="598">
        <v>332000</v>
      </c>
      <c r="G762" s="581" t="e">
        <f t="shared" si="93"/>
        <v>#N/A</v>
      </c>
      <c r="J762" s="581">
        <v>8000</v>
      </c>
      <c r="Q762" s="601"/>
      <c r="T762" s="602" t="e">
        <f t="shared" si="94"/>
        <v>#N/A</v>
      </c>
      <c r="W762" s="581" t="s">
        <v>1649</v>
      </c>
      <c r="Y762" s="602">
        <f t="shared" si="95"/>
        <v>2021</v>
      </c>
      <c r="Z762" s="602">
        <v>12</v>
      </c>
      <c r="AA762" s="581">
        <f>('OPER.-PERMANENT FUNDS(77-78)'!H15+'LedgerLoad Assist'!BF70)*-1</f>
        <v>0</v>
      </c>
      <c r="AB762" s="581">
        <f t="shared" si="92"/>
        <v>0</v>
      </c>
      <c r="AC762" s="581">
        <f t="shared" si="92"/>
        <v>0</v>
      </c>
    </row>
    <row r="763" spans="1:29">
      <c r="A763" s="581" t="s">
        <v>1642</v>
      </c>
      <c r="B763" s="581" t="s">
        <v>1642</v>
      </c>
      <c r="C763" s="581" t="s">
        <v>1643</v>
      </c>
      <c r="D763" s="581" t="s">
        <v>1643</v>
      </c>
      <c r="E763" s="598">
        <v>333000</v>
      </c>
      <c r="G763" s="581" t="e">
        <f t="shared" si="93"/>
        <v>#N/A</v>
      </c>
      <c r="J763" s="581">
        <v>8000</v>
      </c>
      <c r="Q763" s="601"/>
      <c r="T763" s="602" t="e">
        <f t="shared" si="94"/>
        <v>#N/A</v>
      </c>
      <c r="W763" s="581" t="s">
        <v>1649</v>
      </c>
      <c r="Y763" s="602">
        <f t="shared" si="95"/>
        <v>2021</v>
      </c>
      <c r="Z763" s="602">
        <v>12</v>
      </c>
      <c r="AA763" s="581">
        <f>('LedgerLoad Assist'!BF71)*-1</f>
        <v>0</v>
      </c>
      <c r="AB763" s="581">
        <f t="shared" si="92"/>
        <v>0</v>
      </c>
      <c r="AC763" s="581">
        <f t="shared" si="92"/>
        <v>0</v>
      </c>
    </row>
    <row r="764" spans="1:29">
      <c r="A764" s="581" t="s">
        <v>1642</v>
      </c>
      <c r="B764" s="581" t="s">
        <v>1642</v>
      </c>
      <c r="C764" s="581" t="s">
        <v>1643</v>
      </c>
      <c r="D764" s="581" t="s">
        <v>1643</v>
      </c>
      <c r="E764" s="598">
        <v>334000</v>
      </c>
      <c r="G764" s="581" t="e">
        <f t="shared" si="93"/>
        <v>#N/A</v>
      </c>
      <c r="J764" s="581">
        <v>8000</v>
      </c>
      <c r="Q764" s="601"/>
      <c r="T764" s="602" t="e">
        <f t="shared" si="94"/>
        <v>#N/A</v>
      </c>
      <c r="W764" s="581" t="s">
        <v>1649</v>
      </c>
      <c r="Y764" s="602">
        <f t="shared" si="95"/>
        <v>2021</v>
      </c>
      <c r="Z764" s="602">
        <v>12</v>
      </c>
      <c r="AA764" s="581">
        <f>('OPER.-PERMANENT FUNDS(77-78)'!H16+'OPER.-PERMANENT FUNDS(77-78)'!H17+'LedgerLoad Assist'!BF72)*-1</f>
        <v>0</v>
      </c>
      <c r="AB764" s="581">
        <f t="shared" si="92"/>
        <v>0</v>
      </c>
      <c r="AC764" s="581">
        <f t="shared" si="92"/>
        <v>0</v>
      </c>
    </row>
    <row r="765" spans="1:29">
      <c r="A765" s="581" t="s">
        <v>1642</v>
      </c>
      <c r="B765" s="581" t="s">
        <v>1642</v>
      </c>
      <c r="C765" s="581" t="s">
        <v>1643</v>
      </c>
      <c r="D765" s="581" t="s">
        <v>1643</v>
      </c>
      <c r="E765" s="598">
        <v>335000</v>
      </c>
      <c r="G765" s="581" t="e">
        <f t="shared" si="93"/>
        <v>#N/A</v>
      </c>
      <c r="J765" s="581">
        <v>8000</v>
      </c>
      <c r="Q765" s="601"/>
      <c r="T765" s="602" t="e">
        <f t="shared" si="94"/>
        <v>#N/A</v>
      </c>
      <c r="W765" s="581" t="s">
        <v>1649</v>
      </c>
      <c r="Y765" s="602">
        <f t="shared" si="95"/>
        <v>2021</v>
      </c>
      <c r="Z765" s="602">
        <v>12</v>
      </c>
      <c r="AA765" s="581">
        <f>('OPER.-PERMANENT FUNDS(77-78)'!H18+'LedgerLoad Assist'!BF73)*-1</f>
        <v>0</v>
      </c>
      <c r="AB765" s="581">
        <f t="shared" si="92"/>
        <v>0</v>
      </c>
      <c r="AC765" s="581">
        <f t="shared" si="92"/>
        <v>0</v>
      </c>
    </row>
    <row r="766" spans="1:29">
      <c r="A766" s="581" t="s">
        <v>1642</v>
      </c>
      <c r="B766" s="581" t="s">
        <v>1642</v>
      </c>
      <c r="C766" s="581" t="s">
        <v>1643</v>
      </c>
      <c r="D766" s="581" t="s">
        <v>1643</v>
      </c>
      <c r="E766" s="598">
        <v>336000</v>
      </c>
      <c r="G766" s="581" t="e">
        <f t="shared" si="93"/>
        <v>#N/A</v>
      </c>
      <c r="J766" s="581">
        <v>8000</v>
      </c>
      <c r="Q766" s="601"/>
      <c r="T766" s="602" t="e">
        <f t="shared" si="94"/>
        <v>#N/A</v>
      </c>
      <c r="W766" s="581" t="s">
        <v>1649</v>
      </c>
      <c r="Y766" s="602">
        <f t="shared" si="95"/>
        <v>2021</v>
      </c>
      <c r="Z766" s="602">
        <v>12</v>
      </c>
      <c r="AA766" s="581">
        <f>('LedgerLoad Assist'!BF74)*-1</f>
        <v>0</v>
      </c>
      <c r="AB766" s="581">
        <f t="shared" si="92"/>
        <v>0</v>
      </c>
      <c r="AC766" s="581">
        <f t="shared" si="92"/>
        <v>0</v>
      </c>
    </row>
    <row r="767" spans="1:29">
      <c r="A767" s="581" t="s">
        <v>1642</v>
      </c>
      <c r="B767" s="581" t="s">
        <v>1642</v>
      </c>
      <c r="C767" s="581" t="s">
        <v>1643</v>
      </c>
      <c r="D767" s="581" t="s">
        <v>1643</v>
      </c>
      <c r="E767" s="598">
        <v>337000</v>
      </c>
      <c r="G767" s="581" t="e">
        <f t="shared" si="93"/>
        <v>#N/A</v>
      </c>
      <c r="J767" s="581">
        <v>8000</v>
      </c>
      <c r="Q767" s="601"/>
      <c r="T767" s="602" t="e">
        <f t="shared" si="94"/>
        <v>#N/A</v>
      </c>
      <c r="W767" s="581" t="s">
        <v>1649</v>
      </c>
      <c r="Y767" s="602">
        <f t="shared" si="95"/>
        <v>2021</v>
      </c>
      <c r="Z767" s="602">
        <v>12</v>
      </c>
      <c r="AA767" s="581">
        <f>('LedgerLoad Assist'!BF75)*-1</f>
        <v>0</v>
      </c>
      <c r="AB767" s="581">
        <f t="shared" si="92"/>
        <v>0</v>
      </c>
      <c r="AC767" s="581">
        <f t="shared" si="92"/>
        <v>0</v>
      </c>
    </row>
    <row r="768" spans="1:29">
      <c r="A768" s="581" t="s">
        <v>1642</v>
      </c>
      <c r="B768" s="581" t="s">
        <v>1642</v>
      </c>
      <c r="C768" s="581" t="s">
        <v>1643</v>
      </c>
      <c r="D768" s="581" t="s">
        <v>1643</v>
      </c>
      <c r="E768" s="598">
        <v>338000</v>
      </c>
      <c r="G768" s="581" t="e">
        <f t="shared" si="93"/>
        <v>#N/A</v>
      </c>
      <c r="J768" s="581">
        <v>8000</v>
      </c>
      <c r="Q768" s="601"/>
      <c r="T768" s="602" t="e">
        <f t="shared" si="94"/>
        <v>#N/A</v>
      </c>
      <c r="W768" s="581" t="s">
        <v>1649</v>
      </c>
      <c r="Y768" s="602">
        <f t="shared" si="95"/>
        <v>2021</v>
      </c>
      <c r="Z768" s="602">
        <v>12</v>
      </c>
      <c r="AA768" s="581">
        <f>('LedgerLoad Assist'!BF76)*-1</f>
        <v>0</v>
      </c>
      <c r="AB768" s="581">
        <f t="shared" si="92"/>
        <v>0</v>
      </c>
      <c r="AC768" s="581">
        <f t="shared" si="92"/>
        <v>0</v>
      </c>
    </row>
    <row r="769" spans="1:29">
      <c r="A769" s="581" t="s">
        <v>1642</v>
      </c>
      <c r="B769" s="581" t="s">
        <v>1642</v>
      </c>
      <c r="C769" s="581" t="s">
        <v>1643</v>
      </c>
      <c r="D769" s="581" t="s">
        <v>1643</v>
      </c>
      <c r="E769" s="598">
        <v>339000</v>
      </c>
      <c r="G769" s="581" t="e">
        <f t="shared" si="93"/>
        <v>#N/A</v>
      </c>
      <c r="J769" s="581">
        <v>8000</v>
      </c>
      <c r="Q769" s="601"/>
      <c r="T769" s="602" t="e">
        <f t="shared" si="94"/>
        <v>#N/A</v>
      </c>
      <c r="W769" s="581" t="s">
        <v>1649</v>
      </c>
      <c r="Y769" s="602">
        <f t="shared" si="95"/>
        <v>2021</v>
      </c>
      <c r="Z769" s="602">
        <v>12</v>
      </c>
      <c r="AA769" s="581">
        <f>('LedgerLoad Assist'!BF77)*-1</f>
        <v>0</v>
      </c>
      <c r="AB769" s="581">
        <f t="shared" si="92"/>
        <v>0</v>
      </c>
      <c r="AC769" s="581">
        <f t="shared" si="92"/>
        <v>0</v>
      </c>
    </row>
    <row r="770" spans="1:29">
      <c r="A770" s="581" t="s">
        <v>1642</v>
      </c>
      <c r="B770" s="581" t="s">
        <v>1642</v>
      </c>
      <c r="C770" s="581" t="s">
        <v>1643</v>
      </c>
      <c r="D770" s="581" t="s">
        <v>1643</v>
      </c>
      <c r="E770" s="598">
        <v>340000</v>
      </c>
      <c r="G770" s="581" t="e">
        <f t="shared" si="93"/>
        <v>#N/A</v>
      </c>
      <c r="J770" s="581">
        <v>8000</v>
      </c>
      <c r="Q770" s="601"/>
      <c r="T770" s="602" t="e">
        <f t="shared" si="94"/>
        <v>#N/A</v>
      </c>
      <c r="W770" s="581" t="s">
        <v>1649</v>
      </c>
      <c r="Y770" s="602">
        <f t="shared" si="95"/>
        <v>2021</v>
      </c>
      <c r="Z770" s="602">
        <v>12</v>
      </c>
      <c r="AA770" s="581">
        <f>('LedgerLoad Assist'!BF78)*-1</f>
        <v>0</v>
      </c>
      <c r="AB770" s="581">
        <f t="shared" si="92"/>
        <v>0</v>
      </c>
      <c r="AC770" s="581">
        <f t="shared" si="92"/>
        <v>0</v>
      </c>
    </row>
    <row r="771" spans="1:29">
      <c r="A771" s="581" t="s">
        <v>1642</v>
      </c>
      <c r="B771" s="581" t="s">
        <v>1642</v>
      </c>
      <c r="C771" s="581" t="s">
        <v>1643</v>
      </c>
      <c r="D771" s="581" t="s">
        <v>1643</v>
      </c>
      <c r="E771" s="598">
        <v>341000</v>
      </c>
      <c r="G771" s="581" t="e">
        <f t="shared" si="93"/>
        <v>#N/A</v>
      </c>
      <c r="J771" s="581">
        <v>8000</v>
      </c>
      <c r="Q771" s="601"/>
      <c r="T771" s="602" t="e">
        <f t="shared" si="94"/>
        <v>#N/A</v>
      </c>
      <c r="W771" s="581" t="s">
        <v>1649</v>
      </c>
      <c r="Y771" s="602">
        <f t="shared" si="95"/>
        <v>2021</v>
      </c>
      <c r="Z771" s="602">
        <v>12</v>
      </c>
      <c r="AA771" s="581">
        <f>('OPER.-PERMANENT FUNDS(77-78)'!H20+'OPER.-PERMANENT FUNDS(77-78)'!H21+'LedgerLoad Assist'!BF79)*-1</f>
        <v>0</v>
      </c>
      <c r="AB771" s="581">
        <f t="shared" si="92"/>
        <v>0</v>
      </c>
      <c r="AC771" s="581">
        <f t="shared" si="92"/>
        <v>0</v>
      </c>
    </row>
    <row r="772" spans="1:29">
      <c r="A772" s="581" t="s">
        <v>1642</v>
      </c>
      <c r="B772" s="581" t="s">
        <v>1642</v>
      </c>
      <c r="C772" s="581" t="s">
        <v>1643</v>
      </c>
      <c r="D772" s="581" t="s">
        <v>1643</v>
      </c>
      <c r="E772" s="598">
        <v>342000</v>
      </c>
      <c r="G772" s="581" t="e">
        <f t="shared" si="93"/>
        <v>#N/A</v>
      </c>
      <c r="J772" s="581">
        <v>8000</v>
      </c>
      <c r="Q772" s="601"/>
      <c r="T772" s="602" t="e">
        <f t="shared" si="94"/>
        <v>#N/A</v>
      </c>
      <c r="W772" s="581" t="s">
        <v>1649</v>
      </c>
      <c r="Y772" s="602">
        <f t="shared" si="95"/>
        <v>2021</v>
      </c>
      <c r="Z772" s="602">
        <v>12</v>
      </c>
      <c r="AA772" s="581">
        <f>('LedgerLoad Assist'!BF80)*-1</f>
        <v>0</v>
      </c>
      <c r="AB772" s="581">
        <f t="shared" si="92"/>
        <v>0</v>
      </c>
      <c r="AC772" s="581">
        <f t="shared" si="92"/>
        <v>0</v>
      </c>
    </row>
    <row r="773" spans="1:29">
      <c r="A773" s="581" t="s">
        <v>1642</v>
      </c>
      <c r="B773" s="581" t="s">
        <v>1642</v>
      </c>
      <c r="C773" s="581" t="s">
        <v>1643</v>
      </c>
      <c r="D773" s="581" t="s">
        <v>1643</v>
      </c>
      <c r="E773" s="598">
        <v>343000</v>
      </c>
      <c r="G773" s="581" t="e">
        <f t="shared" si="93"/>
        <v>#N/A</v>
      </c>
      <c r="J773" s="581">
        <v>8000</v>
      </c>
      <c r="Q773" s="601"/>
      <c r="T773" s="602" t="e">
        <f t="shared" si="94"/>
        <v>#N/A</v>
      </c>
      <c r="W773" s="581" t="s">
        <v>1649</v>
      </c>
      <c r="Y773" s="602">
        <f t="shared" si="95"/>
        <v>2021</v>
      </c>
      <c r="Z773" s="602">
        <v>12</v>
      </c>
      <c r="AA773" s="581">
        <f>('OPER.-PERMANENT FUNDS(77-78)'!H22+'LedgerLoad Assist'!BF81)*-1</f>
        <v>0</v>
      </c>
      <c r="AB773" s="581">
        <f t="shared" si="92"/>
        <v>0</v>
      </c>
      <c r="AC773" s="581">
        <f t="shared" si="92"/>
        <v>0</v>
      </c>
    </row>
    <row r="774" spans="1:29">
      <c r="A774" s="581" t="s">
        <v>1642</v>
      </c>
      <c r="B774" s="581" t="s">
        <v>1642</v>
      </c>
      <c r="C774" s="581" t="s">
        <v>1643</v>
      </c>
      <c r="D774" s="581" t="s">
        <v>1643</v>
      </c>
      <c r="E774" s="598">
        <v>344000</v>
      </c>
      <c r="G774" s="581" t="e">
        <f t="shared" si="93"/>
        <v>#N/A</v>
      </c>
      <c r="J774" s="581">
        <v>8000</v>
      </c>
      <c r="Q774" s="601"/>
      <c r="T774" s="602" t="e">
        <f t="shared" si="94"/>
        <v>#N/A</v>
      </c>
      <c r="W774" s="581" t="s">
        <v>1649</v>
      </c>
      <c r="Y774" s="602">
        <f t="shared" si="95"/>
        <v>2021</v>
      </c>
      <c r="Z774" s="602">
        <v>12</v>
      </c>
      <c r="AA774" s="581">
        <f>('LedgerLoad Assist'!BF82)*-1</f>
        <v>0</v>
      </c>
      <c r="AB774" s="581">
        <f t="shared" si="92"/>
        <v>0</v>
      </c>
      <c r="AC774" s="581">
        <f t="shared" si="92"/>
        <v>0</v>
      </c>
    </row>
    <row r="775" spans="1:29">
      <c r="A775" s="581" t="s">
        <v>1642</v>
      </c>
      <c r="B775" s="581" t="s">
        <v>1642</v>
      </c>
      <c r="C775" s="581" t="s">
        <v>1643</v>
      </c>
      <c r="D775" s="581" t="s">
        <v>1643</v>
      </c>
      <c r="E775" s="598">
        <v>345000</v>
      </c>
      <c r="G775" s="581" t="e">
        <f t="shared" si="93"/>
        <v>#N/A</v>
      </c>
      <c r="J775" s="581">
        <v>8000</v>
      </c>
      <c r="Q775" s="601"/>
      <c r="T775" s="602" t="e">
        <f t="shared" si="94"/>
        <v>#N/A</v>
      </c>
      <c r="W775" s="581" t="s">
        <v>1649</v>
      </c>
      <c r="Y775" s="602">
        <f t="shared" si="95"/>
        <v>2021</v>
      </c>
      <c r="Z775" s="602">
        <v>12</v>
      </c>
      <c r="AA775" s="581">
        <f>('LedgerLoad Assist'!BF83)*-1</f>
        <v>0</v>
      </c>
      <c r="AB775" s="581">
        <f t="shared" si="92"/>
        <v>0</v>
      </c>
      <c r="AC775" s="581">
        <f t="shared" si="92"/>
        <v>0</v>
      </c>
    </row>
    <row r="776" spans="1:29">
      <c r="A776" s="581" t="s">
        <v>1642</v>
      </c>
      <c r="B776" s="581" t="s">
        <v>1642</v>
      </c>
      <c r="C776" s="581" t="s">
        <v>1643</v>
      </c>
      <c r="D776" s="581" t="s">
        <v>1643</v>
      </c>
      <c r="E776" s="598">
        <v>346000</v>
      </c>
      <c r="G776" s="581" t="e">
        <f t="shared" si="93"/>
        <v>#N/A</v>
      </c>
      <c r="J776" s="581">
        <v>8000</v>
      </c>
      <c r="Q776" s="601"/>
      <c r="T776" s="602" t="e">
        <f t="shared" si="94"/>
        <v>#N/A</v>
      </c>
      <c r="W776" s="581" t="s">
        <v>1649</v>
      </c>
      <c r="Y776" s="602">
        <f t="shared" si="95"/>
        <v>2021</v>
      </c>
      <c r="Z776" s="602">
        <v>12</v>
      </c>
      <c r="AA776" s="581">
        <f>('LedgerLoad Assist'!BF84)*-1</f>
        <v>0</v>
      </c>
      <c r="AB776" s="581">
        <f t="shared" si="92"/>
        <v>0</v>
      </c>
      <c r="AC776" s="581">
        <f t="shared" si="92"/>
        <v>0</v>
      </c>
    </row>
    <row r="777" spans="1:29">
      <c r="A777" s="581" t="s">
        <v>1642</v>
      </c>
      <c r="B777" s="581" t="s">
        <v>1642</v>
      </c>
      <c r="C777" s="581" t="s">
        <v>1643</v>
      </c>
      <c r="D777" s="581" t="s">
        <v>1643</v>
      </c>
      <c r="E777" s="598">
        <v>350000</v>
      </c>
      <c r="G777" s="581" t="e">
        <f t="shared" si="93"/>
        <v>#N/A</v>
      </c>
      <c r="J777" s="581">
        <v>8000</v>
      </c>
      <c r="Q777" s="601"/>
      <c r="T777" s="602" t="e">
        <f t="shared" si="94"/>
        <v>#N/A</v>
      </c>
      <c r="W777" s="581" t="s">
        <v>1649</v>
      </c>
      <c r="Y777" s="602">
        <f t="shared" si="95"/>
        <v>2021</v>
      </c>
      <c r="Z777" s="602">
        <v>12</v>
      </c>
      <c r="AA777" s="581">
        <f>('LedgerLoad Assist'!BF85)*-1</f>
        <v>0</v>
      </c>
      <c r="AB777" s="581">
        <f t="shared" si="92"/>
        <v>0</v>
      </c>
      <c r="AC777" s="581">
        <f t="shared" si="92"/>
        <v>0</v>
      </c>
    </row>
    <row r="778" spans="1:29">
      <c r="A778" s="581" t="s">
        <v>1642</v>
      </c>
      <c r="B778" s="581" t="s">
        <v>1642</v>
      </c>
      <c r="C778" s="581" t="s">
        <v>1643</v>
      </c>
      <c r="D778" s="581" t="s">
        <v>1643</v>
      </c>
      <c r="E778" s="598">
        <v>351000</v>
      </c>
      <c r="G778" s="581" t="e">
        <f t="shared" si="93"/>
        <v>#N/A</v>
      </c>
      <c r="J778" s="581">
        <v>8000</v>
      </c>
      <c r="Q778" s="601"/>
      <c r="T778" s="602" t="e">
        <f t="shared" si="94"/>
        <v>#N/A</v>
      </c>
      <c r="W778" s="581" t="s">
        <v>1649</v>
      </c>
      <c r="Y778" s="602">
        <f t="shared" si="95"/>
        <v>2021</v>
      </c>
      <c r="Z778" s="602">
        <v>12</v>
      </c>
      <c r="AA778" s="581">
        <f>('LedgerLoad Assist'!BF86)*-1</f>
        <v>0</v>
      </c>
      <c r="AB778" s="581">
        <f t="shared" si="92"/>
        <v>0</v>
      </c>
      <c r="AC778" s="581">
        <f t="shared" si="92"/>
        <v>0</v>
      </c>
    </row>
    <row r="779" spans="1:29">
      <c r="A779" s="581" t="s">
        <v>1642</v>
      </c>
      <c r="B779" s="581" t="s">
        <v>1642</v>
      </c>
      <c r="C779" s="581" t="s">
        <v>1643</v>
      </c>
      <c r="D779" s="581" t="s">
        <v>1643</v>
      </c>
      <c r="E779" s="605">
        <v>360000</v>
      </c>
      <c r="G779" s="581" t="e">
        <f t="shared" si="93"/>
        <v>#N/A</v>
      </c>
      <c r="J779" s="581">
        <v>8000</v>
      </c>
      <c r="Q779" s="601"/>
      <c r="T779" s="602" t="e">
        <f t="shared" si="94"/>
        <v>#N/A</v>
      </c>
      <c r="W779" s="581" t="s">
        <v>1649</v>
      </c>
      <c r="Y779" s="602">
        <f t="shared" si="95"/>
        <v>2021</v>
      </c>
      <c r="Z779" s="602">
        <v>12</v>
      </c>
      <c r="AA779" s="581">
        <v>0</v>
      </c>
    </row>
    <row r="780" spans="1:29">
      <c r="A780" s="581" t="s">
        <v>1642</v>
      </c>
      <c r="B780" s="581" t="s">
        <v>1642</v>
      </c>
      <c r="C780" s="581" t="s">
        <v>1643</v>
      </c>
      <c r="D780" s="581" t="s">
        <v>1643</v>
      </c>
      <c r="E780" s="598">
        <v>361000</v>
      </c>
      <c r="G780" s="581" t="e">
        <f t="shared" si="93"/>
        <v>#N/A</v>
      </c>
      <c r="J780" s="581">
        <v>8000</v>
      </c>
      <c r="Q780" s="601"/>
      <c r="T780" s="602" t="e">
        <f t="shared" si="94"/>
        <v>#N/A</v>
      </c>
      <c r="W780" s="581" t="s">
        <v>1649</v>
      </c>
      <c r="Y780" s="602">
        <f t="shared" si="95"/>
        <v>2021</v>
      </c>
      <c r="Z780" s="602">
        <v>12</v>
      </c>
      <c r="AA780" s="581">
        <f>('OPER.-PERMANENT FUNDS(77-78)'!H24+'LedgerLoad Assist'!BF88)*-1</f>
        <v>0</v>
      </c>
      <c r="AB780" s="581">
        <f t="shared" ref="AB780:AC799" si="96">AA780</f>
        <v>0</v>
      </c>
      <c r="AC780" s="581">
        <f t="shared" si="96"/>
        <v>0</v>
      </c>
    </row>
    <row r="781" spans="1:29">
      <c r="A781" s="581" t="s">
        <v>1642</v>
      </c>
      <c r="B781" s="581" t="s">
        <v>1642</v>
      </c>
      <c r="C781" s="581" t="s">
        <v>1643</v>
      </c>
      <c r="D781" s="581" t="s">
        <v>1643</v>
      </c>
      <c r="E781" s="605">
        <v>362000</v>
      </c>
      <c r="G781" s="581" t="e">
        <f t="shared" si="93"/>
        <v>#N/A</v>
      </c>
      <c r="J781" s="581">
        <v>8000</v>
      </c>
      <c r="Q781" s="601"/>
      <c r="T781" s="602" t="e">
        <f t="shared" si="94"/>
        <v>#N/A</v>
      </c>
      <c r="W781" s="581" t="s">
        <v>1649</v>
      </c>
      <c r="Y781" s="602">
        <f t="shared" si="95"/>
        <v>2021</v>
      </c>
      <c r="Z781" s="602">
        <v>12</v>
      </c>
      <c r="AA781" s="581">
        <f>('OPER.-PERMANENT FUNDS(77-78)'!H25+'LedgerLoad Assist'!BF89+'LedgerLoad Assist'!BF87)*-1</f>
        <v>0</v>
      </c>
      <c r="AB781" s="581">
        <f t="shared" si="96"/>
        <v>0</v>
      </c>
      <c r="AC781" s="581">
        <f t="shared" si="96"/>
        <v>0</v>
      </c>
    </row>
    <row r="782" spans="1:29">
      <c r="A782" s="581" t="s">
        <v>1642</v>
      </c>
      <c r="B782" s="581" t="s">
        <v>1642</v>
      </c>
      <c r="C782" s="581" t="s">
        <v>1643</v>
      </c>
      <c r="D782" s="581" t="s">
        <v>1643</v>
      </c>
      <c r="E782" s="598">
        <v>363000</v>
      </c>
      <c r="G782" s="581" t="e">
        <f t="shared" si="93"/>
        <v>#N/A</v>
      </c>
      <c r="J782" s="581">
        <v>8000</v>
      </c>
      <c r="Q782" s="601"/>
      <c r="T782" s="602" t="e">
        <f t="shared" si="94"/>
        <v>#N/A</v>
      </c>
      <c r="W782" s="581" t="s">
        <v>1649</v>
      </c>
      <c r="Y782" s="602">
        <f t="shared" si="95"/>
        <v>2021</v>
      </c>
      <c r="Z782" s="602">
        <v>12</v>
      </c>
      <c r="AA782" s="581">
        <f>('LedgerLoad Assist'!BF90)*-1</f>
        <v>0</v>
      </c>
      <c r="AB782" s="581">
        <f t="shared" si="96"/>
        <v>0</v>
      </c>
      <c r="AC782" s="581">
        <f t="shared" si="96"/>
        <v>0</v>
      </c>
    </row>
    <row r="783" spans="1:29">
      <c r="A783" s="581" t="s">
        <v>1642</v>
      </c>
      <c r="B783" s="581" t="s">
        <v>1642</v>
      </c>
      <c r="C783" s="581" t="s">
        <v>1643</v>
      </c>
      <c r="D783" s="581" t="s">
        <v>1643</v>
      </c>
      <c r="E783" s="598">
        <v>365000</v>
      </c>
      <c r="G783" s="581" t="e">
        <f t="shared" si="93"/>
        <v>#N/A</v>
      </c>
      <c r="J783" s="581">
        <v>8000</v>
      </c>
      <c r="Q783" s="601"/>
      <c r="T783" s="602" t="e">
        <f t="shared" si="94"/>
        <v>#N/A</v>
      </c>
      <c r="W783" s="581" t="s">
        <v>1649</v>
      </c>
      <c r="Y783" s="602">
        <f t="shared" si="95"/>
        <v>2021</v>
      </c>
      <c r="Z783" s="602">
        <v>12</v>
      </c>
      <c r="AA783" s="581">
        <f>('OPER.-PERMANENT FUNDS(77-78)'!H26+'LedgerLoad Assist'!BF91)*-1</f>
        <v>0</v>
      </c>
      <c r="AB783" s="581">
        <f t="shared" si="96"/>
        <v>0</v>
      </c>
      <c r="AC783" s="581">
        <f t="shared" si="96"/>
        <v>0</v>
      </c>
    </row>
    <row r="784" spans="1:29">
      <c r="A784" s="581" t="s">
        <v>1642</v>
      </c>
      <c r="B784" s="581" t="s">
        <v>1642</v>
      </c>
      <c r="C784" s="581" t="s">
        <v>1643</v>
      </c>
      <c r="D784" s="581" t="s">
        <v>1643</v>
      </c>
      <c r="E784" s="598">
        <v>366000</v>
      </c>
      <c r="G784" s="581" t="e">
        <f t="shared" si="93"/>
        <v>#N/A</v>
      </c>
      <c r="J784" s="581">
        <v>8000</v>
      </c>
      <c r="Q784" s="601"/>
      <c r="T784" s="602" t="e">
        <f t="shared" si="94"/>
        <v>#N/A</v>
      </c>
      <c r="W784" s="581" t="s">
        <v>1649</v>
      </c>
      <c r="Y784" s="602">
        <f t="shared" si="95"/>
        <v>2021</v>
      </c>
      <c r="Z784" s="602">
        <v>12</v>
      </c>
      <c r="AA784" s="581">
        <f>('LedgerLoad Assist'!BF92)*-1</f>
        <v>0</v>
      </c>
      <c r="AB784" s="581">
        <f t="shared" si="96"/>
        <v>0</v>
      </c>
      <c r="AC784" s="581">
        <f t="shared" si="96"/>
        <v>0</v>
      </c>
    </row>
    <row r="785" spans="1:29">
      <c r="A785" s="581" t="s">
        <v>1642</v>
      </c>
      <c r="B785" s="581" t="s">
        <v>1642</v>
      </c>
      <c r="C785" s="581" t="s">
        <v>1643</v>
      </c>
      <c r="D785" s="581" t="s">
        <v>1643</v>
      </c>
      <c r="E785" s="598">
        <v>367000</v>
      </c>
      <c r="G785" s="581" t="e">
        <f t="shared" si="93"/>
        <v>#N/A</v>
      </c>
      <c r="J785" s="581">
        <v>8000</v>
      </c>
      <c r="Q785" s="601"/>
      <c r="T785" s="602" t="e">
        <f t="shared" si="94"/>
        <v>#N/A</v>
      </c>
      <c r="W785" s="581" t="s">
        <v>1649</v>
      </c>
      <c r="Y785" s="602">
        <f t="shared" si="95"/>
        <v>2021</v>
      </c>
      <c r="Z785" s="602">
        <v>12</v>
      </c>
      <c r="AA785" s="581">
        <f>('LedgerLoad Assist'!BF93)*-1</f>
        <v>0</v>
      </c>
      <c r="AB785" s="581">
        <f t="shared" si="96"/>
        <v>0</v>
      </c>
      <c r="AC785" s="581">
        <f t="shared" si="96"/>
        <v>0</v>
      </c>
    </row>
    <row r="786" spans="1:29">
      <c r="A786" s="581" t="s">
        <v>1642</v>
      </c>
      <c r="B786" s="581" t="s">
        <v>1642</v>
      </c>
      <c r="C786" s="581" t="s">
        <v>1643</v>
      </c>
      <c r="D786" s="581" t="s">
        <v>1643</v>
      </c>
      <c r="E786" s="598">
        <v>368000</v>
      </c>
      <c r="G786" s="581" t="e">
        <f t="shared" si="93"/>
        <v>#N/A</v>
      </c>
      <c r="J786" s="581">
        <v>8000</v>
      </c>
      <c r="Q786" s="601"/>
      <c r="T786" s="602" t="e">
        <f t="shared" si="94"/>
        <v>#N/A</v>
      </c>
      <c r="W786" s="581" t="s">
        <v>1649</v>
      </c>
      <c r="Y786" s="602">
        <f t="shared" si="95"/>
        <v>2021</v>
      </c>
      <c r="Z786" s="602">
        <v>12</v>
      </c>
      <c r="AA786" s="581">
        <f>('LedgerLoad Assist'!BF94)*-1</f>
        <v>0</v>
      </c>
      <c r="AB786" s="581">
        <f t="shared" si="96"/>
        <v>0</v>
      </c>
      <c r="AC786" s="581">
        <f t="shared" si="96"/>
        <v>0</v>
      </c>
    </row>
    <row r="787" spans="1:29">
      <c r="A787" s="581" t="s">
        <v>1642</v>
      </c>
      <c r="B787" s="581" t="s">
        <v>1642</v>
      </c>
      <c r="C787" s="581" t="s">
        <v>1643</v>
      </c>
      <c r="D787" s="581" t="s">
        <v>1643</v>
      </c>
      <c r="E787" s="598">
        <v>370000</v>
      </c>
      <c r="G787" s="581" t="e">
        <f t="shared" si="93"/>
        <v>#N/A</v>
      </c>
      <c r="J787" s="581">
        <v>8000</v>
      </c>
      <c r="Q787" s="601"/>
      <c r="T787" s="602" t="e">
        <f t="shared" si="94"/>
        <v>#N/A</v>
      </c>
      <c r="W787" s="581" t="s">
        <v>1649</v>
      </c>
      <c r="Y787" s="602">
        <f t="shared" si="95"/>
        <v>2021</v>
      </c>
      <c r="Z787" s="602">
        <v>12</v>
      </c>
      <c r="AA787" s="581">
        <f>('OPER.-PERMANENT FUNDS(77-78)'!H27+'LedgerLoad Assist'!BF95)*-1</f>
        <v>0</v>
      </c>
      <c r="AB787" s="581">
        <f t="shared" si="96"/>
        <v>0</v>
      </c>
      <c r="AC787" s="581">
        <f t="shared" si="96"/>
        <v>0</v>
      </c>
    </row>
    <row r="788" spans="1:29">
      <c r="A788" s="581" t="s">
        <v>1642</v>
      </c>
      <c r="B788" s="581" t="s">
        <v>1642</v>
      </c>
      <c r="C788" s="581" t="s">
        <v>1643</v>
      </c>
      <c r="D788" s="581" t="s">
        <v>1643</v>
      </c>
      <c r="E788" s="598">
        <v>371000</v>
      </c>
      <c r="G788" s="581" t="e">
        <f t="shared" si="93"/>
        <v>#N/A</v>
      </c>
      <c r="J788" s="581">
        <v>8000</v>
      </c>
      <c r="Q788" s="601"/>
      <c r="T788" s="602" t="e">
        <f t="shared" si="94"/>
        <v>#N/A</v>
      </c>
      <c r="W788" s="581" t="s">
        <v>1649</v>
      </c>
      <c r="Y788" s="602">
        <f t="shared" si="95"/>
        <v>2021</v>
      </c>
      <c r="Z788" s="602">
        <v>12</v>
      </c>
      <c r="AA788" s="581">
        <f>('LedgerLoad Assist'!BF96)*-1</f>
        <v>0</v>
      </c>
      <c r="AB788" s="581">
        <f t="shared" si="96"/>
        <v>0</v>
      </c>
      <c r="AC788" s="581">
        <f t="shared" si="96"/>
        <v>0</v>
      </c>
    </row>
    <row r="789" spans="1:29">
      <c r="A789" s="581" t="s">
        <v>1642</v>
      </c>
      <c r="B789" s="581" t="s">
        <v>1642</v>
      </c>
      <c r="C789" s="581" t="s">
        <v>1643</v>
      </c>
      <c r="D789" s="581" t="s">
        <v>1643</v>
      </c>
      <c r="E789" s="598">
        <v>372000</v>
      </c>
      <c r="G789" s="581" t="e">
        <f t="shared" si="93"/>
        <v>#N/A</v>
      </c>
      <c r="J789" s="581">
        <v>8000</v>
      </c>
      <c r="Q789" s="601"/>
      <c r="T789" s="602" t="e">
        <f t="shared" si="94"/>
        <v>#N/A</v>
      </c>
      <c r="W789" s="581" t="s">
        <v>1649</v>
      </c>
      <c r="Y789" s="602">
        <f t="shared" si="95"/>
        <v>2021</v>
      </c>
      <c r="Z789" s="602">
        <v>12</v>
      </c>
      <c r="AA789" s="581">
        <f>('LedgerLoad Assist'!BF97)*-1</f>
        <v>0</v>
      </c>
      <c r="AB789" s="581">
        <f t="shared" si="96"/>
        <v>0</v>
      </c>
      <c r="AC789" s="581">
        <f t="shared" si="96"/>
        <v>0</v>
      </c>
    </row>
    <row r="790" spans="1:29">
      <c r="A790" s="581" t="s">
        <v>1642</v>
      </c>
      <c r="B790" s="581" t="s">
        <v>1642</v>
      </c>
      <c r="C790" s="581" t="s">
        <v>1643</v>
      </c>
      <c r="D790" s="581" t="s">
        <v>1643</v>
      </c>
      <c r="E790" s="598">
        <v>373000</v>
      </c>
      <c r="G790" s="581" t="e">
        <f t="shared" si="93"/>
        <v>#N/A</v>
      </c>
      <c r="J790" s="581">
        <v>8000</v>
      </c>
      <c r="Q790" s="601"/>
      <c r="T790" s="602" t="e">
        <f t="shared" si="94"/>
        <v>#N/A</v>
      </c>
      <c r="W790" s="581" t="s">
        <v>1649</v>
      </c>
      <c r="Y790" s="602">
        <f t="shared" si="95"/>
        <v>2021</v>
      </c>
      <c r="Z790" s="602">
        <v>12</v>
      </c>
      <c r="AA790" s="581">
        <f>('LedgerLoad Assist'!BF98)*-1</f>
        <v>0</v>
      </c>
      <c r="AB790" s="581">
        <f t="shared" si="96"/>
        <v>0</v>
      </c>
      <c r="AC790" s="581">
        <f t="shared" si="96"/>
        <v>0</v>
      </c>
    </row>
    <row r="791" spans="1:29">
      <c r="A791" s="581" t="s">
        <v>1642</v>
      </c>
      <c r="B791" s="581" t="s">
        <v>1642</v>
      </c>
      <c r="C791" s="581" t="s">
        <v>1643</v>
      </c>
      <c r="D791" s="581" t="s">
        <v>1643</v>
      </c>
      <c r="E791" s="598">
        <v>380000</v>
      </c>
      <c r="G791" s="581" t="e">
        <f t="shared" si="93"/>
        <v>#N/A</v>
      </c>
      <c r="J791" s="581">
        <v>8000</v>
      </c>
      <c r="Q791" s="601"/>
      <c r="T791" s="602" t="e">
        <f t="shared" si="94"/>
        <v>#N/A</v>
      </c>
      <c r="W791" s="581" t="s">
        <v>1649</v>
      </c>
      <c r="Y791" s="602">
        <f t="shared" si="95"/>
        <v>2021</v>
      </c>
      <c r="Z791" s="602">
        <v>12</v>
      </c>
      <c r="AA791" s="581">
        <f>('LedgerLoad Assist'!BF99)*-1</f>
        <v>0</v>
      </c>
      <c r="AB791" s="581">
        <f t="shared" si="96"/>
        <v>0</v>
      </c>
      <c r="AC791" s="581">
        <f t="shared" si="96"/>
        <v>0</v>
      </c>
    </row>
    <row r="792" spans="1:29">
      <c r="A792" s="581" t="s">
        <v>1642</v>
      </c>
      <c r="B792" s="581" t="s">
        <v>1642</v>
      </c>
      <c r="C792" s="581" t="s">
        <v>1643</v>
      </c>
      <c r="D792" s="581" t="s">
        <v>1643</v>
      </c>
      <c r="E792" s="598">
        <v>381000</v>
      </c>
      <c r="G792" s="581" t="e">
        <f t="shared" si="93"/>
        <v>#N/A</v>
      </c>
      <c r="J792" s="581">
        <v>8000</v>
      </c>
      <c r="Q792" s="601"/>
      <c r="T792" s="602" t="e">
        <f t="shared" si="94"/>
        <v>#N/A</v>
      </c>
      <c r="W792" s="581" t="s">
        <v>1649</v>
      </c>
      <c r="Y792" s="602">
        <f t="shared" si="95"/>
        <v>2021</v>
      </c>
      <c r="Z792" s="602">
        <v>12</v>
      </c>
      <c r="AA792" s="581">
        <f>('OPER.-PERMANENT FUNDS(77-78)'!H37+'OPER.-PERMANENT FUNDS(77-78)'!H38+'OPER.-PERMANENT FUNDS(77-78)'!H39+'LedgerLoad Assist'!BF100)*-1</f>
        <v>0</v>
      </c>
      <c r="AB792" s="581">
        <f t="shared" si="96"/>
        <v>0</v>
      </c>
      <c r="AC792" s="581">
        <f t="shared" si="96"/>
        <v>0</v>
      </c>
    </row>
    <row r="793" spans="1:29">
      <c r="A793" s="581" t="s">
        <v>1642</v>
      </c>
      <c r="B793" s="581" t="s">
        <v>1642</v>
      </c>
      <c r="C793" s="581" t="s">
        <v>1643</v>
      </c>
      <c r="D793" s="581" t="s">
        <v>1643</v>
      </c>
      <c r="E793" s="598">
        <v>382000</v>
      </c>
      <c r="G793" s="581" t="e">
        <f t="shared" si="93"/>
        <v>#N/A</v>
      </c>
      <c r="J793" s="581">
        <v>8000</v>
      </c>
      <c r="Q793" s="601"/>
      <c r="T793" s="602" t="e">
        <f t="shared" si="94"/>
        <v>#N/A</v>
      </c>
      <c r="W793" s="581" t="s">
        <v>1649</v>
      </c>
      <c r="Y793" s="602">
        <f t="shared" si="95"/>
        <v>2021</v>
      </c>
      <c r="Z793" s="602">
        <v>12</v>
      </c>
      <c r="AA793" s="581">
        <f>('OPER.-PERMANENT FUNDS(77-78)'!H40+'LedgerLoad Assist'!BF101)*-1</f>
        <v>0</v>
      </c>
      <c r="AB793" s="581">
        <f t="shared" si="96"/>
        <v>0</v>
      </c>
      <c r="AC793" s="581">
        <f t="shared" si="96"/>
        <v>0</v>
      </c>
    </row>
    <row r="794" spans="1:29">
      <c r="A794" s="581" t="s">
        <v>1642</v>
      </c>
      <c r="B794" s="581" t="s">
        <v>1642</v>
      </c>
      <c r="C794" s="581" t="s">
        <v>1643</v>
      </c>
      <c r="D794" s="581" t="s">
        <v>1643</v>
      </c>
      <c r="E794" s="598">
        <v>383000</v>
      </c>
      <c r="G794" s="581" t="e">
        <f t="shared" si="93"/>
        <v>#N/A</v>
      </c>
      <c r="J794" s="581">
        <v>8000</v>
      </c>
      <c r="Q794" s="601"/>
      <c r="T794" s="602" t="e">
        <f t="shared" si="94"/>
        <v>#N/A</v>
      </c>
      <c r="W794" s="581" t="s">
        <v>1649</v>
      </c>
      <c r="Y794" s="602">
        <f t="shared" si="95"/>
        <v>2021</v>
      </c>
      <c r="Z794" s="602">
        <v>12</v>
      </c>
      <c r="AA794" s="581">
        <f>('OPER.-PERMANENT FUNDS(77-78)'!H41+'LedgerLoad Assist'!BF102)*-1</f>
        <v>0</v>
      </c>
      <c r="AB794" s="581">
        <f t="shared" si="96"/>
        <v>0</v>
      </c>
      <c r="AC794" s="581">
        <f t="shared" si="96"/>
        <v>0</v>
      </c>
    </row>
    <row r="795" spans="1:29">
      <c r="A795" s="581" t="s">
        <v>1642</v>
      </c>
      <c r="B795" s="581" t="s">
        <v>1642</v>
      </c>
      <c r="C795" s="581" t="s">
        <v>1643</v>
      </c>
      <c r="D795" s="581" t="s">
        <v>1643</v>
      </c>
      <c r="E795" s="598">
        <v>384000</v>
      </c>
      <c r="G795" s="581" t="e">
        <f t="shared" si="93"/>
        <v>#N/A</v>
      </c>
      <c r="J795" s="581">
        <v>8000</v>
      </c>
      <c r="Q795" s="601"/>
      <c r="T795" s="602" t="e">
        <f t="shared" si="94"/>
        <v>#N/A</v>
      </c>
      <c r="W795" s="581" t="s">
        <v>1649</v>
      </c>
      <c r="Y795" s="602">
        <f t="shared" si="95"/>
        <v>2021</v>
      </c>
      <c r="Z795" s="602">
        <v>12</v>
      </c>
      <c r="AA795" s="581">
        <f>('OPER.-PERMANENT FUNDS(77-78)'!H43+'LedgerLoad Assist'!BF103)*-1</f>
        <v>0</v>
      </c>
      <c r="AB795" s="581">
        <f t="shared" si="96"/>
        <v>0</v>
      </c>
      <c r="AC795" s="581">
        <f t="shared" si="96"/>
        <v>0</v>
      </c>
    </row>
    <row r="796" spans="1:29">
      <c r="A796" s="581" t="s">
        <v>1642</v>
      </c>
      <c r="B796" s="581" t="s">
        <v>1642</v>
      </c>
      <c r="C796" s="581" t="s">
        <v>1643</v>
      </c>
      <c r="D796" s="581" t="s">
        <v>1643</v>
      </c>
      <c r="E796" s="598">
        <v>385000</v>
      </c>
      <c r="G796" s="581" t="e">
        <f t="shared" si="93"/>
        <v>#N/A</v>
      </c>
      <c r="J796" s="581">
        <v>8000</v>
      </c>
      <c r="Q796" s="601"/>
      <c r="T796" s="602" t="e">
        <f t="shared" si="94"/>
        <v>#N/A</v>
      </c>
      <c r="W796" s="581" t="s">
        <v>1649</v>
      </c>
      <c r="Y796" s="602">
        <f t="shared" si="95"/>
        <v>2021</v>
      </c>
      <c r="Z796" s="602">
        <v>12</v>
      </c>
      <c r="AA796" s="581">
        <f>('OPER.-PERMANENT FUNDS(77-78)'!H44+'LedgerLoad Assist'!BF104)*-1</f>
        <v>0</v>
      </c>
      <c r="AB796" s="581">
        <f t="shared" si="96"/>
        <v>0</v>
      </c>
      <c r="AC796" s="581">
        <f t="shared" si="96"/>
        <v>0</v>
      </c>
    </row>
    <row r="797" spans="1:29">
      <c r="A797" s="581" t="s">
        <v>1642</v>
      </c>
      <c r="B797" s="581" t="s">
        <v>1642</v>
      </c>
      <c r="C797" s="581" t="s">
        <v>1643</v>
      </c>
      <c r="D797" s="581" t="s">
        <v>1643</v>
      </c>
      <c r="E797" s="598">
        <v>390000</v>
      </c>
      <c r="G797" s="581" t="e">
        <f t="shared" si="93"/>
        <v>#N/A</v>
      </c>
      <c r="J797" s="581">
        <v>8000</v>
      </c>
      <c r="Q797" s="601"/>
      <c r="T797" s="602" t="e">
        <f t="shared" si="94"/>
        <v>#N/A</v>
      </c>
      <c r="W797" s="581" t="s">
        <v>1649</v>
      </c>
      <c r="Y797" s="602">
        <f t="shared" si="95"/>
        <v>2021</v>
      </c>
      <c r="Z797" s="602">
        <v>12</v>
      </c>
      <c r="AA797" s="581">
        <f>('LedgerLoad Assist'!BF105)*-1</f>
        <v>0</v>
      </c>
      <c r="AB797" s="581">
        <f t="shared" si="96"/>
        <v>0</v>
      </c>
      <c r="AC797" s="581">
        <f t="shared" si="96"/>
        <v>0</v>
      </c>
    </row>
    <row r="798" spans="1:29">
      <c r="A798" s="581" t="s">
        <v>1642</v>
      </c>
      <c r="B798" s="581" t="s">
        <v>1642</v>
      </c>
      <c r="C798" s="581" t="s">
        <v>1643</v>
      </c>
      <c r="D798" s="581" t="s">
        <v>1643</v>
      </c>
      <c r="E798" s="598">
        <v>391000</v>
      </c>
      <c r="G798" s="581" t="e">
        <f t="shared" si="93"/>
        <v>#N/A</v>
      </c>
      <c r="J798" s="581">
        <v>8000</v>
      </c>
      <c r="Q798" s="601"/>
      <c r="T798" s="602" t="e">
        <f t="shared" si="94"/>
        <v>#N/A</v>
      </c>
      <c r="W798" s="581" t="s">
        <v>1649</v>
      </c>
      <c r="Y798" s="602">
        <f t="shared" si="95"/>
        <v>2021</v>
      </c>
      <c r="Z798" s="602">
        <v>12</v>
      </c>
      <c r="AA798" s="581">
        <f>('LedgerLoad Assist'!BF106)*-1</f>
        <v>0</v>
      </c>
      <c r="AB798" s="581">
        <f t="shared" si="96"/>
        <v>0</v>
      </c>
      <c r="AC798" s="581">
        <f t="shared" si="96"/>
        <v>0</v>
      </c>
    </row>
    <row r="799" spans="1:29">
      <c r="A799" s="581" t="s">
        <v>1642</v>
      </c>
      <c r="B799" s="581" t="s">
        <v>1642</v>
      </c>
      <c r="C799" s="581" t="s">
        <v>1643</v>
      </c>
      <c r="D799" s="581" t="s">
        <v>1643</v>
      </c>
      <c r="E799" s="598">
        <v>392000</v>
      </c>
      <c r="G799" s="581" t="e">
        <f t="shared" si="93"/>
        <v>#N/A</v>
      </c>
      <c r="J799" s="581">
        <v>8000</v>
      </c>
      <c r="Q799" s="601"/>
      <c r="T799" s="602" t="e">
        <f t="shared" si="94"/>
        <v>#N/A</v>
      </c>
      <c r="W799" s="581" t="s">
        <v>1649</v>
      </c>
      <c r="Y799" s="602">
        <f t="shared" si="95"/>
        <v>2021</v>
      </c>
      <c r="Z799" s="602">
        <v>12</v>
      </c>
      <c r="AA799" s="581">
        <f>('LedgerLoad Assist'!BF107)*-1</f>
        <v>0</v>
      </c>
      <c r="AB799" s="581">
        <f t="shared" si="96"/>
        <v>0</v>
      </c>
      <c r="AC799" s="581">
        <f t="shared" si="96"/>
        <v>0</v>
      </c>
    </row>
    <row r="800" spans="1:29">
      <c r="A800" s="581" t="s">
        <v>1642</v>
      </c>
      <c r="B800" s="581" t="s">
        <v>1642</v>
      </c>
      <c r="C800" s="581" t="s">
        <v>1643</v>
      </c>
      <c r="D800" s="581" t="s">
        <v>1643</v>
      </c>
      <c r="E800" s="598">
        <v>393000</v>
      </c>
      <c r="G800" s="581" t="e">
        <f t="shared" si="93"/>
        <v>#N/A</v>
      </c>
      <c r="J800" s="581">
        <v>8000</v>
      </c>
      <c r="Q800" s="601"/>
      <c r="T800" s="602" t="e">
        <f t="shared" si="94"/>
        <v>#N/A</v>
      </c>
      <c r="W800" s="581" t="s">
        <v>1649</v>
      </c>
      <c r="Y800" s="602">
        <f t="shared" si="95"/>
        <v>2021</v>
      </c>
      <c r="Z800" s="602">
        <v>12</v>
      </c>
      <c r="AA800" s="581">
        <f>('LedgerLoad Assist'!BF108)*-1</f>
        <v>0</v>
      </c>
      <c r="AB800" s="581">
        <f t="shared" ref="AB800:AC819" si="97">AA800</f>
        <v>0</v>
      </c>
      <c r="AC800" s="581">
        <f t="shared" si="97"/>
        <v>0</v>
      </c>
    </row>
    <row r="801" spans="1:29">
      <c r="A801" s="581" t="s">
        <v>1642</v>
      </c>
      <c r="B801" s="581" t="s">
        <v>1642</v>
      </c>
      <c r="C801" s="581" t="s">
        <v>1643</v>
      </c>
      <c r="D801" s="581" t="s">
        <v>1643</v>
      </c>
      <c r="E801" s="598">
        <v>394000</v>
      </c>
      <c r="G801" s="581" t="e">
        <f t="shared" si="93"/>
        <v>#N/A</v>
      </c>
      <c r="J801" s="581">
        <v>8000</v>
      </c>
      <c r="Q801" s="601"/>
      <c r="T801" s="602" t="e">
        <f t="shared" si="94"/>
        <v>#N/A</v>
      </c>
      <c r="W801" s="581" t="s">
        <v>1649</v>
      </c>
      <c r="Y801" s="602">
        <f t="shared" si="95"/>
        <v>2021</v>
      </c>
      <c r="Z801" s="602">
        <v>12</v>
      </c>
      <c r="AA801" s="581">
        <f>('LedgerLoad Assist'!BF109)*-1</f>
        <v>0</v>
      </c>
      <c r="AB801" s="581">
        <f t="shared" si="97"/>
        <v>0</v>
      </c>
      <c r="AC801" s="581">
        <f t="shared" si="97"/>
        <v>0</v>
      </c>
    </row>
    <row r="802" spans="1:29">
      <c r="A802" s="581" t="s">
        <v>1642</v>
      </c>
      <c r="B802" s="581" t="s">
        <v>1642</v>
      </c>
      <c r="C802" s="581" t="s">
        <v>1643</v>
      </c>
      <c r="D802" s="581" t="s">
        <v>1643</v>
      </c>
      <c r="E802" s="598">
        <v>395000</v>
      </c>
      <c r="G802" s="581" t="e">
        <f t="shared" si="93"/>
        <v>#N/A</v>
      </c>
      <c r="J802" s="581">
        <v>8000</v>
      </c>
      <c r="Q802" s="601"/>
      <c r="T802" s="602" t="e">
        <f t="shared" si="94"/>
        <v>#N/A</v>
      </c>
      <c r="W802" s="581" t="s">
        <v>1649</v>
      </c>
      <c r="Y802" s="602">
        <f t="shared" si="95"/>
        <v>2021</v>
      </c>
      <c r="Z802" s="602">
        <v>12</v>
      </c>
      <c r="AA802" s="581">
        <f>('LedgerLoad Assist'!BF110)*-1</f>
        <v>0</v>
      </c>
      <c r="AB802" s="581">
        <f t="shared" si="97"/>
        <v>0</v>
      </c>
      <c r="AC802" s="581">
        <f t="shared" si="97"/>
        <v>0</v>
      </c>
    </row>
    <row r="803" spans="1:29">
      <c r="A803" s="581" t="s">
        <v>1642</v>
      </c>
      <c r="B803" s="581" t="s">
        <v>1642</v>
      </c>
      <c r="C803" s="581" t="s">
        <v>1643</v>
      </c>
      <c r="D803" s="581" t="s">
        <v>1643</v>
      </c>
      <c r="E803" s="598">
        <v>396000</v>
      </c>
      <c r="G803" s="581" t="e">
        <f t="shared" si="93"/>
        <v>#N/A</v>
      </c>
      <c r="J803" s="581">
        <v>8000</v>
      </c>
      <c r="Q803" s="601"/>
      <c r="T803" s="602" t="e">
        <f t="shared" si="94"/>
        <v>#N/A</v>
      </c>
      <c r="W803" s="581" t="s">
        <v>1649</v>
      </c>
      <c r="Y803" s="602">
        <f t="shared" si="95"/>
        <v>2021</v>
      </c>
      <c r="Z803" s="602">
        <v>12</v>
      </c>
      <c r="AA803" s="581">
        <f>('LedgerLoad Assist'!BF111)*-1</f>
        <v>0</v>
      </c>
      <c r="AB803" s="581">
        <f t="shared" si="97"/>
        <v>0</v>
      </c>
      <c r="AC803" s="581">
        <f t="shared" si="97"/>
        <v>0</v>
      </c>
    </row>
    <row r="804" spans="1:29">
      <c r="A804" s="581" t="s">
        <v>1642</v>
      </c>
      <c r="B804" s="581" t="s">
        <v>1642</v>
      </c>
      <c r="C804" s="581" t="s">
        <v>1643</v>
      </c>
      <c r="D804" s="581" t="s">
        <v>1643</v>
      </c>
      <c r="E804" s="598">
        <v>397000</v>
      </c>
      <c r="G804" s="581" t="e">
        <f t="shared" si="93"/>
        <v>#N/A</v>
      </c>
      <c r="J804" s="581">
        <v>8000</v>
      </c>
      <c r="Q804" s="601"/>
      <c r="T804" s="602" t="e">
        <f t="shared" si="94"/>
        <v>#N/A</v>
      </c>
      <c r="W804" s="581" t="s">
        <v>1649</v>
      </c>
      <c r="Y804" s="602">
        <f t="shared" si="95"/>
        <v>2021</v>
      </c>
      <c r="Z804" s="602">
        <v>12</v>
      </c>
      <c r="AA804" s="581">
        <f>('LedgerLoad Assist'!BF112)*-1</f>
        <v>0</v>
      </c>
      <c r="AB804" s="581">
        <f t="shared" si="97"/>
        <v>0</v>
      </c>
      <c r="AC804" s="581">
        <f t="shared" si="97"/>
        <v>0</v>
      </c>
    </row>
    <row r="805" spans="1:29">
      <c r="A805" s="581" t="s">
        <v>1642</v>
      </c>
      <c r="B805" s="581" t="s">
        <v>1642</v>
      </c>
      <c r="C805" s="581" t="s">
        <v>1643</v>
      </c>
      <c r="D805" s="581" t="s">
        <v>1643</v>
      </c>
      <c r="E805" s="598">
        <v>410000</v>
      </c>
      <c r="G805" s="581" t="e">
        <f t="shared" si="93"/>
        <v>#N/A</v>
      </c>
      <c r="J805" s="581">
        <v>8000</v>
      </c>
      <c r="Q805" s="601">
        <v>100</v>
      </c>
      <c r="T805" s="602" t="e">
        <f t="shared" si="94"/>
        <v>#N/A</v>
      </c>
      <c r="W805" s="581" t="s">
        <v>1649</v>
      </c>
      <c r="Y805" s="602">
        <f t="shared" si="95"/>
        <v>2021</v>
      </c>
      <c r="Z805" s="602">
        <v>12</v>
      </c>
      <c r="AA805" s="581">
        <f>'LedgerLoad Assist'!BF113</f>
        <v>0</v>
      </c>
      <c r="AB805" s="581">
        <f t="shared" si="97"/>
        <v>0</v>
      </c>
      <c r="AC805" s="581">
        <f t="shared" si="97"/>
        <v>0</v>
      </c>
    </row>
    <row r="806" spans="1:29">
      <c r="A806" s="581" t="s">
        <v>1642</v>
      </c>
      <c r="B806" s="581" t="s">
        <v>1642</v>
      </c>
      <c r="C806" s="581" t="s">
        <v>1643</v>
      </c>
      <c r="D806" s="581" t="s">
        <v>1643</v>
      </c>
      <c r="E806" s="598">
        <v>410000</v>
      </c>
      <c r="G806" s="581" t="e">
        <f t="shared" si="93"/>
        <v>#N/A</v>
      </c>
      <c r="J806" s="581">
        <v>8000</v>
      </c>
      <c r="Q806" s="601" t="s">
        <v>2027</v>
      </c>
      <c r="T806" s="602" t="e">
        <f t="shared" si="94"/>
        <v>#N/A</v>
      </c>
      <c r="W806" s="581" t="s">
        <v>1649</v>
      </c>
      <c r="Y806" s="602">
        <f t="shared" si="95"/>
        <v>2021</v>
      </c>
      <c r="Z806" s="602">
        <v>12</v>
      </c>
      <c r="AA806" s="581">
        <f>'LedgerLoad Assist'!BF114</f>
        <v>0</v>
      </c>
      <c r="AB806" s="581">
        <f t="shared" si="97"/>
        <v>0</v>
      </c>
      <c r="AC806" s="581">
        <f t="shared" si="97"/>
        <v>0</v>
      </c>
    </row>
    <row r="807" spans="1:29">
      <c r="A807" s="581" t="s">
        <v>1642</v>
      </c>
      <c r="B807" s="581" t="s">
        <v>1642</v>
      </c>
      <c r="C807" s="581" t="s">
        <v>1643</v>
      </c>
      <c r="D807" s="581" t="s">
        <v>1643</v>
      </c>
      <c r="E807" s="598">
        <v>410000</v>
      </c>
      <c r="G807" s="581" t="e">
        <f t="shared" si="93"/>
        <v>#N/A</v>
      </c>
      <c r="J807" s="581">
        <v>8000</v>
      </c>
      <c r="Q807" s="601">
        <v>610</v>
      </c>
      <c r="T807" s="602" t="e">
        <f t="shared" si="94"/>
        <v>#N/A</v>
      </c>
      <c r="W807" s="581" t="s">
        <v>1649</v>
      </c>
      <c r="Y807" s="602">
        <f t="shared" si="95"/>
        <v>2021</v>
      </c>
      <c r="Z807" s="602">
        <v>12</v>
      </c>
      <c r="AA807" s="581">
        <f>'LedgerLoad Assist'!BF115</f>
        <v>0</v>
      </c>
      <c r="AB807" s="581">
        <f t="shared" si="97"/>
        <v>0</v>
      </c>
      <c r="AC807" s="581">
        <f t="shared" si="97"/>
        <v>0</v>
      </c>
    </row>
    <row r="808" spans="1:29">
      <c r="A808" s="581" t="s">
        <v>1642</v>
      </c>
      <c r="B808" s="581" t="s">
        <v>1642</v>
      </c>
      <c r="C808" s="581" t="s">
        <v>1643</v>
      </c>
      <c r="D808" s="581" t="s">
        <v>1643</v>
      </c>
      <c r="E808" s="598">
        <v>410000</v>
      </c>
      <c r="G808" s="581" t="e">
        <f t="shared" si="93"/>
        <v>#N/A</v>
      </c>
      <c r="J808" s="581">
        <v>8000</v>
      </c>
      <c r="Q808" s="601">
        <v>620</v>
      </c>
      <c r="T808" s="602" t="e">
        <f t="shared" si="94"/>
        <v>#N/A</v>
      </c>
      <c r="W808" s="581" t="s">
        <v>1649</v>
      </c>
      <c r="Y808" s="602">
        <f t="shared" si="95"/>
        <v>2021</v>
      </c>
      <c r="Z808" s="602">
        <v>12</v>
      </c>
      <c r="AA808" s="581">
        <f>'LedgerLoad Assist'!BF116</f>
        <v>0</v>
      </c>
      <c r="AB808" s="581">
        <f t="shared" si="97"/>
        <v>0</v>
      </c>
      <c r="AC808" s="581">
        <f t="shared" si="97"/>
        <v>0</v>
      </c>
    </row>
    <row r="809" spans="1:29">
      <c r="A809" s="581" t="s">
        <v>1642</v>
      </c>
      <c r="B809" s="581" t="s">
        <v>1642</v>
      </c>
      <c r="C809" s="581" t="s">
        <v>1643</v>
      </c>
      <c r="D809" s="581" t="s">
        <v>1643</v>
      </c>
      <c r="E809" s="598">
        <v>410000</v>
      </c>
      <c r="G809" s="581" t="e">
        <f t="shared" si="93"/>
        <v>#N/A</v>
      </c>
      <c r="J809" s="581">
        <v>8000</v>
      </c>
      <c r="Q809" s="601">
        <v>900</v>
      </c>
      <c r="T809" s="602" t="e">
        <f t="shared" si="94"/>
        <v>#N/A</v>
      </c>
      <c r="W809" s="581" t="s">
        <v>1649</v>
      </c>
      <c r="Y809" s="602">
        <f t="shared" si="95"/>
        <v>2021</v>
      </c>
      <c r="Z809" s="602">
        <v>12</v>
      </c>
      <c r="AA809" s="581">
        <f>'LedgerLoad Assist'!BF117</f>
        <v>0</v>
      </c>
      <c r="AB809" s="581">
        <f t="shared" si="97"/>
        <v>0</v>
      </c>
      <c r="AC809" s="581">
        <f t="shared" si="97"/>
        <v>0</v>
      </c>
    </row>
    <row r="810" spans="1:29">
      <c r="A810" s="581" t="s">
        <v>1642</v>
      </c>
      <c r="B810" s="581" t="s">
        <v>1642</v>
      </c>
      <c r="C810" s="581" t="s">
        <v>1643</v>
      </c>
      <c r="D810" s="581" t="s">
        <v>1643</v>
      </c>
      <c r="E810" s="598">
        <v>420000</v>
      </c>
      <c r="G810" s="581" t="e">
        <f t="shared" si="93"/>
        <v>#N/A</v>
      </c>
      <c r="J810" s="581">
        <v>8000</v>
      </c>
      <c r="Q810" s="601">
        <v>100</v>
      </c>
      <c r="T810" s="602" t="e">
        <f t="shared" si="94"/>
        <v>#N/A</v>
      </c>
      <c r="W810" s="581" t="s">
        <v>1649</v>
      </c>
      <c r="Y810" s="602">
        <f t="shared" si="95"/>
        <v>2021</v>
      </c>
      <c r="Z810" s="602">
        <v>12</v>
      </c>
      <c r="AA810" s="581">
        <f>'LedgerLoad Assist'!BF118</f>
        <v>0</v>
      </c>
      <c r="AB810" s="581">
        <f t="shared" si="97"/>
        <v>0</v>
      </c>
      <c r="AC810" s="581">
        <f t="shared" si="97"/>
        <v>0</v>
      </c>
    </row>
    <row r="811" spans="1:29">
      <c r="A811" s="581" t="s">
        <v>1642</v>
      </c>
      <c r="B811" s="581" t="s">
        <v>1642</v>
      </c>
      <c r="C811" s="581" t="s">
        <v>1643</v>
      </c>
      <c r="D811" s="581" t="s">
        <v>1643</v>
      </c>
      <c r="E811" s="598">
        <v>420000</v>
      </c>
      <c r="G811" s="581" t="e">
        <f t="shared" si="93"/>
        <v>#N/A</v>
      </c>
      <c r="J811" s="581">
        <v>8000</v>
      </c>
      <c r="Q811" s="601" t="s">
        <v>2027</v>
      </c>
      <c r="T811" s="602" t="e">
        <f t="shared" si="94"/>
        <v>#N/A</v>
      </c>
      <c r="W811" s="581" t="s">
        <v>1649</v>
      </c>
      <c r="Y811" s="602">
        <f t="shared" si="95"/>
        <v>2021</v>
      </c>
      <c r="Z811" s="602">
        <v>12</v>
      </c>
      <c r="AA811" s="581">
        <f>'LedgerLoad Assist'!BF119</f>
        <v>0</v>
      </c>
      <c r="AB811" s="581">
        <f t="shared" si="97"/>
        <v>0</v>
      </c>
      <c r="AC811" s="581">
        <f t="shared" si="97"/>
        <v>0</v>
      </c>
    </row>
    <row r="812" spans="1:29">
      <c r="A812" s="581" t="s">
        <v>1642</v>
      </c>
      <c r="B812" s="581" t="s">
        <v>1642</v>
      </c>
      <c r="C812" s="581" t="s">
        <v>1643</v>
      </c>
      <c r="D812" s="581" t="s">
        <v>1643</v>
      </c>
      <c r="E812" s="598">
        <v>420000</v>
      </c>
      <c r="G812" s="581" t="e">
        <f t="shared" si="93"/>
        <v>#N/A</v>
      </c>
      <c r="J812" s="581">
        <v>8000</v>
      </c>
      <c r="Q812" s="601">
        <v>610</v>
      </c>
      <c r="T812" s="602" t="e">
        <f t="shared" si="94"/>
        <v>#N/A</v>
      </c>
      <c r="W812" s="581" t="s">
        <v>1649</v>
      </c>
      <c r="Y812" s="602">
        <f t="shared" si="95"/>
        <v>2021</v>
      </c>
      <c r="Z812" s="602">
        <v>12</v>
      </c>
      <c r="AA812" s="581">
        <f>'LedgerLoad Assist'!BF120</f>
        <v>0</v>
      </c>
      <c r="AB812" s="581">
        <f t="shared" si="97"/>
        <v>0</v>
      </c>
      <c r="AC812" s="581">
        <f t="shared" si="97"/>
        <v>0</v>
      </c>
    </row>
    <row r="813" spans="1:29">
      <c r="A813" s="581" t="s">
        <v>1642</v>
      </c>
      <c r="B813" s="581" t="s">
        <v>1642</v>
      </c>
      <c r="C813" s="581" t="s">
        <v>1643</v>
      </c>
      <c r="D813" s="581" t="s">
        <v>1643</v>
      </c>
      <c r="E813" s="598">
        <v>420000</v>
      </c>
      <c r="G813" s="581" t="e">
        <f t="shared" si="93"/>
        <v>#N/A</v>
      </c>
      <c r="J813" s="581">
        <v>8000</v>
      </c>
      <c r="Q813" s="601">
        <v>620</v>
      </c>
      <c r="T813" s="602" t="e">
        <f t="shared" si="94"/>
        <v>#N/A</v>
      </c>
      <c r="W813" s="581" t="s">
        <v>1649</v>
      </c>
      <c r="Y813" s="602">
        <f t="shared" si="95"/>
        <v>2021</v>
      </c>
      <c r="Z813" s="602">
        <v>12</v>
      </c>
      <c r="AA813" s="581">
        <f>'LedgerLoad Assist'!BF121</f>
        <v>0</v>
      </c>
      <c r="AB813" s="581">
        <f t="shared" si="97"/>
        <v>0</v>
      </c>
      <c r="AC813" s="581">
        <f t="shared" si="97"/>
        <v>0</v>
      </c>
    </row>
    <row r="814" spans="1:29">
      <c r="A814" s="581" t="s">
        <v>1642</v>
      </c>
      <c r="B814" s="581" t="s">
        <v>1642</v>
      </c>
      <c r="C814" s="581" t="s">
        <v>1643</v>
      </c>
      <c r="D814" s="581" t="s">
        <v>1643</v>
      </c>
      <c r="E814" s="598">
        <v>420000</v>
      </c>
      <c r="G814" s="581" t="e">
        <f t="shared" si="93"/>
        <v>#N/A</v>
      </c>
      <c r="J814" s="581">
        <v>8000</v>
      </c>
      <c r="Q814" s="601">
        <v>900</v>
      </c>
      <c r="T814" s="602" t="e">
        <f t="shared" si="94"/>
        <v>#N/A</v>
      </c>
      <c r="W814" s="581" t="s">
        <v>1649</v>
      </c>
      <c r="Y814" s="602">
        <f t="shared" si="95"/>
        <v>2021</v>
      </c>
      <c r="Z814" s="602">
        <v>12</v>
      </c>
      <c r="AA814" s="581">
        <f>'LedgerLoad Assist'!BF122</f>
        <v>0</v>
      </c>
      <c r="AB814" s="581">
        <f t="shared" si="97"/>
        <v>0</v>
      </c>
      <c r="AC814" s="581">
        <f t="shared" si="97"/>
        <v>0</v>
      </c>
    </row>
    <row r="815" spans="1:29">
      <c r="A815" s="581" t="s">
        <v>1642</v>
      </c>
      <c r="B815" s="581" t="s">
        <v>1642</v>
      </c>
      <c r="C815" s="581" t="s">
        <v>1643</v>
      </c>
      <c r="D815" s="581" t="s">
        <v>1643</v>
      </c>
      <c r="E815" s="598">
        <v>430000</v>
      </c>
      <c r="G815" s="581" t="e">
        <f t="shared" si="93"/>
        <v>#N/A</v>
      </c>
      <c r="J815" s="581">
        <v>8000</v>
      </c>
      <c r="Q815" s="601">
        <v>100</v>
      </c>
      <c r="T815" s="602" t="e">
        <f t="shared" si="94"/>
        <v>#N/A</v>
      </c>
      <c r="W815" s="581" t="s">
        <v>1649</v>
      </c>
      <c r="Y815" s="602">
        <f t="shared" si="95"/>
        <v>2021</v>
      </c>
      <c r="Z815" s="602">
        <v>12</v>
      </c>
      <c r="AA815" s="581">
        <f>'LedgerLoad Assist'!BF123</f>
        <v>0</v>
      </c>
      <c r="AB815" s="581">
        <f t="shared" si="97"/>
        <v>0</v>
      </c>
      <c r="AC815" s="581">
        <f t="shared" si="97"/>
        <v>0</v>
      </c>
    </row>
    <row r="816" spans="1:29">
      <c r="A816" s="581" t="s">
        <v>1642</v>
      </c>
      <c r="B816" s="581" t="s">
        <v>1642</v>
      </c>
      <c r="C816" s="581" t="s">
        <v>1643</v>
      </c>
      <c r="D816" s="581" t="s">
        <v>1643</v>
      </c>
      <c r="E816" s="598">
        <v>430000</v>
      </c>
      <c r="G816" s="581" t="e">
        <f t="shared" si="93"/>
        <v>#N/A</v>
      </c>
      <c r="J816" s="581">
        <v>8000</v>
      </c>
      <c r="Q816" s="601" t="s">
        <v>2027</v>
      </c>
      <c r="T816" s="602" t="e">
        <f t="shared" si="94"/>
        <v>#N/A</v>
      </c>
      <c r="W816" s="581" t="s">
        <v>1649</v>
      </c>
      <c r="Y816" s="602">
        <f t="shared" si="95"/>
        <v>2021</v>
      </c>
      <c r="Z816" s="602">
        <v>12</v>
      </c>
      <c r="AA816" s="581">
        <f>'LedgerLoad Assist'!BF124</f>
        <v>0</v>
      </c>
      <c r="AB816" s="581">
        <f t="shared" si="97"/>
        <v>0</v>
      </c>
      <c r="AC816" s="581">
        <f t="shared" si="97"/>
        <v>0</v>
      </c>
    </row>
    <row r="817" spans="1:29">
      <c r="A817" s="581" t="s">
        <v>1642</v>
      </c>
      <c r="B817" s="581" t="s">
        <v>1642</v>
      </c>
      <c r="C817" s="581" t="s">
        <v>1643</v>
      </c>
      <c r="D817" s="581" t="s">
        <v>1643</v>
      </c>
      <c r="E817" s="598">
        <v>430000</v>
      </c>
      <c r="G817" s="581" t="e">
        <f t="shared" si="93"/>
        <v>#N/A</v>
      </c>
      <c r="J817" s="581">
        <v>8000</v>
      </c>
      <c r="Q817" s="601">
        <v>610</v>
      </c>
      <c r="T817" s="602" t="e">
        <f t="shared" si="94"/>
        <v>#N/A</v>
      </c>
      <c r="W817" s="581" t="s">
        <v>1649</v>
      </c>
      <c r="Y817" s="602">
        <f t="shared" si="95"/>
        <v>2021</v>
      </c>
      <c r="Z817" s="602">
        <v>12</v>
      </c>
      <c r="AA817" s="581">
        <f>'LedgerLoad Assist'!BF125</f>
        <v>0</v>
      </c>
      <c r="AB817" s="581">
        <f t="shared" si="97"/>
        <v>0</v>
      </c>
      <c r="AC817" s="581">
        <f t="shared" si="97"/>
        <v>0</v>
      </c>
    </row>
    <row r="818" spans="1:29">
      <c r="A818" s="581" t="s">
        <v>1642</v>
      </c>
      <c r="B818" s="581" t="s">
        <v>1642</v>
      </c>
      <c r="C818" s="581" t="s">
        <v>1643</v>
      </c>
      <c r="D818" s="581" t="s">
        <v>1643</v>
      </c>
      <c r="E818" s="598">
        <v>430000</v>
      </c>
      <c r="G818" s="581" t="e">
        <f t="shared" si="93"/>
        <v>#N/A</v>
      </c>
      <c r="J818" s="581">
        <v>8000</v>
      </c>
      <c r="Q818" s="601">
        <v>620</v>
      </c>
      <c r="T818" s="602" t="e">
        <f t="shared" si="94"/>
        <v>#N/A</v>
      </c>
      <c r="W818" s="581" t="s">
        <v>1649</v>
      </c>
      <c r="Y818" s="602">
        <f t="shared" si="95"/>
        <v>2021</v>
      </c>
      <c r="Z818" s="602">
        <v>12</v>
      </c>
      <c r="AA818" s="581">
        <f>'LedgerLoad Assist'!BF126</f>
        <v>0</v>
      </c>
      <c r="AB818" s="581">
        <f t="shared" si="97"/>
        <v>0</v>
      </c>
      <c r="AC818" s="581">
        <f t="shared" si="97"/>
        <v>0</v>
      </c>
    </row>
    <row r="819" spans="1:29">
      <c r="A819" s="581" t="s">
        <v>1642</v>
      </c>
      <c r="B819" s="581" t="s">
        <v>1642</v>
      </c>
      <c r="C819" s="581" t="s">
        <v>1643</v>
      </c>
      <c r="D819" s="581" t="s">
        <v>1643</v>
      </c>
      <c r="E819" s="598">
        <v>430000</v>
      </c>
      <c r="G819" s="581" t="e">
        <f t="shared" ref="G819:G860" si="98">$G$6</f>
        <v>#N/A</v>
      </c>
      <c r="J819" s="581">
        <v>8000</v>
      </c>
      <c r="Q819" s="601">
        <v>900</v>
      </c>
      <c r="T819" s="602" t="e">
        <f t="shared" ref="T819:T860" si="99">$T$6</f>
        <v>#N/A</v>
      </c>
      <c r="W819" s="581" t="s">
        <v>1649</v>
      </c>
      <c r="Y819" s="602">
        <f t="shared" ref="Y819:Y860" si="100">$Y$6</f>
        <v>2021</v>
      </c>
      <c r="Z819" s="602">
        <v>12</v>
      </c>
      <c r="AA819" s="581">
        <f>'LedgerLoad Assist'!BF127</f>
        <v>0</v>
      </c>
      <c r="AB819" s="581">
        <f t="shared" si="97"/>
        <v>0</v>
      </c>
      <c r="AC819" s="581">
        <f t="shared" si="97"/>
        <v>0</v>
      </c>
    </row>
    <row r="820" spans="1:29">
      <c r="A820" s="581" t="s">
        <v>1642</v>
      </c>
      <c r="B820" s="581" t="s">
        <v>1642</v>
      </c>
      <c r="C820" s="581" t="s">
        <v>1643</v>
      </c>
      <c r="D820" s="581" t="s">
        <v>1643</v>
      </c>
      <c r="E820" s="598">
        <v>440000</v>
      </c>
      <c r="G820" s="581" t="e">
        <f t="shared" si="98"/>
        <v>#N/A</v>
      </c>
      <c r="J820" s="581">
        <v>8000</v>
      </c>
      <c r="Q820" s="601">
        <v>100</v>
      </c>
      <c r="T820" s="602" t="e">
        <f t="shared" si="99"/>
        <v>#N/A</v>
      </c>
      <c r="W820" s="581" t="s">
        <v>1649</v>
      </c>
      <c r="Y820" s="602">
        <f t="shared" si="100"/>
        <v>2021</v>
      </c>
      <c r="Z820" s="602">
        <v>12</v>
      </c>
      <c r="AA820" s="581">
        <f>'LedgerLoad Assist'!BF128</f>
        <v>0</v>
      </c>
      <c r="AB820" s="581">
        <f t="shared" ref="AB820:AC839" si="101">AA820</f>
        <v>0</v>
      </c>
      <c r="AC820" s="581">
        <f t="shared" si="101"/>
        <v>0</v>
      </c>
    </row>
    <row r="821" spans="1:29">
      <c r="A821" s="581" t="s">
        <v>1642</v>
      </c>
      <c r="B821" s="581" t="s">
        <v>1642</v>
      </c>
      <c r="C821" s="581" t="s">
        <v>1643</v>
      </c>
      <c r="D821" s="581" t="s">
        <v>1643</v>
      </c>
      <c r="E821" s="598">
        <v>440000</v>
      </c>
      <c r="G821" s="581" t="e">
        <f t="shared" si="98"/>
        <v>#N/A</v>
      </c>
      <c r="J821" s="581">
        <v>8000</v>
      </c>
      <c r="Q821" s="601" t="s">
        <v>2027</v>
      </c>
      <c r="T821" s="602" t="e">
        <f t="shared" si="99"/>
        <v>#N/A</v>
      </c>
      <c r="W821" s="581" t="s">
        <v>1649</v>
      </c>
      <c r="Y821" s="602">
        <f t="shared" si="100"/>
        <v>2021</v>
      </c>
      <c r="Z821" s="602">
        <v>12</v>
      </c>
      <c r="AA821" s="581">
        <f>'LedgerLoad Assist'!BF129</f>
        <v>0</v>
      </c>
      <c r="AB821" s="581">
        <f t="shared" si="101"/>
        <v>0</v>
      </c>
      <c r="AC821" s="581">
        <f t="shared" si="101"/>
        <v>0</v>
      </c>
    </row>
    <row r="822" spans="1:29">
      <c r="A822" s="581" t="s">
        <v>1642</v>
      </c>
      <c r="B822" s="581" t="s">
        <v>1642</v>
      </c>
      <c r="C822" s="581" t="s">
        <v>1643</v>
      </c>
      <c r="D822" s="581" t="s">
        <v>1643</v>
      </c>
      <c r="E822" s="598">
        <v>440000</v>
      </c>
      <c r="G822" s="581" t="e">
        <f t="shared" si="98"/>
        <v>#N/A</v>
      </c>
      <c r="J822" s="581">
        <v>8000</v>
      </c>
      <c r="Q822" s="601">
        <v>610</v>
      </c>
      <c r="T822" s="602" t="e">
        <f t="shared" si="99"/>
        <v>#N/A</v>
      </c>
      <c r="W822" s="581" t="s">
        <v>1649</v>
      </c>
      <c r="Y822" s="602">
        <f t="shared" si="100"/>
        <v>2021</v>
      </c>
      <c r="Z822" s="602">
        <v>12</v>
      </c>
      <c r="AA822" s="581">
        <f>'LedgerLoad Assist'!BF130</f>
        <v>0</v>
      </c>
      <c r="AB822" s="581">
        <f t="shared" si="101"/>
        <v>0</v>
      </c>
      <c r="AC822" s="581">
        <f t="shared" si="101"/>
        <v>0</v>
      </c>
    </row>
    <row r="823" spans="1:29">
      <c r="A823" s="581" t="s">
        <v>1642</v>
      </c>
      <c r="B823" s="581" t="s">
        <v>1642</v>
      </c>
      <c r="C823" s="581" t="s">
        <v>1643</v>
      </c>
      <c r="D823" s="581" t="s">
        <v>1643</v>
      </c>
      <c r="E823" s="598">
        <v>440000</v>
      </c>
      <c r="G823" s="581" t="e">
        <f t="shared" si="98"/>
        <v>#N/A</v>
      </c>
      <c r="J823" s="581">
        <v>8000</v>
      </c>
      <c r="Q823" s="601">
        <v>620</v>
      </c>
      <c r="T823" s="602" t="e">
        <f t="shared" si="99"/>
        <v>#N/A</v>
      </c>
      <c r="W823" s="581" t="s">
        <v>1649</v>
      </c>
      <c r="Y823" s="602">
        <f t="shared" si="100"/>
        <v>2021</v>
      </c>
      <c r="Z823" s="602">
        <v>12</v>
      </c>
      <c r="AA823" s="581">
        <f>'LedgerLoad Assist'!BF131</f>
        <v>0</v>
      </c>
      <c r="AB823" s="581">
        <f t="shared" si="101"/>
        <v>0</v>
      </c>
      <c r="AC823" s="581">
        <f t="shared" si="101"/>
        <v>0</v>
      </c>
    </row>
    <row r="824" spans="1:29">
      <c r="A824" s="581" t="s">
        <v>1642</v>
      </c>
      <c r="B824" s="581" t="s">
        <v>1642</v>
      </c>
      <c r="C824" s="581" t="s">
        <v>1643</v>
      </c>
      <c r="D824" s="581" t="s">
        <v>1643</v>
      </c>
      <c r="E824" s="598">
        <v>440000</v>
      </c>
      <c r="G824" s="581" t="e">
        <f t="shared" si="98"/>
        <v>#N/A</v>
      </c>
      <c r="J824" s="581">
        <v>8000</v>
      </c>
      <c r="Q824" s="601">
        <v>900</v>
      </c>
      <c r="T824" s="602" t="e">
        <f t="shared" si="99"/>
        <v>#N/A</v>
      </c>
      <c r="W824" s="581" t="s">
        <v>1649</v>
      </c>
      <c r="Y824" s="602">
        <f t="shared" si="100"/>
        <v>2021</v>
      </c>
      <c r="Z824" s="602">
        <v>12</v>
      </c>
      <c r="AA824" s="581">
        <f>'LedgerLoad Assist'!BF132</f>
        <v>0</v>
      </c>
      <c r="AB824" s="581">
        <f t="shared" si="101"/>
        <v>0</v>
      </c>
      <c r="AC824" s="581">
        <f t="shared" si="101"/>
        <v>0</v>
      </c>
    </row>
    <row r="825" spans="1:29">
      <c r="A825" s="581" t="s">
        <v>1642</v>
      </c>
      <c r="B825" s="581" t="s">
        <v>1642</v>
      </c>
      <c r="C825" s="581" t="s">
        <v>1643</v>
      </c>
      <c r="D825" s="581" t="s">
        <v>1643</v>
      </c>
      <c r="E825" s="598">
        <v>450000</v>
      </c>
      <c r="G825" s="581" t="e">
        <f t="shared" si="98"/>
        <v>#N/A</v>
      </c>
      <c r="J825" s="581">
        <v>8000</v>
      </c>
      <c r="Q825" s="601">
        <v>100</v>
      </c>
      <c r="T825" s="602" t="e">
        <f t="shared" si="99"/>
        <v>#N/A</v>
      </c>
      <c r="W825" s="581" t="s">
        <v>1649</v>
      </c>
      <c r="Y825" s="602">
        <f t="shared" si="100"/>
        <v>2021</v>
      </c>
      <c r="Z825" s="602">
        <v>12</v>
      </c>
      <c r="AA825" s="581">
        <f>'LedgerLoad Assist'!BF133</f>
        <v>0</v>
      </c>
      <c r="AB825" s="581">
        <f t="shared" si="101"/>
        <v>0</v>
      </c>
      <c r="AC825" s="581">
        <f t="shared" si="101"/>
        <v>0</v>
      </c>
    </row>
    <row r="826" spans="1:29">
      <c r="A826" s="581" t="s">
        <v>1642</v>
      </c>
      <c r="B826" s="581" t="s">
        <v>1642</v>
      </c>
      <c r="C826" s="581" t="s">
        <v>1643</v>
      </c>
      <c r="D826" s="581" t="s">
        <v>1643</v>
      </c>
      <c r="E826" s="598">
        <v>450000</v>
      </c>
      <c r="G826" s="581" t="e">
        <f t="shared" si="98"/>
        <v>#N/A</v>
      </c>
      <c r="J826" s="581">
        <v>8000</v>
      </c>
      <c r="Q826" s="601" t="s">
        <v>2027</v>
      </c>
      <c r="T826" s="602" t="e">
        <f t="shared" si="99"/>
        <v>#N/A</v>
      </c>
      <c r="W826" s="581" t="s">
        <v>1649</v>
      </c>
      <c r="Y826" s="602">
        <f t="shared" si="100"/>
        <v>2021</v>
      </c>
      <c r="Z826" s="602">
        <v>12</v>
      </c>
      <c r="AA826" s="581">
        <f>'LedgerLoad Assist'!BF134</f>
        <v>0</v>
      </c>
      <c r="AB826" s="581">
        <f t="shared" si="101"/>
        <v>0</v>
      </c>
      <c r="AC826" s="581">
        <f t="shared" si="101"/>
        <v>0</v>
      </c>
    </row>
    <row r="827" spans="1:29">
      <c r="A827" s="581" t="s">
        <v>1642</v>
      </c>
      <c r="B827" s="581" t="s">
        <v>1642</v>
      </c>
      <c r="C827" s="581" t="s">
        <v>1643</v>
      </c>
      <c r="D827" s="581" t="s">
        <v>1643</v>
      </c>
      <c r="E827" s="598">
        <v>450000</v>
      </c>
      <c r="G827" s="581" t="e">
        <f t="shared" si="98"/>
        <v>#N/A</v>
      </c>
      <c r="J827" s="581">
        <v>8000</v>
      </c>
      <c r="Q827" s="601">
        <v>610</v>
      </c>
      <c r="T827" s="602" t="e">
        <f t="shared" si="99"/>
        <v>#N/A</v>
      </c>
      <c r="W827" s="581" t="s">
        <v>1649</v>
      </c>
      <c r="Y827" s="602">
        <f t="shared" si="100"/>
        <v>2021</v>
      </c>
      <c r="Z827" s="602">
        <v>12</v>
      </c>
      <c r="AA827" s="581">
        <f>'LedgerLoad Assist'!BF135</f>
        <v>0</v>
      </c>
      <c r="AB827" s="581">
        <f t="shared" si="101"/>
        <v>0</v>
      </c>
      <c r="AC827" s="581">
        <f t="shared" si="101"/>
        <v>0</v>
      </c>
    </row>
    <row r="828" spans="1:29">
      <c r="A828" s="581" t="s">
        <v>1642</v>
      </c>
      <c r="B828" s="581" t="s">
        <v>1642</v>
      </c>
      <c r="C828" s="581" t="s">
        <v>1643</v>
      </c>
      <c r="D828" s="581" t="s">
        <v>1643</v>
      </c>
      <c r="E828" s="598">
        <v>450000</v>
      </c>
      <c r="G828" s="581" t="e">
        <f t="shared" si="98"/>
        <v>#N/A</v>
      </c>
      <c r="J828" s="581">
        <v>8000</v>
      </c>
      <c r="Q828" s="601">
        <v>620</v>
      </c>
      <c r="T828" s="602" t="e">
        <f t="shared" si="99"/>
        <v>#N/A</v>
      </c>
      <c r="W828" s="581" t="s">
        <v>1649</v>
      </c>
      <c r="Y828" s="602">
        <f t="shared" si="100"/>
        <v>2021</v>
      </c>
      <c r="Z828" s="602">
        <v>12</v>
      </c>
      <c r="AA828" s="581">
        <f>'LedgerLoad Assist'!BF136</f>
        <v>0</v>
      </c>
      <c r="AB828" s="581">
        <f t="shared" si="101"/>
        <v>0</v>
      </c>
      <c r="AC828" s="581">
        <f t="shared" si="101"/>
        <v>0</v>
      </c>
    </row>
    <row r="829" spans="1:29">
      <c r="A829" s="581" t="s">
        <v>1642</v>
      </c>
      <c r="B829" s="581" t="s">
        <v>1642</v>
      </c>
      <c r="C829" s="581" t="s">
        <v>1643</v>
      </c>
      <c r="D829" s="581" t="s">
        <v>1643</v>
      </c>
      <c r="E829" s="598">
        <v>450000</v>
      </c>
      <c r="G829" s="581" t="e">
        <f t="shared" si="98"/>
        <v>#N/A</v>
      </c>
      <c r="J829" s="581">
        <v>8000</v>
      </c>
      <c r="Q829" s="601">
        <v>900</v>
      </c>
      <c r="T829" s="602" t="e">
        <f t="shared" si="99"/>
        <v>#N/A</v>
      </c>
      <c r="W829" s="581" t="s">
        <v>1649</v>
      </c>
      <c r="Y829" s="602">
        <f t="shared" si="100"/>
        <v>2021</v>
      </c>
      <c r="Z829" s="602">
        <v>12</v>
      </c>
      <c r="AA829" s="581">
        <f>'LedgerLoad Assist'!BF137</f>
        <v>0</v>
      </c>
      <c r="AB829" s="581">
        <f t="shared" si="101"/>
        <v>0</v>
      </c>
      <c r="AC829" s="581">
        <f t="shared" si="101"/>
        <v>0</v>
      </c>
    </row>
    <row r="830" spans="1:29">
      <c r="A830" s="581" t="s">
        <v>1642</v>
      </c>
      <c r="B830" s="581" t="s">
        <v>1642</v>
      </c>
      <c r="C830" s="581" t="s">
        <v>1643</v>
      </c>
      <c r="D830" s="581" t="s">
        <v>1643</v>
      </c>
      <c r="E830" s="598">
        <v>460000</v>
      </c>
      <c r="G830" s="581" t="e">
        <f t="shared" si="98"/>
        <v>#N/A</v>
      </c>
      <c r="J830" s="581">
        <v>8000</v>
      </c>
      <c r="Q830" s="601">
        <v>100</v>
      </c>
      <c r="T830" s="602" t="e">
        <f t="shared" si="99"/>
        <v>#N/A</v>
      </c>
      <c r="W830" s="581" t="s">
        <v>1649</v>
      </c>
      <c r="Y830" s="602">
        <f t="shared" si="100"/>
        <v>2021</v>
      </c>
      <c r="Z830" s="602">
        <v>12</v>
      </c>
      <c r="AA830" s="581">
        <f>'LedgerLoad Assist'!BF138</f>
        <v>0</v>
      </c>
      <c r="AB830" s="581">
        <f t="shared" si="101"/>
        <v>0</v>
      </c>
      <c r="AC830" s="581">
        <f t="shared" si="101"/>
        <v>0</v>
      </c>
    </row>
    <row r="831" spans="1:29">
      <c r="A831" s="581" t="s">
        <v>1642</v>
      </c>
      <c r="B831" s="581" t="s">
        <v>1642</v>
      </c>
      <c r="C831" s="581" t="s">
        <v>1643</v>
      </c>
      <c r="D831" s="581" t="s">
        <v>1643</v>
      </c>
      <c r="E831" s="598">
        <v>460000</v>
      </c>
      <c r="G831" s="581" t="e">
        <f t="shared" si="98"/>
        <v>#N/A</v>
      </c>
      <c r="J831" s="581">
        <v>8000</v>
      </c>
      <c r="Q831" s="601" t="s">
        <v>2027</v>
      </c>
      <c r="T831" s="602" t="e">
        <f t="shared" si="99"/>
        <v>#N/A</v>
      </c>
      <c r="W831" s="581" t="s">
        <v>1649</v>
      </c>
      <c r="Y831" s="602">
        <f t="shared" si="100"/>
        <v>2021</v>
      </c>
      <c r="Z831" s="602">
        <v>12</v>
      </c>
      <c r="AA831" s="581">
        <f>'LedgerLoad Assist'!BF139</f>
        <v>0</v>
      </c>
      <c r="AB831" s="581">
        <f t="shared" si="101"/>
        <v>0</v>
      </c>
      <c r="AC831" s="581">
        <f t="shared" si="101"/>
        <v>0</v>
      </c>
    </row>
    <row r="832" spans="1:29">
      <c r="A832" s="581" t="s">
        <v>1642</v>
      </c>
      <c r="B832" s="581" t="s">
        <v>1642</v>
      </c>
      <c r="C832" s="581" t="s">
        <v>1643</v>
      </c>
      <c r="D832" s="581" t="s">
        <v>1643</v>
      </c>
      <c r="E832" s="598">
        <v>460000</v>
      </c>
      <c r="G832" s="581" t="e">
        <f t="shared" si="98"/>
        <v>#N/A</v>
      </c>
      <c r="J832" s="581">
        <v>8000</v>
      </c>
      <c r="Q832" s="601">
        <v>610</v>
      </c>
      <c r="T832" s="602" t="e">
        <f t="shared" si="99"/>
        <v>#N/A</v>
      </c>
      <c r="W832" s="581" t="s">
        <v>1649</v>
      </c>
      <c r="Y832" s="602">
        <f t="shared" si="100"/>
        <v>2021</v>
      </c>
      <c r="Z832" s="602">
        <v>12</v>
      </c>
      <c r="AA832" s="581">
        <f>'LedgerLoad Assist'!BF140</f>
        <v>0</v>
      </c>
      <c r="AB832" s="581">
        <f t="shared" si="101"/>
        <v>0</v>
      </c>
      <c r="AC832" s="581">
        <f t="shared" si="101"/>
        <v>0</v>
      </c>
    </row>
    <row r="833" spans="1:29">
      <c r="A833" s="581" t="s">
        <v>1642</v>
      </c>
      <c r="B833" s="581" t="s">
        <v>1642</v>
      </c>
      <c r="C833" s="581" t="s">
        <v>1643</v>
      </c>
      <c r="D833" s="581" t="s">
        <v>1643</v>
      </c>
      <c r="E833" s="598">
        <v>460000</v>
      </c>
      <c r="G833" s="581" t="e">
        <f t="shared" si="98"/>
        <v>#N/A</v>
      </c>
      <c r="J833" s="581">
        <v>8000</v>
      </c>
      <c r="Q833" s="601">
        <v>620</v>
      </c>
      <c r="T833" s="602" t="e">
        <f t="shared" si="99"/>
        <v>#N/A</v>
      </c>
      <c r="W833" s="581" t="s">
        <v>1649</v>
      </c>
      <c r="Y833" s="602">
        <f t="shared" si="100"/>
        <v>2021</v>
      </c>
      <c r="Z833" s="602">
        <v>12</v>
      </c>
      <c r="AA833" s="581">
        <f>'LedgerLoad Assist'!BF141</f>
        <v>0</v>
      </c>
      <c r="AB833" s="581">
        <f t="shared" si="101"/>
        <v>0</v>
      </c>
      <c r="AC833" s="581">
        <f t="shared" si="101"/>
        <v>0</v>
      </c>
    </row>
    <row r="834" spans="1:29">
      <c r="A834" s="581" t="s">
        <v>1642</v>
      </c>
      <c r="B834" s="581" t="s">
        <v>1642</v>
      </c>
      <c r="C834" s="581" t="s">
        <v>1643</v>
      </c>
      <c r="D834" s="581" t="s">
        <v>1643</v>
      </c>
      <c r="E834" s="598">
        <v>460000</v>
      </c>
      <c r="G834" s="581" t="e">
        <f t="shared" si="98"/>
        <v>#N/A</v>
      </c>
      <c r="J834" s="581">
        <v>8000</v>
      </c>
      <c r="Q834" s="601">
        <v>900</v>
      </c>
      <c r="T834" s="602" t="e">
        <f t="shared" si="99"/>
        <v>#N/A</v>
      </c>
      <c r="W834" s="581" t="s">
        <v>1649</v>
      </c>
      <c r="Y834" s="602">
        <f t="shared" si="100"/>
        <v>2021</v>
      </c>
      <c r="Z834" s="602">
        <v>12</v>
      </c>
      <c r="AA834" s="581">
        <f>'LedgerLoad Assist'!BF142</f>
        <v>0</v>
      </c>
      <c r="AB834" s="581">
        <f t="shared" si="101"/>
        <v>0</v>
      </c>
      <c r="AC834" s="581">
        <f t="shared" si="101"/>
        <v>0</v>
      </c>
    </row>
    <row r="835" spans="1:29">
      <c r="A835" s="581" t="s">
        <v>1642</v>
      </c>
      <c r="B835" s="581" t="s">
        <v>1642</v>
      </c>
      <c r="C835" s="581" t="s">
        <v>1643</v>
      </c>
      <c r="D835" s="581" t="s">
        <v>1643</v>
      </c>
      <c r="E835" s="598">
        <v>470000</v>
      </c>
      <c r="G835" s="581" t="e">
        <f t="shared" si="98"/>
        <v>#N/A</v>
      </c>
      <c r="J835" s="581">
        <v>8000</v>
      </c>
      <c r="Q835" s="601">
        <v>100</v>
      </c>
      <c r="T835" s="602" t="e">
        <f t="shared" si="99"/>
        <v>#N/A</v>
      </c>
      <c r="W835" s="581" t="s">
        <v>1649</v>
      </c>
      <c r="Y835" s="602">
        <f t="shared" si="100"/>
        <v>2021</v>
      </c>
      <c r="Z835" s="602">
        <v>12</v>
      </c>
      <c r="AA835" s="581">
        <f>'LedgerLoad Assist'!BF143</f>
        <v>0</v>
      </c>
      <c r="AB835" s="581">
        <f t="shared" si="101"/>
        <v>0</v>
      </c>
      <c r="AC835" s="581">
        <f t="shared" si="101"/>
        <v>0</v>
      </c>
    </row>
    <row r="836" spans="1:29">
      <c r="A836" s="581" t="s">
        <v>1642</v>
      </c>
      <c r="B836" s="581" t="s">
        <v>1642</v>
      </c>
      <c r="C836" s="581" t="s">
        <v>1643</v>
      </c>
      <c r="D836" s="581" t="s">
        <v>1643</v>
      </c>
      <c r="E836" s="598">
        <v>470000</v>
      </c>
      <c r="G836" s="581" t="e">
        <f t="shared" si="98"/>
        <v>#N/A</v>
      </c>
      <c r="J836" s="581">
        <v>8000</v>
      </c>
      <c r="Q836" s="601" t="s">
        <v>2027</v>
      </c>
      <c r="T836" s="602" t="e">
        <f t="shared" si="99"/>
        <v>#N/A</v>
      </c>
      <c r="W836" s="581" t="s">
        <v>1649</v>
      </c>
      <c r="Y836" s="602">
        <f t="shared" si="100"/>
        <v>2021</v>
      </c>
      <c r="Z836" s="602">
        <v>12</v>
      </c>
      <c r="AA836" s="581">
        <f>'LedgerLoad Assist'!BF144</f>
        <v>0</v>
      </c>
      <c r="AB836" s="581">
        <f t="shared" si="101"/>
        <v>0</v>
      </c>
      <c r="AC836" s="581">
        <f t="shared" si="101"/>
        <v>0</v>
      </c>
    </row>
    <row r="837" spans="1:29">
      <c r="A837" s="581" t="s">
        <v>1642</v>
      </c>
      <c r="B837" s="581" t="s">
        <v>1642</v>
      </c>
      <c r="C837" s="581" t="s">
        <v>1643</v>
      </c>
      <c r="D837" s="581" t="s">
        <v>1643</v>
      </c>
      <c r="E837" s="598">
        <v>470000</v>
      </c>
      <c r="G837" s="581" t="e">
        <f t="shared" si="98"/>
        <v>#N/A</v>
      </c>
      <c r="J837" s="581">
        <v>8000</v>
      </c>
      <c r="Q837" s="601">
        <v>610</v>
      </c>
      <c r="T837" s="602" t="e">
        <f t="shared" si="99"/>
        <v>#N/A</v>
      </c>
      <c r="W837" s="581" t="s">
        <v>1649</v>
      </c>
      <c r="Y837" s="602">
        <f t="shared" si="100"/>
        <v>2021</v>
      </c>
      <c r="Z837" s="602">
        <v>12</v>
      </c>
      <c r="AA837" s="581">
        <f>'LedgerLoad Assist'!BF145</f>
        <v>0</v>
      </c>
      <c r="AB837" s="581">
        <f t="shared" si="101"/>
        <v>0</v>
      </c>
      <c r="AC837" s="581">
        <f t="shared" si="101"/>
        <v>0</v>
      </c>
    </row>
    <row r="838" spans="1:29">
      <c r="A838" s="581" t="s">
        <v>1642</v>
      </c>
      <c r="B838" s="581" t="s">
        <v>1642</v>
      </c>
      <c r="C838" s="581" t="s">
        <v>1643</v>
      </c>
      <c r="D838" s="581" t="s">
        <v>1643</v>
      </c>
      <c r="E838" s="598">
        <v>470000</v>
      </c>
      <c r="G838" s="581" t="e">
        <f t="shared" si="98"/>
        <v>#N/A</v>
      </c>
      <c r="J838" s="581">
        <v>8000</v>
      </c>
      <c r="Q838" s="601">
        <v>620</v>
      </c>
      <c r="T838" s="602" t="e">
        <f t="shared" si="99"/>
        <v>#N/A</v>
      </c>
      <c r="W838" s="581" t="s">
        <v>1649</v>
      </c>
      <c r="Y838" s="602">
        <f t="shared" si="100"/>
        <v>2021</v>
      </c>
      <c r="Z838" s="602">
        <v>12</v>
      </c>
      <c r="AA838" s="581">
        <f>'LedgerLoad Assist'!BF146</f>
        <v>0</v>
      </c>
      <c r="AB838" s="581">
        <f t="shared" si="101"/>
        <v>0</v>
      </c>
      <c r="AC838" s="581">
        <f t="shared" si="101"/>
        <v>0</v>
      </c>
    </row>
    <row r="839" spans="1:29">
      <c r="A839" s="581" t="s">
        <v>1642</v>
      </c>
      <c r="B839" s="581" t="s">
        <v>1642</v>
      </c>
      <c r="C839" s="581" t="s">
        <v>1643</v>
      </c>
      <c r="D839" s="581" t="s">
        <v>1643</v>
      </c>
      <c r="E839" s="598">
        <v>470000</v>
      </c>
      <c r="G839" s="581" t="e">
        <f t="shared" si="98"/>
        <v>#N/A</v>
      </c>
      <c r="J839" s="581">
        <v>8000</v>
      </c>
      <c r="Q839" s="601">
        <v>900</v>
      </c>
      <c r="T839" s="602" t="e">
        <f t="shared" si="99"/>
        <v>#N/A</v>
      </c>
      <c r="W839" s="581" t="s">
        <v>1649</v>
      </c>
      <c r="Y839" s="602">
        <f t="shared" si="100"/>
        <v>2021</v>
      </c>
      <c r="Z839" s="602">
        <v>12</v>
      </c>
      <c r="AA839" s="581">
        <f>'LedgerLoad Assist'!BF147</f>
        <v>0</v>
      </c>
      <c r="AB839" s="581">
        <f t="shared" si="101"/>
        <v>0</v>
      </c>
      <c r="AC839" s="581">
        <f t="shared" si="101"/>
        <v>0</v>
      </c>
    </row>
    <row r="840" spans="1:29">
      <c r="A840" s="581" t="s">
        <v>1642</v>
      </c>
      <c r="B840" s="581" t="s">
        <v>1642</v>
      </c>
      <c r="C840" s="581" t="s">
        <v>1643</v>
      </c>
      <c r="D840" s="581" t="s">
        <v>1643</v>
      </c>
      <c r="E840" s="598">
        <v>480000</v>
      </c>
      <c r="G840" s="581" t="e">
        <f t="shared" si="98"/>
        <v>#N/A</v>
      </c>
      <c r="J840" s="581">
        <v>8000</v>
      </c>
      <c r="Q840" s="601">
        <v>100</v>
      </c>
      <c r="T840" s="602" t="e">
        <f t="shared" si="99"/>
        <v>#N/A</v>
      </c>
      <c r="W840" s="581" t="s">
        <v>1649</v>
      </c>
      <c r="Y840" s="602">
        <f t="shared" si="100"/>
        <v>2021</v>
      </c>
      <c r="Z840" s="602">
        <v>12</v>
      </c>
      <c r="AA840" s="581">
        <f>'LedgerLoad Assist'!BF148</f>
        <v>0</v>
      </c>
      <c r="AB840" s="581">
        <f t="shared" ref="AB840:AC856" si="102">AA840</f>
        <v>0</v>
      </c>
      <c r="AC840" s="581">
        <f t="shared" si="102"/>
        <v>0</v>
      </c>
    </row>
    <row r="841" spans="1:29">
      <c r="A841" s="581" t="s">
        <v>1642</v>
      </c>
      <c r="B841" s="581" t="s">
        <v>1642</v>
      </c>
      <c r="C841" s="581" t="s">
        <v>1643</v>
      </c>
      <c r="D841" s="581" t="s">
        <v>1643</v>
      </c>
      <c r="E841" s="598">
        <v>480000</v>
      </c>
      <c r="G841" s="581" t="e">
        <f t="shared" si="98"/>
        <v>#N/A</v>
      </c>
      <c r="J841" s="581">
        <v>8000</v>
      </c>
      <c r="Q841" s="601" t="s">
        <v>2027</v>
      </c>
      <c r="T841" s="602" t="e">
        <f t="shared" si="99"/>
        <v>#N/A</v>
      </c>
      <c r="W841" s="581" t="s">
        <v>1649</v>
      </c>
      <c r="Y841" s="602">
        <f t="shared" si="100"/>
        <v>2021</v>
      </c>
      <c r="Z841" s="602">
        <v>12</v>
      </c>
      <c r="AA841" s="581">
        <f>'LedgerLoad Assist'!BF149</f>
        <v>0</v>
      </c>
      <c r="AB841" s="581">
        <f t="shared" si="102"/>
        <v>0</v>
      </c>
      <c r="AC841" s="581">
        <f t="shared" si="102"/>
        <v>0</v>
      </c>
    </row>
    <row r="842" spans="1:29">
      <c r="A842" s="581" t="s">
        <v>1642</v>
      </c>
      <c r="B842" s="581" t="s">
        <v>1642</v>
      </c>
      <c r="C842" s="581" t="s">
        <v>1643</v>
      </c>
      <c r="D842" s="581" t="s">
        <v>1643</v>
      </c>
      <c r="E842" s="598">
        <v>480000</v>
      </c>
      <c r="G842" s="581" t="e">
        <f t="shared" si="98"/>
        <v>#N/A</v>
      </c>
      <c r="J842" s="581">
        <v>8000</v>
      </c>
      <c r="Q842" s="601">
        <v>610</v>
      </c>
      <c r="T842" s="602" t="e">
        <f t="shared" si="99"/>
        <v>#N/A</v>
      </c>
      <c r="W842" s="581" t="s">
        <v>1649</v>
      </c>
      <c r="Y842" s="602">
        <f t="shared" si="100"/>
        <v>2021</v>
      </c>
      <c r="Z842" s="602">
        <v>12</v>
      </c>
      <c r="AA842" s="581">
        <f>'LedgerLoad Assist'!BF150</f>
        <v>0</v>
      </c>
      <c r="AB842" s="581">
        <f t="shared" si="102"/>
        <v>0</v>
      </c>
      <c r="AC842" s="581">
        <f t="shared" si="102"/>
        <v>0</v>
      </c>
    </row>
    <row r="843" spans="1:29">
      <c r="A843" s="581" t="s">
        <v>1642</v>
      </c>
      <c r="B843" s="581" t="s">
        <v>1642</v>
      </c>
      <c r="C843" s="581" t="s">
        <v>1643</v>
      </c>
      <c r="D843" s="581" t="s">
        <v>1643</v>
      </c>
      <c r="E843" s="598">
        <v>480000</v>
      </c>
      <c r="G843" s="581" t="e">
        <f t="shared" si="98"/>
        <v>#N/A</v>
      </c>
      <c r="J843" s="581">
        <v>8000</v>
      </c>
      <c r="Q843" s="601">
        <v>620</v>
      </c>
      <c r="T843" s="602" t="e">
        <f t="shared" si="99"/>
        <v>#N/A</v>
      </c>
      <c r="W843" s="581" t="s">
        <v>1649</v>
      </c>
      <c r="Y843" s="602">
        <f t="shared" si="100"/>
        <v>2021</v>
      </c>
      <c r="Z843" s="602">
        <v>12</v>
      </c>
      <c r="AA843" s="581">
        <f>'LedgerLoad Assist'!BF151</f>
        <v>0</v>
      </c>
      <c r="AB843" s="581">
        <f t="shared" si="102"/>
        <v>0</v>
      </c>
      <c r="AC843" s="581">
        <f t="shared" si="102"/>
        <v>0</v>
      </c>
    </row>
    <row r="844" spans="1:29">
      <c r="A844" s="581" t="s">
        <v>1642</v>
      </c>
      <c r="B844" s="581" t="s">
        <v>1642</v>
      </c>
      <c r="C844" s="581" t="s">
        <v>1643</v>
      </c>
      <c r="D844" s="581" t="s">
        <v>1643</v>
      </c>
      <c r="E844" s="598">
        <v>480000</v>
      </c>
      <c r="G844" s="581" t="e">
        <f t="shared" si="98"/>
        <v>#N/A</v>
      </c>
      <c r="J844" s="581">
        <v>8000</v>
      </c>
      <c r="Q844" s="601">
        <v>900</v>
      </c>
      <c r="T844" s="602" t="e">
        <f t="shared" si="99"/>
        <v>#N/A</v>
      </c>
      <c r="W844" s="581" t="s">
        <v>1649</v>
      </c>
      <c r="Y844" s="602">
        <f t="shared" si="100"/>
        <v>2021</v>
      </c>
      <c r="Z844" s="602">
        <v>12</v>
      </c>
      <c r="AA844" s="581">
        <f>'LedgerLoad Assist'!BF152</f>
        <v>0</v>
      </c>
      <c r="AB844" s="581">
        <f t="shared" si="102"/>
        <v>0</v>
      </c>
      <c r="AC844" s="581">
        <f t="shared" si="102"/>
        <v>0</v>
      </c>
    </row>
    <row r="845" spans="1:29">
      <c r="A845" s="581" t="s">
        <v>1642</v>
      </c>
      <c r="B845" s="581" t="s">
        <v>1642</v>
      </c>
      <c r="C845" s="581" t="s">
        <v>1643</v>
      </c>
      <c r="D845" s="581" t="s">
        <v>1643</v>
      </c>
      <c r="E845" s="598">
        <v>490000</v>
      </c>
      <c r="G845" s="581" t="e">
        <f t="shared" si="98"/>
        <v>#N/A</v>
      </c>
      <c r="J845" s="581">
        <v>8000</v>
      </c>
      <c r="Q845" s="601">
        <v>100</v>
      </c>
      <c r="T845" s="602" t="e">
        <f t="shared" si="99"/>
        <v>#N/A</v>
      </c>
      <c r="W845" s="581" t="s">
        <v>1649</v>
      </c>
      <c r="Y845" s="602">
        <f t="shared" si="100"/>
        <v>2021</v>
      </c>
      <c r="Z845" s="602">
        <v>12</v>
      </c>
      <c r="AA845" s="581">
        <f>'LedgerLoad Assist'!BF153</f>
        <v>0</v>
      </c>
      <c r="AB845" s="581">
        <f t="shared" si="102"/>
        <v>0</v>
      </c>
      <c r="AC845" s="581">
        <f t="shared" si="102"/>
        <v>0</v>
      </c>
    </row>
    <row r="846" spans="1:29">
      <c r="A846" s="581" t="s">
        <v>1642</v>
      </c>
      <c r="B846" s="581" t="s">
        <v>1642</v>
      </c>
      <c r="C846" s="581" t="s">
        <v>1643</v>
      </c>
      <c r="D846" s="581" t="s">
        <v>1643</v>
      </c>
      <c r="E846" s="598">
        <v>490000</v>
      </c>
      <c r="G846" s="581" t="e">
        <f t="shared" si="98"/>
        <v>#N/A</v>
      </c>
      <c r="J846" s="581">
        <v>8000</v>
      </c>
      <c r="Q846" s="601" t="s">
        <v>2027</v>
      </c>
      <c r="T846" s="602" t="e">
        <f t="shared" si="99"/>
        <v>#N/A</v>
      </c>
      <c r="W846" s="581" t="s">
        <v>1649</v>
      </c>
      <c r="Y846" s="602">
        <f t="shared" si="100"/>
        <v>2021</v>
      </c>
      <c r="Z846" s="602">
        <v>12</v>
      </c>
      <c r="AA846" s="581">
        <f>'LedgerLoad Assist'!BF154</f>
        <v>0</v>
      </c>
      <c r="AB846" s="581">
        <f t="shared" si="102"/>
        <v>0</v>
      </c>
      <c r="AC846" s="581">
        <f t="shared" si="102"/>
        <v>0</v>
      </c>
    </row>
    <row r="847" spans="1:29">
      <c r="A847" s="581" t="s">
        <v>1642</v>
      </c>
      <c r="B847" s="581" t="s">
        <v>1642</v>
      </c>
      <c r="C847" s="581" t="s">
        <v>1643</v>
      </c>
      <c r="D847" s="581" t="s">
        <v>1643</v>
      </c>
      <c r="E847" s="598">
        <v>490000</v>
      </c>
      <c r="G847" s="581" t="e">
        <f t="shared" si="98"/>
        <v>#N/A</v>
      </c>
      <c r="J847" s="581">
        <v>8000</v>
      </c>
      <c r="Q847" s="601">
        <v>610</v>
      </c>
      <c r="T847" s="602" t="e">
        <f t="shared" si="99"/>
        <v>#N/A</v>
      </c>
      <c r="W847" s="581" t="s">
        <v>1649</v>
      </c>
      <c r="Y847" s="602">
        <f t="shared" si="100"/>
        <v>2021</v>
      </c>
      <c r="Z847" s="602">
        <v>12</v>
      </c>
      <c r="AA847" s="581">
        <f>'LedgerLoad Assist'!BF155</f>
        <v>0</v>
      </c>
      <c r="AB847" s="581">
        <f t="shared" si="102"/>
        <v>0</v>
      </c>
      <c r="AC847" s="581">
        <f t="shared" si="102"/>
        <v>0</v>
      </c>
    </row>
    <row r="848" spans="1:29">
      <c r="A848" s="581" t="s">
        <v>1642</v>
      </c>
      <c r="B848" s="581" t="s">
        <v>1642</v>
      </c>
      <c r="C848" s="581" t="s">
        <v>1643</v>
      </c>
      <c r="D848" s="581" t="s">
        <v>1643</v>
      </c>
      <c r="E848" s="598">
        <v>490000</v>
      </c>
      <c r="G848" s="581" t="e">
        <f t="shared" si="98"/>
        <v>#N/A</v>
      </c>
      <c r="J848" s="581">
        <v>8000</v>
      </c>
      <c r="Q848" s="601">
        <v>620</v>
      </c>
      <c r="T848" s="602" t="e">
        <f t="shared" si="99"/>
        <v>#N/A</v>
      </c>
      <c r="W848" s="581" t="s">
        <v>1649</v>
      </c>
      <c r="Y848" s="602">
        <f t="shared" si="100"/>
        <v>2021</v>
      </c>
      <c r="Z848" s="602">
        <v>12</v>
      </c>
      <c r="AA848" s="581">
        <f>'LedgerLoad Assist'!BF156</f>
        <v>0</v>
      </c>
      <c r="AB848" s="581">
        <f t="shared" si="102"/>
        <v>0</v>
      </c>
      <c r="AC848" s="581">
        <f t="shared" si="102"/>
        <v>0</v>
      </c>
    </row>
    <row r="849" spans="1:29">
      <c r="A849" s="581" t="s">
        <v>1642</v>
      </c>
      <c r="B849" s="581" t="s">
        <v>1642</v>
      </c>
      <c r="C849" s="581" t="s">
        <v>1643</v>
      </c>
      <c r="D849" s="581" t="s">
        <v>1643</v>
      </c>
      <c r="E849" s="598">
        <v>490000</v>
      </c>
      <c r="G849" s="581" t="e">
        <f t="shared" si="98"/>
        <v>#N/A</v>
      </c>
      <c r="J849" s="581">
        <v>8000</v>
      </c>
      <c r="Q849" s="601">
        <v>900</v>
      </c>
      <c r="T849" s="602" t="e">
        <f t="shared" si="99"/>
        <v>#N/A</v>
      </c>
      <c r="W849" s="581" t="s">
        <v>1649</v>
      </c>
      <c r="Y849" s="602">
        <f t="shared" si="100"/>
        <v>2021</v>
      </c>
      <c r="Z849" s="602">
        <v>12</v>
      </c>
      <c r="AA849" s="581">
        <f>'LedgerLoad Assist'!BF157</f>
        <v>0</v>
      </c>
      <c r="AB849" s="581">
        <f t="shared" si="102"/>
        <v>0</v>
      </c>
      <c r="AC849" s="581">
        <f t="shared" si="102"/>
        <v>0</v>
      </c>
    </row>
    <row r="850" spans="1:29">
      <c r="A850" s="581" t="s">
        <v>1642</v>
      </c>
      <c r="B850" s="581" t="s">
        <v>1642</v>
      </c>
      <c r="C850" s="581" t="s">
        <v>1643</v>
      </c>
      <c r="D850" s="581" t="s">
        <v>1643</v>
      </c>
      <c r="E850" s="598">
        <v>500000</v>
      </c>
      <c r="G850" s="581" t="e">
        <f t="shared" si="98"/>
        <v>#N/A</v>
      </c>
      <c r="J850" s="581">
        <v>8000</v>
      </c>
      <c r="Q850" s="601">
        <v>100</v>
      </c>
      <c r="T850" s="602" t="e">
        <f t="shared" si="99"/>
        <v>#N/A</v>
      </c>
      <c r="W850" s="581" t="s">
        <v>1649</v>
      </c>
      <c r="Y850" s="602">
        <f t="shared" si="100"/>
        <v>2021</v>
      </c>
      <c r="Z850" s="602">
        <v>12</v>
      </c>
      <c r="AA850" s="581">
        <f>'LedgerLoad Assist'!BF158</f>
        <v>0</v>
      </c>
      <c r="AB850" s="581">
        <f t="shared" si="102"/>
        <v>0</v>
      </c>
      <c r="AC850" s="581">
        <f t="shared" si="102"/>
        <v>0</v>
      </c>
    </row>
    <row r="851" spans="1:29">
      <c r="A851" s="581" t="s">
        <v>1642</v>
      </c>
      <c r="B851" s="581" t="s">
        <v>1642</v>
      </c>
      <c r="C851" s="581" t="s">
        <v>1643</v>
      </c>
      <c r="D851" s="581" t="s">
        <v>1643</v>
      </c>
      <c r="E851" s="598">
        <v>500000</v>
      </c>
      <c r="G851" s="581" t="e">
        <f t="shared" si="98"/>
        <v>#N/A</v>
      </c>
      <c r="J851" s="581">
        <v>8000</v>
      </c>
      <c r="Q851" s="601">
        <v>200</v>
      </c>
      <c r="T851" s="602" t="e">
        <f t="shared" si="99"/>
        <v>#N/A</v>
      </c>
      <c r="W851" s="581" t="s">
        <v>1649</v>
      </c>
      <c r="Y851" s="602">
        <f t="shared" si="100"/>
        <v>2021</v>
      </c>
      <c r="Z851" s="602">
        <v>12</v>
      </c>
      <c r="AA851" s="581">
        <f>'LedgerLoad Assist'!BF159</f>
        <v>0</v>
      </c>
      <c r="AB851" s="581">
        <f t="shared" si="102"/>
        <v>0</v>
      </c>
      <c r="AC851" s="581">
        <f t="shared" si="102"/>
        <v>0</v>
      </c>
    </row>
    <row r="852" spans="1:29">
      <c r="A852" s="581" t="s">
        <v>1642</v>
      </c>
      <c r="B852" s="581" t="s">
        <v>1642</v>
      </c>
      <c r="C852" s="581" t="s">
        <v>1643</v>
      </c>
      <c r="D852" s="581" t="s">
        <v>1643</v>
      </c>
      <c r="E852" s="598">
        <v>500000</v>
      </c>
      <c r="G852" s="581" t="e">
        <f t="shared" si="98"/>
        <v>#N/A</v>
      </c>
      <c r="J852" s="581">
        <v>8000</v>
      </c>
      <c r="Q852" s="601">
        <v>610</v>
      </c>
      <c r="T852" s="602" t="e">
        <f t="shared" si="99"/>
        <v>#N/A</v>
      </c>
      <c r="W852" s="581" t="s">
        <v>1649</v>
      </c>
      <c r="Y852" s="602">
        <f t="shared" si="100"/>
        <v>2021</v>
      </c>
      <c r="Z852" s="602">
        <v>12</v>
      </c>
      <c r="AA852" s="581">
        <f>'LedgerLoad Assist'!BF160</f>
        <v>0</v>
      </c>
      <c r="AB852" s="581">
        <f t="shared" si="102"/>
        <v>0</v>
      </c>
      <c r="AC852" s="581">
        <f t="shared" si="102"/>
        <v>0</v>
      </c>
    </row>
    <row r="853" spans="1:29">
      <c r="A853" s="581" t="s">
        <v>1642</v>
      </c>
      <c r="B853" s="581" t="s">
        <v>1642</v>
      </c>
      <c r="C853" s="581" t="s">
        <v>1643</v>
      </c>
      <c r="D853" s="581" t="s">
        <v>1643</v>
      </c>
      <c r="E853" s="598">
        <v>500000</v>
      </c>
      <c r="G853" s="581" t="e">
        <f t="shared" si="98"/>
        <v>#N/A</v>
      </c>
      <c r="J853" s="581">
        <v>8000</v>
      </c>
      <c r="Q853" s="601">
        <v>620</v>
      </c>
      <c r="T853" s="602" t="e">
        <f t="shared" si="99"/>
        <v>#N/A</v>
      </c>
      <c r="W853" s="581" t="s">
        <v>1649</v>
      </c>
      <c r="Y853" s="602">
        <f t="shared" si="100"/>
        <v>2021</v>
      </c>
      <c r="Z853" s="602">
        <v>12</v>
      </c>
      <c r="AA853" s="581">
        <f>'LedgerLoad Assist'!BF161</f>
        <v>0</v>
      </c>
      <c r="AB853" s="581">
        <f t="shared" si="102"/>
        <v>0</v>
      </c>
      <c r="AC853" s="581">
        <f t="shared" si="102"/>
        <v>0</v>
      </c>
    </row>
    <row r="854" spans="1:29">
      <c r="A854" s="581" t="s">
        <v>1642</v>
      </c>
      <c r="B854" s="581" t="s">
        <v>1642</v>
      </c>
      <c r="C854" s="581" t="s">
        <v>1643</v>
      </c>
      <c r="D854" s="581" t="s">
        <v>1643</v>
      </c>
      <c r="E854" s="598">
        <v>500000</v>
      </c>
      <c r="G854" s="581" t="e">
        <f t="shared" si="98"/>
        <v>#N/A</v>
      </c>
      <c r="J854" s="581">
        <v>8000</v>
      </c>
      <c r="Q854" s="601">
        <v>900</v>
      </c>
      <c r="T854" s="602" t="e">
        <f t="shared" si="99"/>
        <v>#N/A</v>
      </c>
      <c r="W854" s="581" t="s">
        <v>1649</v>
      </c>
      <c r="Y854" s="602">
        <f t="shared" si="100"/>
        <v>2021</v>
      </c>
      <c r="Z854" s="602">
        <v>12</v>
      </c>
      <c r="AA854" s="581">
        <f>'LedgerLoad Assist'!BF162</f>
        <v>0</v>
      </c>
      <c r="AB854" s="581">
        <f t="shared" si="102"/>
        <v>0</v>
      </c>
      <c r="AC854" s="581">
        <f t="shared" si="102"/>
        <v>0</v>
      </c>
    </row>
    <row r="855" spans="1:29">
      <c r="A855" s="581" t="s">
        <v>1642</v>
      </c>
      <c r="B855" s="581" t="s">
        <v>1642</v>
      </c>
      <c r="C855" s="581" t="s">
        <v>1643</v>
      </c>
      <c r="D855" s="581" t="s">
        <v>1643</v>
      </c>
      <c r="E855" s="598">
        <v>510000</v>
      </c>
      <c r="G855" s="581" t="e">
        <f t="shared" si="98"/>
        <v>#N/A</v>
      </c>
      <c r="J855" s="581">
        <v>8000</v>
      </c>
      <c r="Q855" s="601">
        <v>100</v>
      </c>
      <c r="T855" s="602" t="e">
        <f t="shared" si="99"/>
        <v>#N/A</v>
      </c>
      <c r="W855" s="581" t="s">
        <v>1649</v>
      </c>
      <c r="Y855" s="602">
        <f t="shared" si="100"/>
        <v>2021</v>
      </c>
      <c r="Z855" s="602">
        <v>12</v>
      </c>
      <c r="AA855" s="581">
        <f>'LedgerLoad Assist'!BF163</f>
        <v>0</v>
      </c>
      <c r="AB855" s="581">
        <f t="shared" si="102"/>
        <v>0</v>
      </c>
      <c r="AC855" s="581">
        <f t="shared" si="102"/>
        <v>0</v>
      </c>
    </row>
    <row r="856" spans="1:29">
      <c r="A856" s="581" t="s">
        <v>1642</v>
      </c>
      <c r="B856" s="581" t="s">
        <v>1642</v>
      </c>
      <c r="C856" s="581" t="s">
        <v>1643</v>
      </c>
      <c r="D856" s="581" t="s">
        <v>1643</v>
      </c>
      <c r="E856" s="598">
        <v>510000</v>
      </c>
      <c r="G856" s="581" t="e">
        <f t="shared" si="98"/>
        <v>#N/A</v>
      </c>
      <c r="J856" s="581">
        <v>8000</v>
      </c>
      <c r="Q856" s="601" t="s">
        <v>2027</v>
      </c>
      <c r="T856" s="602" t="e">
        <f t="shared" si="99"/>
        <v>#N/A</v>
      </c>
      <c r="W856" s="581" t="s">
        <v>1649</v>
      </c>
      <c r="Y856" s="602">
        <f t="shared" si="100"/>
        <v>2021</v>
      </c>
      <c r="Z856" s="602">
        <v>12</v>
      </c>
      <c r="AA856" s="581">
        <f>'OPER.-PERMANENT FUNDS(77-78)'!H32+'LedgerLoad Assist'!BF164</f>
        <v>0</v>
      </c>
      <c r="AB856" s="581">
        <f t="shared" si="102"/>
        <v>0</v>
      </c>
      <c r="AC856" s="581">
        <f t="shared" si="102"/>
        <v>0</v>
      </c>
    </row>
    <row r="857" spans="1:29">
      <c r="A857" s="581" t="s">
        <v>1642</v>
      </c>
      <c r="B857" s="581" t="s">
        <v>1642</v>
      </c>
      <c r="C857" s="581" t="s">
        <v>1643</v>
      </c>
      <c r="D857" s="581" t="s">
        <v>1643</v>
      </c>
      <c r="E857" s="598">
        <v>510000</v>
      </c>
      <c r="G857" s="581" t="e">
        <f t="shared" si="98"/>
        <v>#N/A</v>
      </c>
      <c r="J857" s="581">
        <v>8000</v>
      </c>
      <c r="Q857" s="601">
        <v>610</v>
      </c>
      <c r="T857" s="602" t="e">
        <f t="shared" si="99"/>
        <v>#N/A</v>
      </c>
      <c r="W857" s="581" t="s">
        <v>1649</v>
      </c>
      <c r="Y857" s="602">
        <f t="shared" si="100"/>
        <v>2021</v>
      </c>
      <c r="Z857" s="602">
        <v>12</v>
      </c>
    </row>
    <row r="858" spans="1:29">
      <c r="A858" s="581" t="s">
        <v>1642</v>
      </c>
      <c r="B858" s="581" t="s">
        <v>1642</v>
      </c>
      <c r="C858" s="581" t="s">
        <v>1643</v>
      </c>
      <c r="D858" s="581" t="s">
        <v>1643</v>
      </c>
      <c r="E858" s="598">
        <v>510000</v>
      </c>
      <c r="G858" s="581" t="e">
        <f t="shared" si="98"/>
        <v>#N/A</v>
      </c>
      <c r="J858" s="581">
        <v>8000</v>
      </c>
      <c r="Q858" s="601">
        <v>620</v>
      </c>
      <c r="T858" s="602" t="e">
        <f t="shared" si="99"/>
        <v>#N/A</v>
      </c>
      <c r="W858" s="581" t="s">
        <v>1649</v>
      </c>
      <c r="Y858" s="602">
        <f t="shared" si="100"/>
        <v>2021</v>
      </c>
      <c r="Z858" s="602">
        <v>12</v>
      </c>
    </row>
    <row r="859" spans="1:29">
      <c r="A859" s="581" t="s">
        <v>1642</v>
      </c>
      <c r="B859" s="581" t="s">
        <v>1642</v>
      </c>
      <c r="C859" s="581" t="s">
        <v>1643</v>
      </c>
      <c r="D859" s="581" t="s">
        <v>1643</v>
      </c>
      <c r="E859" s="598">
        <v>510000</v>
      </c>
      <c r="G859" s="581" t="e">
        <f t="shared" si="98"/>
        <v>#N/A</v>
      </c>
      <c r="J859" s="581">
        <v>8000</v>
      </c>
      <c r="Q859" s="601">
        <v>900</v>
      </c>
      <c r="T859" s="602" t="e">
        <f t="shared" si="99"/>
        <v>#N/A</v>
      </c>
      <c r="W859" s="581" t="s">
        <v>1649</v>
      </c>
      <c r="Y859" s="602">
        <f t="shared" si="100"/>
        <v>2021</v>
      </c>
      <c r="Z859" s="602">
        <v>12</v>
      </c>
      <c r="AA859" s="581">
        <f>'OPER.-PERMANENT FUNDS(77-78)'!H33+'LedgerLoad Assist'!BF167</f>
        <v>0</v>
      </c>
      <c r="AB859" s="581">
        <f>AA859</f>
        <v>0</v>
      </c>
      <c r="AC859" s="581">
        <f>AB859</f>
        <v>0</v>
      </c>
    </row>
    <row r="860" spans="1:29">
      <c r="A860" s="581" t="s">
        <v>1642</v>
      </c>
      <c r="B860" s="581" t="s">
        <v>1642</v>
      </c>
      <c r="C860" s="581" t="s">
        <v>1643</v>
      </c>
      <c r="D860" s="581" t="s">
        <v>1643</v>
      </c>
      <c r="E860" s="598">
        <v>520000</v>
      </c>
      <c r="G860" s="581" t="e">
        <f t="shared" si="98"/>
        <v>#N/A</v>
      </c>
      <c r="J860" s="581">
        <v>8000</v>
      </c>
      <c r="Q860" s="601" t="s">
        <v>2027</v>
      </c>
      <c r="T860" s="602" t="e">
        <f t="shared" si="99"/>
        <v>#N/A</v>
      </c>
      <c r="W860" s="581" t="s">
        <v>1649</v>
      </c>
      <c r="Y860" s="602">
        <f t="shared" si="100"/>
        <v>2021</v>
      </c>
      <c r="Z860" s="602">
        <v>12</v>
      </c>
      <c r="AA860" s="581">
        <f>-'OPER.-PERMANENT FUNDS(77-78)'!H42-'OPER.-PERMANENT FUNDS(77-78)'!H45-'OPER.-PERMANENT FUNDS(77-78)'!H46-'LedgerLoad Assist'!BF169</f>
        <v>0</v>
      </c>
      <c r="AB860" s="581">
        <f>AA860</f>
        <v>0</v>
      </c>
      <c r="AC860" s="581">
        <f>AB860</f>
        <v>0</v>
      </c>
    </row>
  </sheetData>
  <sheetProtection algorithmName="SHA-512" hashValue="VSG3SpuvFnhWffR7NCtDjBqQFPFLqN5ItnUfEPnMlOFJFvDxxTFoIJcaOaUy8LnjL1I4U2Eze1+7ICnxJIUeVA==" saltValue="JebAV+xdYjMeZbWZ9t5DSg==" spinCount="100000" sheet="1" objects="1" scenarios="1"/>
  <customSheetViews>
    <customSheetView guid="{FC3B3501-CA52-40D7-B049-0E027A15B235}" hiddenRows="1" hiddenColumns="1" state="hidden" topLeftCell="A800">
      <selection activeCell="Q807" sqref="Q807"/>
      <pageMargins left="0.75" right="0.75" top="1" bottom="1" header="0.5" footer="0.5"/>
      <pageSetup orientation="portrait" r:id="rId1"/>
      <headerFooter alignWithMargins="0"/>
    </customSheetView>
  </customSheetViews>
  <pageMargins left="0.75" right="0.75" top="1" bottom="1" header="0.5" footer="0.5"/>
  <pageSetup orientation="portrait" r:id="rId2"/>
  <headerFooter alignWithMargins="0"/>
  <ignoredErrors>
    <ignoredError sqref="G730:G860 T730:T860 T716:T718 G716:G718 G719:T729 G6:G680 T6:T680 G681:G715 T681:T715" evalError="1"/>
    <ignoredError sqref="E5 J5 Q5 E710 E716:E719 E715" numberStoredAsText="1"/>
    <ignoredError sqref="AC586" formula="1"/>
  </ignoredError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FFFF99"/>
  </sheetPr>
  <dimension ref="A1:H1078"/>
  <sheetViews>
    <sheetView topLeftCell="A3" zoomScale="90" zoomScaleNormal="90" workbookViewId="0">
      <selection activeCell="D593" sqref="D593"/>
    </sheetView>
  </sheetViews>
  <sheetFormatPr defaultRowHeight="12.75"/>
  <cols>
    <col min="1" max="1" width="9.42578125" style="707" customWidth="1"/>
    <col min="2" max="2" width="14.140625" style="707" customWidth="1"/>
    <col min="3" max="3" width="13.42578125" style="707" customWidth="1"/>
    <col min="4" max="4" width="35" style="707" customWidth="1"/>
    <col min="5" max="5" width="21.42578125" style="659" customWidth="1"/>
    <col min="6" max="6" width="2.5703125" style="659" customWidth="1"/>
    <col min="7" max="7" width="15.7109375" style="659" customWidth="1"/>
    <col min="8" max="8" width="20.5703125" style="659" customWidth="1"/>
    <col min="9" max="10" width="9.140625" style="659"/>
    <col min="11" max="11" width="9.42578125" style="659" customWidth="1"/>
    <col min="12" max="16384" width="9.140625" style="659"/>
  </cols>
  <sheetData>
    <row r="1" spans="1:8" ht="36" hidden="1" customHeight="1">
      <c r="A1" s="657" t="s">
        <v>1612</v>
      </c>
      <c r="B1" s="657" t="s">
        <v>1607</v>
      </c>
      <c r="C1" s="657" t="s">
        <v>1619</v>
      </c>
      <c r="D1" s="657" t="s">
        <v>2097</v>
      </c>
      <c r="E1" s="658" t="s">
        <v>1629</v>
      </c>
    </row>
    <row r="2" spans="1:8" ht="18.75" hidden="1" customHeight="1" thickBot="1">
      <c r="A2" s="660" t="s">
        <v>2098</v>
      </c>
      <c r="B2" s="660" t="s">
        <v>2099</v>
      </c>
      <c r="C2" s="660" t="s">
        <v>2100</v>
      </c>
      <c r="D2" s="660" t="s">
        <v>2101</v>
      </c>
      <c r="E2" s="661" t="s">
        <v>2102</v>
      </c>
    </row>
    <row r="3" spans="1:8" ht="15.75" customHeight="1">
      <c r="A3" s="662" t="s">
        <v>2103</v>
      </c>
      <c r="B3" s="662" t="s">
        <v>2104</v>
      </c>
      <c r="C3" s="662" t="s">
        <v>2105</v>
      </c>
      <c r="D3" s="662" t="s">
        <v>2106</v>
      </c>
      <c r="E3" s="663" t="s">
        <v>2107</v>
      </c>
      <c r="F3" s="664"/>
      <c r="G3" s="1700" t="s">
        <v>2108</v>
      </c>
      <c r="H3" s="1701"/>
    </row>
    <row r="4" spans="1:8" ht="21" customHeight="1">
      <c r="A4" s="1702" t="s">
        <v>1653</v>
      </c>
      <c r="B4" s="1703"/>
      <c r="C4" s="1703"/>
      <c r="D4" s="665" t="s">
        <v>3220</v>
      </c>
      <c r="E4" s="666"/>
      <c r="F4" s="667"/>
      <c r="G4" s="668"/>
      <c r="H4" s="669"/>
    </row>
    <row r="5" spans="1:8" ht="17.25" customHeight="1">
      <c r="A5" s="1704" t="s">
        <v>2109</v>
      </c>
      <c r="B5" s="1705"/>
      <c r="C5" s="1705"/>
      <c r="D5" s="670" t="s">
        <v>3219</v>
      </c>
      <c r="E5" s="671" t="e">
        <f>VLOOKUP(D5,entityname,3,FALSE)</f>
        <v>#N/A</v>
      </c>
      <c r="F5" s="1706" t="s">
        <v>2110</v>
      </c>
      <c r="G5" s="1707"/>
      <c r="H5" s="669"/>
    </row>
    <row r="6" spans="1:8" ht="20.25" customHeight="1">
      <c r="A6" s="1708"/>
      <c r="B6" s="1709"/>
      <c r="C6" s="1709"/>
      <c r="D6" s="672"/>
      <c r="E6" s="671" t="e">
        <f>VLOOKUP(D5,entityname,2,FALSE)</f>
        <v>#N/A</v>
      </c>
      <c r="F6" s="1710" t="s">
        <v>1633</v>
      </c>
      <c r="G6" s="1711"/>
      <c r="H6" s="669"/>
    </row>
    <row r="7" spans="1:8" s="677" customFormat="1" ht="33" customHeight="1">
      <c r="A7" s="673" t="s">
        <v>1634</v>
      </c>
      <c r="B7" s="673" t="s">
        <v>321</v>
      </c>
      <c r="C7" s="674" t="s">
        <v>1635</v>
      </c>
      <c r="D7" s="675" t="s">
        <v>2111</v>
      </c>
      <c r="E7" s="676" t="s">
        <v>2112</v>
      </c>
      <c r="G7" s="678"/>
      <c r="H7" s="678"/>
    </row>
    <row r="8" spans="1:8" s="677" customFormat="1" ht="9" customHeight="1">
      <c r="A8" s="679"/>
      <c r="B8" s="679"/>
      <c r="C8" s="679"/>
      <c r="D8" s="680"/>
      <c r="E8" s="681"/>
      <c r="G8" s="678"/>
      <c r="H8" s="678"/>
    </row>
    <row r="9" spans="1:8" s="677" customFormat="1" ht="18" customHeight="1">
      <c r="A9" s="1725" t="s">
        <v>2113</v>
      </c>
      <c r="B9" s="1726"/>
      <c r="C9" s="1726"/>
      <c r="D9" s="1726"/>
      <c r="E9" s="1727"/>
      <c r="G9" s="678"/>
      <c r="H9" s="678"/>
    </row>
    <row r="10" spans="1:8" s="677" customFormat="1" ht="14.25" customHeight="1">
      <c r="A10" s="1728" t="s">
        <v>2114</v>
      </c>
      <c r="B10" s="1729"/>
      <c r="C10" s="1729"/>
      <c r="D10" s="1729"/>
      <c r="E10" s="1730"/>
      <c r="G10" s="678"/>
      <c r="H10" s="678"/>
    </row>
    <row r="11" spans="1:8" ht="12.75" customHeight="1">
      <c r="A11" s="729">
        <v>1000</v>
      </c>
      <c r="B11" s="682" t="s">
        <v>2115</v>
      </c>
      <c r="C11" s="683"/>
      <c r="D11" s="684" t="s">
        <v>2116</v>
      </c>
      <c r="E11" s="724">
        <f>'Ledger Load Template LGSvcs TEM'!AA6</f>
        <v>0</v>
      </c>
      <c r="G11" s="669"/>
      <c r="H11" s="669"/>
    </row>
    <row r="12" spans="1:8" ht="12.75" customHeight="1">
      <c r="A12" s="685" t="s">
        <v>1646</v>
      </c>
      <c r="B12" s="686" t="s">
        <v>2117</v>
      </c>
      <c r="C12" s="687"/>
      <c r="D12" s="687" t="s">
        <v>2118</v>
      </c>
      <c r="E12" s="725">
        <f>'Ledger Load Template LGSvcs TEM'!AA7</f>
        <v>0</v>
      </c>
      <c r="G12" s="669"/>
      <c r="H12" s="669"/>
    </row>
    <row r="13" spans="1:8">
      <c r="A13" s="685" t="s">
        <v>1646</v>
      </c>
      <c r="B13" s="688" t="s">
        <v>2119</v>
      </c>
      <c r="C13" s="687"/>
      <c r="D13" s="687" t="s">
        <v>2120</v>
      </c>
      <c r="E13" s="725">
        <f>'Ledger Load Template LGSvcs TEM'!AA8</f>
        <v>0</v>
      </c>
      <c r="G13" s="669"/>
      <c r="H13" s="669"/>
    </row>
    <row r="14" spans="1:8">
      <c r="A14" s="685" t="s">
        <v>1646</v>
      </c>
      <c r="B14" s="688" t="s">
        <v>2121</v>
      </c>
      <c r="C14" s="687"/>
      <c r="D14" s="687" t="s">
        <v>2122</v>
      </c>
      <c r="E14" s="725">
        <f>'Ledger Load Template LGSvcs TEM'!AA9</f>
        <v>0</v>
      </c>
      <c r="G14" s="669"/>
      <c r="H14" s="669"/>
    </row>
    <row r="15" spans="1:8">
      <c r="A15" s="685" t="s">
        <v>1646</v>
      </c>
      <c r="B15" s="688" t="s">
        <v>2123</v>
      </c>
      <c r="C15" s="687"/>
      <c r="D15" s="687" t="s">
        <v>2124</v>
      </c>
      <c r="E15" s="725">
        <f>'Ledger Load Template LGSvcs TEM'!AA10</f>
        <v>0</v>
      </c>
      <c r="G15" s="669"/>
      <c r="H15" s="669"/>
    </row>
    <row r="16" spans="1:8">
      <c r="A16" s="685" t="s">
        <v>1646</v>
      </c>
      <c r="B16" s="688" t="s">
        <v>2125</v>
      </c>
      <c r="C16" s="687"/>
      <c r="D16" s="687" t="s">
        <v>933</v>
      </c>
      <c r="E16" s="725">
        <f>'Ledger Load Template LGSvcs TEM'!AA11</f>
        <v>0</v>
      </c>
      <c r="G16" s="669"/>
      <c r="H16" s="669"/>
    </row>
    <row r="17" spans="1:8">
      <c r="A17" s="685" t="s">
        <v>1646</v>
      </c>
      <c r="B17" s="688" t="s">
        <v>2126</v>
      </c>
      <c r="C17" s="687"/>
      <c r="D17" s="687" t="s">
        <v>2127</v>
      </c>
      <c r="E17" s="725">
        <f>'Ledger Load Template LGSvcs TEM'!AA12</f>
        <v>0</v>
      </c>
      <c r="G17" s="669"/>
      <c r="H17" s="669"/>
    </row>
    <row r="18" spans="1:8">
      <c r="A18" s="685" t="s">
        <v>1646</v>
      </c>
      <c r="B18" s="688" t="s">
        <v>2128</v>
      </c>
      <c r="C18" s="687"/>
      <c r="D18" s="687" t="s">
        <v>2129</v>
      </c>
      <c r="E18" s="725"/>
      <c r="G18" s="669"/>
      <c r="H18" s="669"/>
    </row>
    <row r="19" spans="1:8">
      <c r="A19" s="685" t="s">
        <v>1646</v>
      </c>
      <c r="B19" s="688" t="s">
        <v>2130</v>
      </c>
      <c r="C19" s="687"/>
      <c r="D19" s="687" t="s">
        <v>1546</v>
      </c>
      <c r="E19" s="725">
        <f>'Ledger Load Template LGSvcs TEM'!AA14</f>
        <v>0</v>
      </c>
      <c r="G19" s="669"/>
      <c r="H19" s="669"/>
    </row>
    <row r="20" spans="1:8">
      <c r="A20" s="1716" t="s">
        <v>2131</v>
      </c>
      <c r="B20" s="1717"/>
      <c r="C20" s="1717"/>
      <c r="D20" s="1717"/>
      <c r="E20" s="1718"/>
      <c r="G20" s="689" t="s">
        <v>2132</v>
      </c>
      <c r="H20" s="690"/>
    </row>
    <row r="21" spans="1:8">
      <c r="A21" s="685" t="s">
        <v>1646</v>
      </c>
      <c r="B21" s="685" t="s">
        <v>2133</v>
      </c>
      <c r="C21" s="687"/>
      <c r="D21" s="687" t="s">
        <v>2134</v>
      </c>
      <c r="E21" s="725">
        <f>'Ledger Load Template LGSvcs TEM'!AA15</f>
        <v>0</v>
      </c>
      <c r="G21" s="691" t="s">
        <v>2135</v>
      </c>
      <c r="H21" s="692">
        <f>E11+E12+E13+E14+E15+E16+E17+E18</f>
        <v>0</v>
      </c>
    </row>
    <row r="22" spans="1:8">
      <c r="A22" s="685" t="s">
        <v>1646</v>
      </c>
      <c r="B22" s="685" t="s">
        <v>2136</v>
      </c>
      <c r="C22" s="687"/>
      <c r="D22" s="687" t="s">
        <v>2137</v>
      </c>
      <c r="E22" s="725">
        <f>'Ledger Load Template LGSvcs TEM'!AA16</f>
        <v>0</v>
      </c>
      <c r="G22" s="691" t="s">
        <v>2138</v>
      </c>
      <c r="H22" s="692">
        <f>E19</f>
        <v>0</v>
      </c>
    </row>
    <row r="23" spans="1:8">
      <c r="A23" s="685" t="s">
        <v>1646</v>
      </c>
      <c r="B23" s="685" t="s">
        <v>2139</v>
      </c>
      <c r="C23" s="687"/>
      <c r="D23" s="687" t="s">
        <v>1541</v>
      </c>
      <c r="E23" s="725">
        <f>'Ledger Load Template LGSvcs TEM'!AA18</f>
        <v>0</v>
      </c>
      <c r="G23" s="691"/>
      <c r="H23" s="692"/>
    </row>
    <row r="24" spans="1:8">
      <c r="A24" s="685" t="s">
        <v>1646</v>
      </c>
      <c r="B24" s="685" t="s">
        <v>2140</v>
      </c>
      <c r="C24" s="687"/>
      <c r="D24" s="687" t="s">
        <v>2141</v>
      </c>
      <c r="E24" s="725">
        <f>'Ledger Load Template LGSvcs TEM'!AA19</f>
        <v>0</v>
      </c>
      <c r="G24" s="691" t="s">
        <v>1062</v>
      </c>
      <c r="H24" s="692">
        <f>E21+E22+E24</f>
        <v>0</v>
      </c>
    </row>
    <row r="25" spans="1:8">
      <c r="A25" s="1719" t="s">
        <v>2142</v>
      </c>
      <c r="B25" s="1720"/>
      <c r="C25" s="1720"/>
      <c r="D25" s="1720"/>
      <c r="E25" s="1721"/>
      <c r="G25" s="691" t="s">
        <v>2143</v>
      </c>
      <c r="H25" s="692">
        <f>E23</f>
        <v>0</v>
      </c>
    </row>
    <row r="26" spans="1:8">
      <c r="A26" s="685" t="s">
        <v>1646</v>
      </c>
      <c r="B26" s="685" t="s">
        <v>2144</v>
      </c>
      <c r="C26" s="687"/>
      <c r="D26" s="687" t="s">
        <v>2145</v>
      </c>
      <c r="E26" s="725"/>
      <c r="G26" s="691"/>
      <c r="H26" s="692"/>
    </row>
    <row r="27" spans="1:8">
      <c r="A27" s="685" t="s">
        <v>1646</v>
      </c>
      <c r="B27" s="685" t="s">
        <v>2146</v>
      </c>
      <c r="C27" s="687"/>
      <c r="D27" s="687" t="s">
        <v>2147</v>
      </c>
      <c r="E27" s="725"/>
      <c r="G27" s="691" t="s">
        <v>2148</v>
      </c>
      <c r="H27" s="692">
        <f>E26+E27+E28+E29</f>
        <v>0</v>
      </c>
    </row>
    <row r="28" spans="1:8">
      <c r="A28" s="685" t="s">
        <v>1646</v>
      </c>
      <c r="B28" s="685" t="s">
        <v>2149</v>
      </c>
      <c r="C28" s="687"/>
      <c r="D28" s="687" t="s">
        <v>2150</v>
      </c>
      <c r="E28" s="725">
        <f>'Ledger Load Template LGSvcs TEM'!AA20</f>
        <v>0</v>
      </c>
      <c r="G28" s="693"/>
      <c r="H28" s="694"/>
    </row>
    <row r="29" spans="1:8" ht="13.5" thickBot="1">
      <c r="A29" s="685" t="s">
        <v>1646</v>
      </c>
      <c r="B29" s="685" t="s">
        <v>2151</v>
      </c>
      <c r="C29" s="687"/>
      <c r="D29" s="687" t="s">
        <v>2152</v>
      </c>
      <c r="E29" s="725"/>
      <c r="G29" s="695" t="s">
        <v>2153</v>
      </c>
      <c r="H29" s="696">
        <f>H21+H22+H24+H25+H27</f>
        <v>0</v>
      </c>
    </row>
    <row r="30" spans="1:8" ht="13.5" thickTop="1">
      <c r="A30" s="1716" t="s">
        <v>2154</v>
      </c>
      <c r="B30" s="1717"/>
      <c r="C30" s="1717"/>
      <c r="D30" s="1717"/>
      <c r="E30" s="1718"/>
    </row>
    <row r="31" spans="1:8">
      <c r="A31" s="685" t="s">
        <v>1646</v>
      </c>
      <c r="B31" s="685" t="s">
        <v>2155</v>
      </c>
      <c r="C31" s="687"/>
      <c r="D31" s="687" t="s">
        <v>2156</v>
      </c>
      <c r="E31" s="725">
        <f>'Ledger Load Template LGSvcs TEM'!AA21</f>
        <v>0</v>
      </c>
      <c r="G31" s="669"/>
      <c r="H31" s="669"/>
    </row>
    <row r="32" spans="1:8">
      <c r="A32" s="685" t="s">
        <v>1646</v>
      </c>
      <c r="B32" s="685" t="s">
        <v>2157</v>
      </c>
      <c r="C32" s="687"/>
      <c r="D32" s="687" t="s">
        <v>3290</v>
      </c>
      <c r="E32" s="725"/>
      <c r="G32" s="669"/>
      <c r="H32" s="669"/>
    </row>
    <row r="33" spans="1:8">
      <c r="A33" s="685" t="s">
        <v>1646</v>
      </c>
      <c r="B33" s="685" t="s">
        <v>2158</v>
      </c>
      <c r="C33" s="687"/>
      <c r="D33" s="687" t="s">
        <v>2159</v>
      </c>
      <c r="E33" s="725"/>
      <c r="G33" s="669"/>
      <c r="H33" s="669"/>
    </row>
    <row r="34" spans="1:8">
      <c r="A34" s="685" t="s">
        <v>1646</v>
      </c>
      <c r="B34" s="685" t="s">
        <v>2160</v>
      </c>
      <c r="C34" s="687"/>
      <c r="D34" s="687" t="s">
        <v>2161</v>
      </c>
      <c r="E34" s="725">
        <f>'Ledger Load Template LGSvcs TEM'!AA22</f>
        <v>0</v>
      </c>
      <c r="G34" s="669"/>
      <c r="H34" s="669"/>
    </row>
    <row r="35" spans="1:8">
      <c r="A35" s="685" t="s">
        <v>1646</v>
      </c>
      <c r="B35" s="685" t="s">
        <v>2162</v>
      </c>
      <c r="C35" s="687"/>
      <c r="D35" s="687" t="s">
        <v>2163</v>
      </c>
      <c r="E35" s="725"/>
      <c r="G35" s="669"/>
      <c r="H35" s="669"/>
    </row>
    <row r="36" spans="1:8">
      <c r="A36" s="685" t="s">
        <v>1646</v>
      </c>
      <c r="B36" s="685" t="s">
        <v>2164</v>
      </c>
      <c r="C36" s="687"/>
      <c r="D36" s="687" t="s">
        <v>2165</v>
      </c>
      <c r="E36" s="725"/>
      <c r="G36" s="669"/>
      <c r="H36" s="669"/>
    </row>
    <row r="37" spans="1:8">
      <c r="A37" s="685" t="s">
        <v>1646</v>
      </c>
      <c r="B37" s="685" t="s">
        <v>2166</v>
      </c>
      <c r="C37" s="687"/>
      <c r="D37" s="687" t="s">
        <v>2167</v>
      </c>
      <c r="E37" s="725"/>
      <c r="G37" s="669"/>
      <c r="H37" s="669"/>
    </row>
    <row r="38" spans="1:8">
      <c r="A38" s="685" t="s">
        <v>1646</v>
      </c>
      <c r="B38" s="685" t="s">
        <v>2168</v>
      </c>
      <c r="C38" s="687"/>
      <c r="D38" s="687" t="s">
        <v>2169</v>
      </c>
      <c r="E38" s="725">
        <f>'Ledger Load Template LGSvcs TEM'!AA23</f>
        <v>0</v>
      </c>
      <c r="G38" s="669"/>
      <c r="H38" s="669"/>
    </row>
    <row r="39" spans="1:8">
      <c r="A39" s="685" t="s">
        <v>1646</v>
      </c>
      <c r="B39" s="685" t="s">
        <v>2170</v>
      </c>
      <c r="C39" s="687"/>
      <c r="D39" s="687" t="s">
        <v>2171</v>
      </c>
      <c r="E39" s="725">
        <f>'Ledger Load Template LGSvcs TEM'!AA24</f>
        <v>0</v>
      </c>
      <c r="G39" s="669"/>
      <c r="H39" s="669"/>
    </row>
    <row r="40" spans="1:8">
      <c r="A40" s="685" t="s">
        <v>1646</v>
      </c>
      <c r="B40" s="685" t="s">
        <v>2172</v>
      </c>
      <c r="C40" s="687"/>
      <c r="D40" s="687" t="s">
        <v>2173</v>
      </c>
      <c r="E40" s="725">
        <f>'Ledger Load Template LGSvcs TEM'!AA25</f>
        <v>0</v>
      </c>
      <c r="G40" s="669"/>
      <c r="H40" s="669"/>
    </row>
    <row r="41" spans="1:8">
      <c r="A41" s="685" t="s">
        <v>1646</v>
      </c>
      <c r="B41" s="685" t="s">
        <v>2174</v>
      </c>
      <c r="C41" s="687"/>
      <c r="D41" s="687" t="s">
        <v>2175</v>
      </c>
      <c r="E41" s="725">
        <f>'Ledger Load Template LGSvcs TEM'!AA26</f>
        <v>0</v>
      </c>
      <c r="G41" s="669"/>
      <c r="H41" s="669"/>
    </row>
    <row r="42" spans="1:8">
      <c r="A42" s="685" t="s">
        <v>1646</v>
      </c>
      <c r="B42" s="685" t="s">
        <v>2176</v>
      </c>
      <c r="C42" s="687"/>
      <c r="D42" s="687" t="s">
        <v>2177</v>
      </c>
      <c r="E42" s="725"/>
      <c r="G42" s="669"/>
      <c r="H42" s="669"/>
    </row>
    <row r="43" spans="1:8">
      <c r="A43" s="685" t="s">
        <v>1646</v>
      </c>
      <c r="B43" s="685" t="s">
        <v>2178</v>
      </c>
      <c r="C43" s="687"/>
      <c r="D43" s="687" t="s">
        <v>2179</v>
      </c>
      <c r="E43" s="725">
        <f>'Ledger Load Template LGSvcs TEM'!AA27</f>
        <v>0</v>
      </c>
      <c r="G43" s="669"/>
      <c r="H43" s="669"/>
    </row>
    <row r="44" spans="1:8">
      <c r="A44" s="685" t="s">
        <v>1646</v>
      </c>
      <c r="B44" s="685" t="s">
        <v>2180</v>
      </c>
      <c r="C44" s="687"/>
      <c r="D44" s="687" t="s">
        <v>2181</v>
      </c>
      <c r="E44" s="725">
        <f>'Ledger Load Template LGSvcs TEM'!AA28</f>
        <v>0</v>
      </c>
      <c r="G44" s="669"/>
      <c r="H44" s="669"/>
    </row>
    <row r="45" spans="1:8">
      <c r="A45" s="685" t="s">
        <v>1646</v>
      </c>
      <c r="B45" s="685" t="s">
        <v>2182</v>
      </c>
      <c r="C45" s="687"/>
      <c r="D45" s="687" t="s">
        <v>2183</v>
      </c>
      <c r="E45" s="725"/>
      <c r="G45" s="669"/>
      <c r="H45" s="669"/>
    </row>
    <row r="46" spans="1:8">
      <c r="A46" s="685" t="s">
        <v>1646</v>
      </c>
      <c r="B46" s="685" t="s">
        <v>2184</v>
      </c>
      <c r="C46" s="687"/>
      <c r="D46" s="687" t="s">
        <v>2185</v>
      </c>
      <c r="E46" s="725">
        <f>'Ledger Load Template LGSvcs TEM'!AA29</f>
        <v>0</v>
      </c>
      <c r="G46" s="669"/>
      <c r="H46" s="669"/>
    </row>
    <row r="47" spans="1:8">
      <c r="A47" s="685" t="s">
        <v>1646</v>
      </c>
      <c r="B47" s="685" t="s">
        <v>2186</v>
      </c>
      <c r="C47" s="687"/>
      <c r="D47" s="687" t="s">
        <v>2187</v>
      </c>
      <c r="E47" s="725">
        <f>'Ledger Load Template LGSvcs TEM'!AA30</f>
        <v>0</v>
      </c>
      <c r="G47" s="669"/>
      <c r="H47" s="669"/>
    </row>
    <row r="48" spans="1:8">
      <c r="A48" s="685" t="s">
        <v>1646</v>
      </c>
      <c r="B48" s="685" t="s">
        <v>2188</v>
      </c>
      <c r="C48" s="687"/>
      <c r="D48" s="687" t="s">
        <v>2189</v>
      </c>
      <c r="E48" s="725"/>
      <c r="G48" s="669"/>
      <c r="H48" s="669"/>
    </row>
    <row r="49" spans="1:8">
      <c r="A49" s="685" t="s">
        <v>1646</v>
      </c>
      <c r="B49" s="685" t="s">
        <v>2190</v>
      </c>
      <c r="C49" s="687"/>
      <c r="D49" s="687" t="s">
        <v>2191</v>
      </c>
      <c r="E49" s="725">
        <f>'Ledger Load Template LGSvcs TEM'!AA31</f>
        <v>0</v>
      </c>
      <c r="G49" s="669"/>
      <c r="H49" s="669"/>
    </row>
    <row r="50" spans="1:8">
      <c r="A50" s="685" t="s">
        <v>1646</v>
      </c>
      <c r="B50" s="685" t="s">
        <v>2192</v>
      </c>
      <c r="C50" s="687"/>
      <c r="D50" s="687" t="s">
        <v>2193</v>
      </c>
      <c r="E50" s="725">
        <f>'Ledger Load Template LGSvcs TEM'!AA32</f>
        <v>0</v>
      </c>
      <c r="G50" s="669"/>
      <c r="H50" s="669"/>
    </row>
    <row r="51" spans="1:8">
      <c r="A51" s="685" t="s">
        <v>1646</v>
      </c>
      <c r="B51" s="685" t="s">
        <v>2194</v>
      </c>
      <c r="C51" s="687"/>
      <c r="D51" s="687" t="s">
        <v>2195</v>
      </c>
      <c r="E51" s="725">
        <f>'Ledger Load Template LGSvcs TEM'!AA33</f>
        <v>0</v>
      </c>
      <c r="G51" s="669"/>
      <c r="H51" s="669"/>
    </row>
    <row r="52" spans="1:8">
      <c r="A52" s="685" t="s">
        <v>1646</v>
      </c>
      <c r="B52" s="685" t="s">
        <v>2196</v>
      </c>
      <c r="C52" s="687"/>
      <c r="D52" s="687" t="s">
        <v>2197</v>
      </c>
      <c r="E52" s="725">
        <f>'Ledger Load Template LGSvcs TEM'!AA34</f>
        <v>0</v>
      </c>
      <c r="G52" s="669"/>
      <c r="H52" s="669"/>
    </row>
    <row r="53" spans="1:8">
      <c r="A53" s="685" t="s">
        <v>1646</v>
      </c>
      <c r="B53" s="685" t="s">
        <v>2198</v>
      </c>
      <c r="C53" s="687"/>
      <c r="D53" s="687" t="s">
        <v>913</v>
      </c>
      <c r="E53" s="725">
        <f>'Ledger Load Template LGSvcs TEM'!AA35</f>
        <v>0</v>
      </c>
      <c r="G53" s="669"/>
      <c r="H53" s="669"/>
    </row>
    <row r="54" spans="1:8">
      <c r="A54" s="685" t="s">
        <v>1646</v>
      </c>
      <c r="B54" s="685" t="s">
        <v>2199</v>
      </c>
      <c r="C54" s="687"/>
      <c r="D54" s="687" t="s">
        <v>2200</v>
      </c>
      <c r="E54" s="725">
        <f>'Ledger Load Template LGSvcs TEM'!AA36</f>
        <v>0</v>
      </c>
      <c r="G54" s="669"/>
      <c r="H54" s="669"/>
    </row>
    <row r="55" spans="1:8">
      <c r="A55" s="685" t="s">
        <v>1646</v>
      </c>
      <c r="B55" s="685" t="s">
        <v>2201</v>
      </c>
      <c r="C55" s="687"/>
      <c r="D55" s="687" t="s">
        <v>2202</v>
      </c>
      <c r="E55" s="725">
        <f>'Ledger Load Template LGSvcs TEM'!AA37</f>
        <v>0</v>
      </c>
      <c r="G55" s="669"/>
      <c r="H55" s="669"/>
    </row>
    <row r="56" spans="1:8">
      <c r="A56" s="685" t="s">
        <v>1646</v>
      </c>
      <c r="B56" s="685" t="s">
        <v>2203</v>
      </c>
      <c r="C56" s="687"/>
      <c r="D56" s="687" t="s">
        <v>2204</v>
      </c>
      <c r="E56" s="725"/>
      <c r="G56" s="669"/>
      <c r="H56" s="669"/>
    </row>
    <row r="57" spans="1:8">
      <c r="A57" s="685" t="s">
        <v>1646</v>
      </c>
      <c r="B57" s="685" t="s">
        <v>2205</v>
      </c>
      <c r="C57" s="687"/>
      <c r="D57" s="687" t="s">
        <v>2206</v>
      </c>
      <c r="E57" s="725">
        <f>'Ledger Load Template LGSvcs TEM'!AA38</f>
        <v>0</v>
      </c>
      <c r="G57" s="669"/>
      <c r="H57" s="669"/>
    </row>
    <row r="58" spans="1:8">
      <c r="A58" s="685" t="s">
        <v>1646</v>
      </c>
      <c r="B58" s="685" t="s">
        <v>2207</v>
      </c>
      <c r="C58" s="687"/>
      <c r="D58" s="687" t="s">
        <v>2208</v>
      </c>
      <c r="E58" s="725"/>
      <c r="G58" s="669"/>
      <c r="H58" s="669"/>
    </row>
    <row r="59" spans="1:8">
      <c r="A59" s="685" t="s">
        <v>1646</v>
      </c>
      <c r="B59" s="685" t="s">
        <v>2209</v>
      </c>
      <c r="C59" s="687"/>
      <c r="D59" s="687" t="s">
        <v>2210</v>
      </c>
      <c r="E59" s="725"/>
      <c r="G59" s="669"/>
      <c r="H59" s="669"/>
    </row>
    <row r="60" spans="1:8">
      <c r="A60" s="685" t="s">
        <v>1646</v>
      </c>
      <c r="B60" s="685" t="s">
        <v>2211</v>
      </c>
      <c r="C60" s="687"/>
      <c r="D60" s="687" t="s">
        <v>2212</v>
      </c>
      <c r="E60" s="725"/>
      <c r="G60" s="669"/>
      <c r="H60" s="669"/>
    </row>
    <row r="61" spans="1:8">
      <c r="A61" s="685" t="s">
        <v>1646</v>
      </c>
      <c r="B61" s="685" t="s">
        <v>2213</v>
      </c>
      <c r="C61" s="687"/>
      <c r="D61" s="687" t="s">
        <v>2214</v>
      </c>
      <c r="E61" s="725"/>
      <c r="G61" s="669"/>
      <c r="H61" s="669"/>
    </row>
    <row r="62" spans="1:8">
      <c r="A62" s="685" t="s">
        <v>1646</v>
      </c>
      <c r="B62" s="685" t="s">
        <v>2215</v>
      </c>
      <c r="C62" s="687"/>
      <c r="D62" s="687" t="s">
        <v>1526</v>
      </c>
      <c r="E62" s="725"/>
      <c r="G62" s="669"/>
      <c r="H62" s="669"/>
    </row>
    <row r="63" spans="1:8">
      <c r="A63" s="685" t="s">
        <v>1646</v>
      </c>
      <c r="B63" s="685" t="s">
        <v>2216</v>
      </c>
      <c r="C63" s="687"/>
      <c r="D63" s="687" t="s">
        <v>265</v>
      </c>
      <c r="E63" s="725">
        <f>'Ledger Load Template LGSvcs TEM'!AA39</f>
        <v>0</v>
      </c>
      <c r="G63" s="669"/>
      <c r="H63" s="669"/>
    </row>
    <row r="64" spans="1:8">
      <c r="A64" s="685" t="s">
        <v>1646</v>
      </c>
      <c r="B64" s="685" t="s">
        <v>2217</v>
      </c>
      <c r="C64" s="687"/>
      <c r="D64" s="687" t="s">
        <v>2218</v>
      </c>
      <c r="E64" s="725"/>
      <c r="G64" s="669"/>
      <c r="H64" s="669"/>
    </row>
    <row r="65" spans="1:8">
      <c r="A65" s="685" t="s">
        <v>1646</v>
      </c>
      <c r="B65" s="685" t="s">
        <v>2219</v>
      </c>
      <c r="C65" s="687"/>
      <c r="D65" s="687" t="s">
        <v>2220</v>
      </c>
      <c r="E65" s="725"/>
      <c r="G65" s="669"/>
      <c r="H65" s="669"/>
    </row>
    <row r="66" spans="1:8">
      <c r="A66" s="685" t="s">
        <v>1646</v>
      </c>
      <c r="B66" s="685" t="s">
        <v>2221</v>
      </c>
      <c r="C66" s="687"/>
      <c r="D66" s="687" t="s">
        <v>2222</v>
      </c>
      <c r="E66" s="725">
        <f>'Ledger Load Template LGSvcs TEM'!AA40</f>
        <v>0</v>
      </c>
      <c r="G66" s="669"/>
      <c r="H66" s="669"/>
    </row>
    <row r="67" spans="1:8">
      <c r="A67" s="685" t="s">
        <v>1646</v>
      </c>
      <c r="B67" s="685" t="s">
        <v>2223</v>
      </c>
      <c r="C67" s="687"/>
      <c r="D67" s="687" t="s">
        <v>2224</v>
      </c>
      <c r="E67" s="725">
        <f>'Ledger Load Template LGSvcs TEM'!AA41</f>
        <v>0</v>
      </c>
      <c r="G67" s="669"/>
      <c r="H67" s="669"/>
    </row>
    <row r="68" spans="1:8">
      <c r="A68" s="685" t="s">
        <v>1646</v>
      </c>
      <c r="B68" s="685" t="s">
        <v>2225</v>
      </c>
      <c r="C68" s="687"/>
      <c r="D68" s="687" t="s">
        <v>2226</v>
      </c>
      <c r="E68" s="725">
        <f>'Ledger Load Template LGSvcs TEM'!AA42</f>
        <v>0</v>
      </c>
      <c r="G68" s="669"/>
      <c r="H68" s="669"/>
    </row>
    <row r="69" spans="1:8">
      <c r="A69" s="685" t="s">
        <v>1646</v>
      </c>
      <c r="B69" s="685" t="s">
        <v>2227</v>
      </c>
      <c r="C69" s="687"/>
      <c r="D69" s="687" t="s">
        <v>2228</v>
      </c>
      <c r="E69" s="725">
        <f>'Ledger Load Template LGSvcs TEM'!AA43</f>
        <v>0</v>
      </c>
      <c r="G69" s="669"/>
      <c r="H69" s="669"/>
    </row>
    <row r="70" spans="1:8">
      <c r="A70" s="685" t="s">
        <v>1646</v>
      </c>
      <c r="B70" s="685" t="s">
        <v>2229</v>
      </c>
      <c r="C70" s="687"/>
      <c r="D70" s="687" t="s">
        <v>2230</v>
      </c>
      <c r="E70" s="725">
        <f>'Ledger Load Template LGSvcs TEM'!AA44</f>
        <v>0</v>
      </c>
      <c r="G70" s="669"/>
      <c r="H70" s="669"/>
    </row>
    <row r="71" spans="1:8">
      <c r="A71" s="685" t="s">
        <v>1646</v>
      </c>
      <c r="B71" s="685" t="s">
        <v>2231</v>
      </c>
      <c r="C71" s="687"/>
      <c r="D71" s="687" t="s">
        <v>2232</v>
      </c>
      <c r="E71" s="725"/>
      <c r="G71" s="669"/>
      <c r="H71" s="669"/>
    </row>
    <row r="72" spans="1:8">
      <c r="A72" s="685" t="s">
        <v>1646</v>
      </c>
      <c r="B72" s="685" t="s">
        <v>2233</v>
      </c>
      <c r="C72" s="687"/>
      <c r="D72" s="687" t="s">
        <v>2234</v>
      </c>
      <c r="E72" s="725"/>
      <c r="G72" s="669"/>
      <c r="H72" s="669"/>
    </row>
    <row r="73" spans="1:8">
      <c r="A73" s="685" t="s">
        <v>1646</v>
      </c>
      <c r="B73" s="685" t="s">
        <v>2235</v>
      </c>
      <c r="C73" s="687"/>
      <c r="D73" s="687" t="s">
        <v>2236</v>
      </c>
      <c r="E73" s="725"/>
      <c r="G73" s="669"/>
      <c r="H73" s="669"/>
    </row>
    <row r="74" spans="1:8">
      <c r="A74" s="685" t="s">
        <v>1646</v>
      </c>
      <c r="B74" s="685" t="s">
        <v>2237</v>
      </c>
      <c r="C74" s="687"/>
      <c r="D74" s="687" t="s">
        <v>2238</v>
      </c>
      <c r="E74" s="725"/>
      <c r="G74" s="669"/>
      <c r="H74" s="669"/>
    </row>
    <row r="75" spans="1:8">
      <c r="A75" s="685" t="s">
        <v>1646</v>
      </c>
      <c r="B75" s="685" t="s">
        <v>2239</v>
      </c>
      <c r="C75" s="687"/>
      <c r="D75" s="687" t="s">
        <v>2240</v>
      </c>
      <c r="E75" s="725"/>
      <c r="G75" s="669"/>
      <c r="H75" s="669"/>
    </row>
    <row r="76" spans="1:8">
      <c r="A76" s="685" t="s">
        <v>1646</v>
      </c>
      <c r="B76" s="685" t="s">
        <v>2241</v>
      </c>
      <c r="C76" s="687"/>
      <c r="D76" s="687" t="s">
        <v>2242</v>
      </c>
      <c r="E76" s="725"/>
      <c r="G76" s="1712" t="s">
        <v>2243</v>
      </c>
      <c r="H76" s="1712"/>
    </row>
    <row r="77" spans="1:8" ht="13.5" thickBot="1">
      <c r="A77" s="685" t="s">
        <v>1646</v>
      </c>
      <c r="B77" s="685" t="s">
        <v>2244</v>
      </c>
      <c r="C77" s="687"/>
      <c r="D77" s="687" t="s">
        <v>2245</v>
      </c>
      <c r="E77" s="725"/>
      <c r="H77" s="697">
        <f>SUM(E31:E77)</f>
        <v>0</v>
      </c>
    </row>
    <row r="78" spans="1:8" ht="13.5" thickTop="1">
      <c r="A78" s="1716" t="s">
        <v>2246</v>
      </c>
      <c r="B78" s="1717"/>
      <c r="C78" s="1717"/>
      <c r="D78" s="1717"/>
      <c r="E78" s="1718"/>
      <c r="G78" s="669"/>
      <c r="H78" s="669"/>
    </row>
    <row r="79" spans="1:8">
      <c r="A79" s="685" t="s">
        <v>1646</v>
      </c>
      <c r="B79" s="688" t="s">
        <v>2247</v>
      </c>
      <c r="C79" s="698" t="s">
        <v>2248</v>
      </c>
      <c r="D79" s="687" t="s">
        <v>2249</v>
      </c>
      <c r="E79" s="726">
        <f>'Ledger Load Template LGSvcs TEM'!AA45</f>
        <v>0</v>
      </c>
      <c r="G79" s="669"/>
      <c r="H79" s="669"/>
    </row>
    <row r="80" spans="1:8">
      <c r="A80" s="685" t="s">
        <v>1646</v>
      </c>
      <c r="B80" s="688" t="s">
        <v>2247</v>
      </c>
      <c r="C80" s="698" t="s">
        <v>2250</v>
      </c>
      <c r="D80" s="687" t="s">
        <v>2249</v>
      </c>
      <c r="E80" s="726">
        <f>'Ledger Load Template LGSvcs TEM'!AA46</f>
        <v>0</v>
      </c>
      <c r="G80" s="669"/>
      <c r="H80" s="669"/>
    </row>
    <row r="81" spans="1:8">
      <c r="A81" s="685" t="s">
        <v>1646</v>
      </c>
      <c r="B81" s="688" t="s">
        <v>2247</v>
      </c>
      <c r="C81" s="698" t="s">
        <v>2251</v>
      </c>
      <c r="D81" s="687" t="s">
        <v>268</v>
      </c>
      <c r="E81" s="726"/>
      <c r="G81" s="669"/>
      <c r="H81" s="669"/>
    </row>
    <row r="82" spans="1:8">
      <c r="A82" s="685" t="s">
        <v>1646</v>
      </c>
      <c r="B82" s="688" t="s">
        <v>2247</v>
      </c>
      <c r="C82" s="698" t="s">
        <v>2252</v>
      </c>
      <c r="D82" s="687" t="s">
        <v>268</v>
      </c>
      <c r="E82" s="726"/>
      <c r="G82" s="669"/>
      <c r="H82" s="669"/>
    </row>
    <row r="83" spans="1:8">
      <c r="A83" s="685" t="s">
        <v>1646</v>
      </c>
      <c r="B83" s="688" t="s">
        <v>2247</v>
      </c>
      <c r="C83" s="698" t="s">
        <v>2253</v>
      </c>
      <c r="D83" s="687" t="s">
        <v>268</v>
      </c>
      <c r="E83" s="726">
        <f>'Ledger Load Template LGSvcs TEM'!AA47</f>
        <v>0</v>
      </c>
      <c r="G83" s="669"/>
      <c r="H83" s="669"/>
    </row>
    <row r="84" spans="1:8">
      <c r="A84" s="685" t="s">
        <v>1646</v>
      </c>
      <c r="B84" s="688" t="s">
        <v>2254</v>
      </c>
      <c r="C84" s="698" t="s">
        <v>2248</v>
      </c>
      <c r="D84" s="687" t="s">
        <v>910</v>
      </c>
      <c r="E84" s="726">
        <f>'Ledger Load Template LGSvcs TEM'!AA58</f>
        <v>0</v>
      </c>
      <c r="G84" s="669"/>
      <c r="H84" s="669"/>
    </row>
    <row r="85" spans="1:8">
      <c r="A85" s="685" t="s">
        <v>1646</v>
      </c>
      <c r="B85" s="688" t="s">
        <v>2254</v>
      </c>
      <c r="C85" s="698" t="s">
        <v>2250</v>
      </c>
      <c r="D85" s="687" t="s">
        <v>910</v>
      </c>
      <c r="E85" s="726">
        <f>'Ledger Load Template LGSvcs TEM'!AA49</f>
        <v>0</v>
      </c>
      <c r="G85" s="669"/>
      <c r="H85" s="669"/>
    </row>
    <row r="86" spans="1:8">
      <c r="A86" s="685" t="s">
        <v>1646</v>
      </c>
      <c r="B86" s="688" t="s">
        <v>2254</v>
      </c>
      <c r="C86" s="698" t="s">
        <v>2251</v>
      </c>
      <c r="D86" s="687" t="s">
        <v>910</v>
      </c>
      <c r="E86" s="726"/>
      <c r="G86" s="669"/>
      <c r="H86" s="669"/>
    </row>
    <row r="87" spans="1:8">
      <c r="A87" s="685" t="s">
        <v>1646</v>
      </c>
      <c r="B87" s="688" t="s">
        <v>2254</v>
      </c>
      <c r="C87" s="698" t="s">
        <v>2252</v>
      </c>
      <c r="D87" s="687" t="s">
        <v>910</v>
      </c>
      <c r="E87" s="726"/>
      <c r="G87" s="669"/>
      <c r="H87" s="669"/>
    </row>
    <row r="88" spans="1:8">
      <c r="A88" s="685" t="s">
        <v>1646</v>
      </c>
      <c r="B88" s="688" t="s">
        <v>2254</v>
      </c>
      <c r="C88" s="698" t="s">
        <v>2253</v>
      </c>
      <c r="D88" s="687" t="s">
        <v>910</v>
      </c>
      <c r="E88" s="726">
        <f>'Ledger Load Template LGSvcs TEM'!AA50</f>
        <v>0</v>
      </c>
      <c r="G88" s="669"/>
      <c r="H88" s="669"/>
    </row>
    <row r="89" spans="1:8">
      <c r="A89" s="685" t="s">
        <v>1646</v>
      </c>
      <c r="B89" s="688" t="s">
        <v>2255</v>
      </c>
      <c r="C89" s="698" t="s">
        <v>2248</v>
      </c>
      <c r="D89" s="687" t="s">
        <v>911</v>
      </c>
      <c r="E89" s="726">
        <f>'Ledger Load Template LGSvcs TEM'!AA51</f>
        <v>0</v>
      </c>
      <c r="G89" s="669"/>
      <c r="H89" s="669"/>
    </row>
    <row r="90" spans="1:8">
      <c r="A90" s="685" t="s">
        <v>1646</v>
      </c>
      <c r="B90" s="688" t="s">
        <v>2255</v>
      </c>
      <c r="C90" s="698" t="s">
        <v>2250</v>
      </c>
      <c r="D90" s="687" t="s">
        <v>911</v>
      </c>
      <c r="E90" s="726">
        <f>'Ledger Load Template LGSvcs TEM'!AA52</f>
        <v>0</v>
      </c>
      <c r="G90" s="669"/>
      <c r="H90" s="669"/>
    </row>
    <row r="91" spans="1:8">
      <c r="A91" s="685" t="s">
        <v>1646</v>
      </c>
      <c r="B91" s="688" t="s">
        <v>2255</v>
      </c>
      <c r="C91" s="698" t="s">
        <v>2251</v>
      </c>
      <c r="D91" s="687" t="s">
        <v>911</v>
      </c>
      <c r="E91" s="726"/>
      <c r="G91" s="669"/>
      <c r="H91" s="669"/>
    </row>
    <row r="92" spans="1:8">
      <c r="A92" s="685" t="s">
        <v>1646</v>
      </c>
      <c r="B92" s="688" t="s">
        <v>2255</v>
      </c>
      <c r="C92" s="698" t="s">
        <v>2252</v>
      </c>
      <c r="D92" s="687" t="s">
        <v>911</v>
      </c>
      <c r="E92" s="726"/>
      <c r="G92" s="669"/>
      <c r="H92" s="669"/>
    </row>
    <row r="93" spans="1:8">
      <c r="A93" s="685" t="s">
        <v>1646</v>
      </c>
      <c r="B93" s="688" t="s">
        <v>2255</v>
      </c>
      <c r="C93" s="698" t="s">
        <v>2253</v>
      </c>
      <c r="D93" s="687" t="s">
        <v>911</v>
      </c>
      <c r="E93" s="726">
        <f>'Ledger Load Template LGSvcs TEM'!AA53</f>
        <v>0</v>
      </c>
      <c r="G93" s="669"/>
      <c r="H93" s="669"/>
    </row>
    <row r="94" spans="1:8">
      <c r="A94" s="685" t="s">
        <v>1646</v>
      </c>
      <c r="B94" s="688" t="s">
        <v>2256</v>
      </c>
      <c r="C94" s="698" t="s">
        <v>2248</v>
      </c>
      <c r="D94" s="687" t="s">
        <v>912</v>
      </c>
      <c r="E94" s="726">
        <f>'Ledger Load Template LGSvcs TEM'!AA54</f>
        <v>0</v>
      </c>
      <c r="G94" s="669"/>
      <c r="H94" s="669"/>
    </row>
    <row r="95" spans="1:8">
      <c r="A95" s="685" t="s">
        <v>1646</v>
      </c>
      <c r="B95" s="688" t="s">
        <v>2256</v>
      </c>
      <c r="C95" s="698" t="s">
        <v>2250</v>
      </c>
      <c r="D95" s="687" t="s">
        <v>912</v>
      </c>
      <c r="E95" s="726">
        <f>'Ledger Load Template LGSvcs TEM'!AA55</f>
        <v>0</v>
      </c>
      <c r="G95" s="669"/>
      <c r="H95" s="669"/>
    </row>
    <row r="96" spans="1:8">
      <c r="A96" s="685" t="s">
        <v>1646</v>
      </c>
      <c r="B96" s="688" t="s">
        <v>2256</v>
      </c>
      <c r="C96" s="698" t="s">
        <v>2251</v>
      </c>
      <c r="D96" s="687" t="s">
        <v>912</v>
      </c>
      <c r="E96" s="726"/>
      <c r="G96" s="669"/>
      <c r="H96" s="669"/>
    </row>
    <row r="97" spans="1:8">
      <c r="A97" s="685" t="s">
        <v>1646</v>
      </c>
      <c r="B97" s="688" t="s">
        <v>2256</v>
      </c>
      <c r="C97" s="698" t="s">
        <v>2252</v>
      </c>
      <c r="D97" s="687" t="s">
        <v>912</v>
      </c>
      <c r="E97" s="726"/>
      <c r="G97" s="669"/>
      <c r="H97" s="669"/>
    </row>
    <row r="98" spans="1:8">
      <c r="A98" s="685" t="s">
        <v>1646</v>
      </c>
      <c r="B98" s="688" t="s">
        <v>2256</v>
      </c>
      <c r="C98" s="698" t="s">
        <v>2253</v>
      </c>
      <c r="D98" s="687" t="s">
        <v>912</v>
      </c>
      <c r="E98" s="726">
        <f>'Ledger Load Template LGSvcs TEM'!AA56</f>
        <v>0</v>
      </c>
      <c r="G98" s="669"/>
      <c r="H98" s="669"/>
    </row>
    <row r="99" spans="1:8">
      <c r="A99" s="685" t="s">
        <v>1646</v>
      </c>
      <c r="B99" s="688" t="s">
        <v>2257</v>
      </c>
      <c r="C99" s="698" t="s">
        <v>2248</v>
      </c>
      <c r="D99" s="687" t="s">
        <v>913</v>
      </c>
      <c r="E99" s="726">
        <f>'Ledger Load Template LGSvcs TEM'!AA57</f>
        <v>0</v>
      </c>
      <c r="G99" s="669"/>
      <c r="H99" s="669"/>
    </row>
    <row r="100" spans="1:8">
      <c r="A100" s="685" t="s">
        <v>1646</v>
      </c>
      <c r="B100" s="688" t="s">
        <v>2257</v>
      </c>
      <c r="C100" s="698" t="s">
        <v>2250</v>
      </c>
      <c r="D100" s="687" t="s">
        <v>913</v>
      </c>
      <c r="E100" s="726">
        <f>'Ledger Load Template LGSvcs TEM'!AA58</f>
        <v>0</v>
      </c>
      <c r="G100" s="669"/>
      <c r="H100" s="669"/>
    </row>
    <row r="101" spans="1:8">
      <c r="A101" s="685" t="s">
        <v>1646</v>
      </c>
      <c r="B101" s="688" t="s">
        <v>2257</v>
      </c>
      <c r="C101" s="698" t="s">
        <v>2251</v>
      </c>
      <c r="D101" s="687" t="s">
        <v>913</v>
      </c>
      <c r="E101" s="726"/>
      <c r="G101" s="669"/>
      <c r="H101" s="669"/>
    </row>
    <row r="102" spans="1:8">
      <c r="A102" s="685" t="s">
        <v>1646</v>
      </c>
      <c r="B102" s="688" t="s">
        <v>2257</v>
      </c>
      <c r="C102" s="698" t="s">
        <v>2252</v>
      </c>
      <c r="D102" s="687" t="s">
        <v>913</v>
      </c>
      <c r="E102" s="726"/>
      <c r="G102" s="669"/>
      <c r="H102" s="669"/>
    </row>
    <row r="103" spans="1:8">
      <c r="A103" s="685" t="s">
        <v>1646</v>
      </c>
      <c r="B103" s="688" t="s">
        <v>2257</v>
      </c>
      <c r="C103" s="698" t="s">
        <v>2253</v>
      </c>
      <c r="D103" s="687" t="s">
        <v>913</v>
      </c>
      <c r="E103" s="726">
        <f>'Ledger Load Template LGSvcs TEM'!AA59</f>
        <v>0</v>
      </c>
      <c r="G103" s="669"/>
      <c r="H103" s="669"/>
    </row>
    <row r="104" spans="1:8">
      <c r="A104" s="685" t="s">
        <v>1646</v>
      </c>
      <c r="B104" s="688" t="s">
        <v>2258</v>
      </c>
      <c r="C104" s="698" t="s">
        <v>2248</v>
      </c>
      <c r="D104" s="687" t="s">
        <v>914</v>
      </c>
      <c r="E104" s="726">
        <f>'Ledger Load Template LGSvcs TEM'!AA60</f>
        <v>0</v>
      </c>
      <c r="G104" s="669"/>
      <c r="H104" s="669"/>
    </row>
    <row r="105" spans="1:8">
      <c r="A105" s="685" t="s">
        <v>1646</v>
      </c>
      <c r="B105" s="688" t="s">
        <v>2258</v>
      </c>
      <c r="C105" s="698" t="s">
        <v>2250</v>
      </c>
      <c r="D105" s="687" t="s">
        <v>914</v>
      </c>
      <c r="E105" s="726">
        <f>'Ledger Load Template LGSvcs TEM'!AA61</f>
        <v>0</v>
      </c>
      <c r="G105" s="669"/>
      <c r="H105" s="669"/>
    </row>
    <row r="106" spans="1:8">
      <c r="A106" s="685" t="s">
        <v>1646</v>
      </c>
      <c r="B106" s="688" t="s">
        <v>2258</v>
      </c>
      <c r="C106" s="698" t="s">
        <v>2251</v>
      </c>
      <c r="D106" s="687" t="s">
        <v>914</v>
      </c>
      <c r="E106" s="726"/>
      <c r="G106" s="669"/>
      <c r="H106" s="669"/>
    </row>
    <row r="107" spans="1:8">
      <c r="A107" s="685" t="s">
        <v>1646</v>
      </c>
      <c r="B107" s="688" t="s">
        <v>2258</v>
      </c>
      <c r="C107" s="698" t="s">
        <v>2252</v>
      </c>
      <c r="D107" s="687" t="s">
        <v>914</v>
      </c>
      <c r="E107" s="726"/>
      <c r="G107" s="669"/>
      <c r="H107" s="669"/>
    </row>
    <row r="108" spans="1:8">
      <c r="A108" s="685" t="s">
        <v>1646</v>
      </c>
      <c r="B108" s="688" t="s">
        <v>2258</v>
      </c>
      <c r="C108" s="698" t="s">
        <v>2253</v>
      </c>
      <c r="D108" s="687" t="s">
        <v>914</v>
      </c>
      <c r="E108" s="726">
        <f>'Ledger Load Template LGSvcs TEM'!AA62</f>
        <v>0</v>
      </c>
      <c r="G108" s="669"/>
      <c r="H108" s="669"/>
    </row>
    <row r="109" spans="1:8">
      <c r="A109" s="685" t="s">
        <v>1646</v>
      </c>
      <c r="B109" s="688" t="s">
        <v>2259</v>
      </c>
      <c r="C109" s="698" t="s">
        <v>2248</v>
      </c>
      <c r="D109" s="687" t="s">
        <v>915</v>
      </c>
      <c r="E109" s="726">
        <f>'Ledger Load Template LGSvcs TEM'!AA63</f>
        <v>0</v>
      </c>
      <c r="G109" s="669"/>
      <c r="H109" s="669"/>
    </row>
    <row r="110" spans="1:8">
      <c r="A110" s="685" t="s">
        <v>1646</v>
      </c>
      <c r="B110" s="688" t="s">
        <v>2259</v>
      </c>
      <c r="C110" s="698" t="s">
        <v>2250</v>
      </c>
      <c r="D110" s="687" t="s">
        <v>915</v>
      </c>
      <c r="E110" s="726">
        <f>'Ledger Load Template LGSvcs TEM'!AA64</f>
        <v>0</v>
      </c>
      <c r="G110" s="669"/>
      <c r="H110" s="669"/>
    </row>
    <row r="111" spans="1:8">
      <c r="A111" s="685" t="s">
        <v>1646</v>
      </c>
      <c r="B111" s="688" t="s">
        <v>2259</v>
      </c>
      <c r="C111" s="698" t="s">
        <v>2251</v>
      </c>
      <c r="D111" s="687" t="s">
        <v>915</v>
      </c>
      <c r="E111" s="726"/>
      <c r="G111" s="669"/>
      <c r="H111" s="669"/>
    </row>
    <row r="112" spans="1:8">
      <c r="A112" s="685" t="s">
        <v>1646</v>
      </c>
      <c r="B112" s="685" t="s">
        <v>2259</v>
      </c>
      <c r="C112" s="698" t="s">
        <v>2252</v>
      </c>
      <c r="D112" s="687" t="s">
        <v>915</v>
      </c>
      <c r="E112" s="726"/>
      <c r="G112" s="669"/>
      <c r="H112" s="669"/>
    </row>
    <row r="113" spans="1:8">
      <c r="A113" s="685" t="s">
        <v>1646</v>
      </c>
      <c r="B113" s="685" t="s">
        <v>2259</v>
      </c>
      <c r="C113" s="698" t="s">
        <v>2253</v>
      </c>
      <c r="D113" s="687" t="s">
        <v>915</v>
      </c>
      <c r="E113" s="726">
        <f>'Ledger Load Template LGSvcs TEM'!AA65</f>
        <v>0</v>
      </c>
      <c r="G113" s="669"/>
      <c r="H113" s="669"/>
    </row>
    <row r="114" spans="1:8">
      <c r="A114" s="685" t="s">
        <v>1646</v>
      </c>
      <c r="B114" s="685" t="s">
        <v>2260</v>
      </c>
      <c r="C114" s="698" t="s">
        <v>2248</v>
      </c>
      <c r="D114" s="687" t="s">
        <v>955</v>
      </c>
      <c r="E114" s="726">
        <f>'Ledger Load Template LGSvcs TEM'!AA66</f>
        <v>0</v>
      </c>
      <c r="G114" s="669"/>
      <c r="H114" s="669"/>
    </row>
    <row r="115" spans="1:8">
      <c r="A115" s="685" t="s">
        <v>1646</v>
      </c>
      <c r="B115" s="685" t="s">
        <v>2260</v>
      </c>
      <c r="C115" s="698" t="s">
        <v>2250</v>
      </c>
      <c r="D115" s="687" t="s">
        <v>955</v>
      </c>
      <c r="E115" s="726">
        <f>'Ledger Load Template LGSvcs TEM'!AA67</f>
        <v>0</v>
      </c>
      <c r="G115" s="669"/>
      <c r="H115" s="669"/>
    </row>
    <row r="116" spans="1:8">
      <c r="A116" s="685" t="s">
        <v>1646</v>
      </c>
      <c r="B116" s="685" t="s">
        <v>2260</v>
      </c>
      <c r="C116" s="698" t="s">
        <v>2251</v>
      </c>
      <c r="D116" s="687" t="s">
        <v>955</v>
      </c>
      <c r="E116" s="726"/>
      <c r="G116" s="669"/>
      <c r="H116" s="669"/>
    </row>
    <row r="117" spans="1:8">
      <c r="A117" s="685" t="s">
        <v>1646</v>
      </c>
      <c r="B117" s="685" t="s">
        <v>2260</v>
      </c>
      <c r="C117" s="698" t="s">
        <v>2252</v>
      </c>
      <c r="D117" s="687" t="s">
        <v>955</v>
      </c>
      <c r="E117" s="726"/>
      <c r="G117" s="669"/>
      <c r="H117" s="669"/>
    </row>
    <row r="118" spans="1:8">
      <c r="A118" s="685" t="s">
        <v>1646</v>
      </c>
      <c r="B118" s="685" t="s">
        <v>2260</v>
      </c>
      <c r="C118" s="698" t="s">
        <v>2253</v>
      </c>
      <c r="D118" s="687" t="s">
        <v>955</v>
      </c>
      <c r="E118" s="726">
        <f>'Ledger Load Template LGSvcs TEM'!AA68</f>
        <v>0</v>
      </c>
      <c r="G118" s="669"/>
      <c r="H118" s="669"/>
    </row>
    <row r="119" spans="1:8">
      <c r="A119" s="685" t="s">
        <v>1646</v>
      </c>
      <c r="B119" s="685" t="s">
        <v>2261</v>
      </c>
      <c r="C119" s="698" t="s">
        <v>2248</v>
      </c>
      <c r="D119" s="687" t="s">
        <v>956</v>
      </c>
      <c r="E119" s="726"/>
      <c r="G119" s="669"/>
      <c r="H119" s="669"/>
    </row>
    <row r="120" spans="1:8">
      <c r="A120" s="685" t="s">
        <v>1646</v>
      </c>
      <c r="B120" s="685" t="s">
        <v>2261</v>
      </c>
      <c r="C120" s="698" t="s">
        <v>2250</v>
      </c>
      <c r="D120" s="687" t="s">
        <v>956</v>
      </c>
      <c r="E120" s="726"/>
      <c r="G120" s="669"/>
      <c r="H120" s="669"/>
    </row>
    <row r="121" spans="1:8">
      <c r="A121" s="685" t="s">
        <v>1646</v>
      </c>
      <c r="B121" s="685" t="s">
        <v>2261</v>
      </c>
      <c r="C121" s="698" t="s">
        <v>2251</v>
      </c>
      <c r="D121" s="687" t="s">
        <v>956</v>
      </c>
      <c r="E121" s="726">
        <f>'Ledger Load Template LGSvcs TEM'!AA69</f>
        <v>0</v>
      </c>
      <c r="G121" s="669"/>
      <c r="H121" s="669"/>
    </row>
    <row r="122" spans="1:8">
      <c r="A122" s="685" t="s">
        <v>1646</v>
      </c>
      <c r="B122" s="685" t="s">
        <v>2261</v>
      </c>
      <c r="C122" s="698" t="s">
        <v>2252</v>
      </c>
      <c r="D122" s="687" t="s">
        <v>956</v>
      </c>
      <c r="E122" s="726">
        <f>'Ledger Load Template LGSvcs TEM'!AA70</f>
        <v>0</v>
      </c>
      <c r="G122" s="669"/>
      <c r="H122" s="669"/>
    </row>
    <row r="123" spans="1:8">
      <c r="A123" s="685" t="s">
        <v>1646</v>
      </c>
      <c r="B123" s="685" t="s">
        <v>2261</v>
      </c>
      <c r="C123" s="698" t="s">
        <v>2253</v>
      </c>
      <c r="D123" s="687" t="s">
        <v>956</v>
      </c>
      <c r="E123" s="726"/>
      <c r="G123" s="669"/>
      <c r="H123" s="669"/>
    </row>
    <row r="124" spans="1:8">
      <c r="A124" s="685" t="s">
        <v>1646</v>
      </c>
      <c r="B124" s="685" t="s">
        <v>2262</v>
      </c>
      <c r="C124" s="698" t="s">
        <v>2248</v>
      </c>
      <c r="D124" s="687" t="s">
        <v>2263</v>
      </c>
      <c r="E124" s="726"/>
      <c r="G124" s="669"/>
      <c r="H124" s="669"/>
    </row>
    <row r="125" spans="1:8">
      <c r="A125" s="685" t="s">
        <v>1646</v>
      </c>
      <c r="B125" s="685" t="s">
        <v>2262</v>
      </c>
      <c r="C125" s="698" t="s">
        <v>2250</v>
      </c>
      <c r="D125" s="687" t="s">
        <v>2263</v>
      </c>
      <c r="E125" s="726"/>
      <c r="G125" s="669"/>
      <c r="H125" s="669"/>
    </row>
    <row r="126" spans="1:8">
      <c r="A126" s="685" t="s">
        <v>1646</v>
      </c>
      <c r="B126" s="685" t="s">
        <v>2262</v>
      </c>
      <c r="C126" s="698" t="s">
        <v>2251</v>
      </c>
      <c r="D126" s="687" t="s">
        <v>2263</v>
      </c>
      <c r="E126" s="726"/>
      <c r="G126" s="669"/>
      <c r="H126" s="669"/>
    </row>
    <row r="127" spans="1:8">
      <c r="A127" s="685" t="s">
        <v>1646</v>
      </c>
      <c r="B127" s="685" t="s">
        <v>2262</v>
      </c>
      <c r="C127" s="698" t="s">
        <v>2252</v>
      </c>
      <c r="D127" s="687" t="s">
        <v>2263</v>
      </c>
      <c r="E127" s="726"/>
      <c r="G127" s="669"/>
      <c r="H127" s="669"/>
    </row>
    <row r="128" spans="1:8">
      <c r="A128" s="685" t="s">
        <v>1646</v>
      </c>
      <c r="B128" s="685" t="s">
        <v>2262</v>
      </c>
      <c r="C128" s="698" t="s">
        <v>2253</v>
      </c>
      <c r="D128" s="687" t="s">
        <v>2263</v>
      </c>
      <c r="E128" s="726"/>
      <c r="G128" s="669"/>
      <c r="H128" s="669"/>
    </row>
    <row r="129" spans="1:8">
      <c r="A129" s="685" t="s">
        <v>1646</v>
      </c>
      <c r="B129" s="685" t="s">
        <v>2264</v>
      </c>
      <c r="C129" s="698" t="s">
        <v>2248</v>
      </c>
      <c r="D129" s="687" t="s">
        <v>193</v>
      </c>
      <c r="E129" s="726"/>
      <c r="G129" s="669"/>
      <c r="H129" s="669"/>
    </row>
    <row r="130" spans="1:8">
      <c r="A130" s="685" t="s">
        <v>1646</v>
      </c>
      <c r="B130" s="685" t="s">
        <v>2264</v>
      </c>
      <c r="C130" s="698" t="s">
        <v>2250</v>
      </c>
      <c r="D130" s="687" t="s">
        <v>193</v>
      </c>
      <c r="E130" s="726">
        <f>'Ledger Load Template LGSvcs TEM'!AA71</f>
        <v>0</v>
      </c>
      <c r="G130" s="669"/>
      <c r="H130" s="669"/>
    </row>
    <row r="131" spans="1:8">
      <c r="A131" s="685" t="s">
        <v>1646</v>
      </c>
      <c r="B131" s="685" t="s">
        <v>2264</v>
      </c>
      <c r="C131" s="698" t="s">
        <v>2251</v>
      </c>
      <c r="D131" s="687" t="s">
        <v>193</v>
      </c>
      <c r="E131" s="726"/>
      <c r="G131" s="669"/>
      <c r="H131" s="669"/>
    </row>
    <row r="132" spans="1:8">
      <c r="A132" s="685" t="s">
        <v>1646</v>
      </c>
      <c r="B132" s="685" t="s">
        <v>2264</v>
      </c>
      <c r="C132" s="698" t="s">
        <v>2252</v>
      </c>
      <c r="D132" s="687" t="s">
        <v>193</v>
      </c>
      <c r="E132" s="726"/>
      <c r="G132" s="669"/>
      <c r="H132" s="669"/>
    </row>
    <row r="133" spans="1:8">
      <c r="A133" s="685" t="s">
        <v>1646</v>
      </c>
      <c r="B133" s="685" t="s">
        <v>2264</v>
      </c>
      <c r="C133" s="698" t="s">
        <v>2253</v>
      </c>
      <c r="D133" s="687" t="s">
        <v>193</v>
      </c>
      <c r="E133" s="726"/>
      <c r="G133" s="669"/>
      <c r="H133" s="669"/>
    </row>
    <row r="134" spans="1:8">
      <c r="A134" s="685" t="s">
        <v>1646</v>
      </c>
      <c r="B134" s="685" t="s">
        <v>2265</v>
      </c>
      <c r="C134" s="698" t="s">
        <v>2248</v>
      </c>
      <c r="D134" s="687" t="s">
        <v>2266</v>
      </c>
      <c r="E134" s="726"/>
      <c r="G134" s="669"/>
      <c r="H134" s="669"/>
    </row>
    <row r="135" spans="1:8">
      <c r="A135" s="685" t="s">
        <v>1646</v>
      </c>
      <c r="B135" s="685" t="s">
        <v>2265</v>
      </c>
      <c r="C135" s="698" t="s">
        <v>2250</v>
      </c>
      <c r="D135" s="687" t="s">
        <v>2266</v>
      </c>
      <c r="E135" s="726">
        <f>'Ledger Load Template LGSvcs TEM'!AA72</f>
        <v>0</v>
      </c>
      <c r="G135" s="669"/>
      <c r="H135" s="669"/>
    </row>
    <row r="136" spans="1:8">
      <c r="A136" s="685" t="s">
        <v>1646</v>
      </c>
      <c r="B136" s="685" t="s">
        <v>2265</v>
      </c>
      <c r="C136" s="698" t="s">
        <v>2251</v>
      </c>
      <c r="D136" s="687" t="s">
        <v>2266</v>
      </c>
      <c r="E136" s="726"/>
      <c r="G136" s="669"/>
      <c r="H136" s="669"/>
    </row>
    <row r="137" spans="1:8">
      <c r="A137" s="685" t="s">
        <v>1646</v>
      </c>
      <c r="B137" s="685" t="s">
        <v>2265</v>
      </c>
      <c r="C137" s="698" t="s">
        <v>2252</v>
      </c>
      <c r="D137" s="687" t="s">
        <v>2266</v>
      </c>
      <c r="E137" s="726"/>
      <c r="G137" s="1712" t="s">
        <v>2267</v>
      </c>
      <c r="H137" s="1712"/>
    </row>
    <row r="138" spans="1:8" ht="13.5" thickBot="1">
      <c r="A138" s="685" t="s">
        <v>1646</v>
      </c>
      <c r="B138" s="685" t="s">
        <v>2265</v>
      </c>
      <c r="C138" s="698" t="s">
        <v>2253</v>
      </c>
      <c r="D138" s="687" t="s">
        <v>2266</v>
      </c>
      <c r="E138" s="726"/>
      <c r="H138" s="697">
        <f>SUM(E79:E138)</f>
        <v>0</v>
      </c>
    </row>
    <row r="139" spans="1:8" ht="13.5" thickTop="1">
      <c r="A139" s="699"/>
      <c r="B139" s="700"/>
      <c r="C139" s="701"/>
      <c r="D139" s="701"/>
      <c r="E139" s="727"/>
      <c r="G139" s="669"/>
      <c r="H139" s="669"/>
    </row>
    <row r="140" spans="1:8" ht="15.75">
      <c r="A140" s="1713" t="s">
        <v>2268</v>
      </c>
      <c r="B140" s="1714"/>
      <c r="C140" s="1714"/>
      <c r="D140" s="1714"/>
      <c r="E140" s="1715"/>
      <c r="G140" s="669"/>
      <c r="H140" s="669"/>
    </row>
    <row r="141" spans="1:8">
      <c r="A141" s="1716" t="s">
        <v>2269</v>
      </c>
      <c r="B141" s="1717"/>
      <c r="C141" s="1717"/>
      <c r="D141" s="1717"/>
      <c r="E141" s="1718"/>
      <c r="G141" s="669"/>
      <c r="H141" s="669"/>
    </row>
    <row r="142" spans="1:8">
      <c r="A142" s="685" t="s">
        <v>2270</v>
      </c>
      <c r="B142" s="682" t="s">
        <v>2115</v>
      </c>
      <c r="C142" s="687"/>
      <c r="D142" s="684" t="s">
        <v>2116</v>
      </c>
      <c r="E142" s="724">
        <f>'Ledger Load Template LGSvcs TEM'!AA73</f>
        <v>0</v>
      </c>
      <c r="G142" s="669"/>
      <c r="H142" s="669"/>
    </row>
    <row r="143" spans="1:8">
      <c r="A143" s="685" t="s">
        <v>2270</v>
      </c>
      <c r="B143" s="686" t="s">
        <v>2117</v>
      </c>
      <c r="C143" s="687"/>
      <c r="D143" s="687" t="s">
        <v>2118</v>
      </c>
      <c r="E143" s="724">
        <f>'Ledger Load Template LGSvcs TEM'!AA74</f>
        <v>0</v>
      </c>
      <c r="G143" s="669"/>
      <c r="H143" s="669"/>
    </row>
    <row r="144" spans="1:8">
      <c r="A144" s="685" t="s">
        <v>2270</v>
      </c>
      <c r="B144" s="688" t="s">
        <v>2119</v>
      </c>
      <c r="C144" s="687"/>
      <c r="D144" s="687" t="s">
        <v>2120</v>
      </c>
      <c r="E144" s="724">
        <f>'Ledger Load Template LGSvcs TEM'!AA75</f>
        <v>0</v>
      </c>
      <c r="G144" s="669"/>
      <c r="H144" s="669"/>
    </row>
    <row r="145" spans="1:8">
      <c r="A145" s="685" t="s">
        <v>2270</v>
      </c>
      <c r="B145" s="688" t="s">
        <v>2121</v>
      </c>
      <c r="C145" s="687"/>
      <c r="D145" s="687" t="s">
        <v>2122</v>
      </c>
      <c r="E145" s="724">
        <f>'Ledger Load Template LGSvcs TEM'!AA76</f>
        <v>0</v>
      </c>
      <c r="G145" s="669"/>
      <c r="H145" s="669"/>
    </row>
    <row r="146" spans="1:8">
      <c r="A146" s="685" t="s">
        <v>2270</v>
      </c>
      <c r="B146" s="688" t="s">
        <v>2123</v>
      </c>
      <c r="C146" s="687"/>
      <c r="D146" s="687" t="s">
        <v>2124</v>
      </c>
      <c r="E146" s="724">
        <f>'Ledger Load Template LGSvcs TEM'!AA77</f>
        <v>0</v>
      </c>
      <c r="G146" s="669"/>
      <c r="H146" s="669"/>
    </row>
    <row r="147" spans="1:8">
      <c r="A147" s="685" t="s">
        <v>2270</v>
      </c>
      <c r="B147" s="688" t="s">
        <v>2125</v>
      </c>
      <c r="C147" s="687"/>
      <c r="D147" s="687" t="s">
        <v>933</v>
      </c>
      <c r="E147" s="724">
        <f>'Ledger Load Template LGSvcs TEM'!AA78</f>
        <v>0</v>
      </c>
      <c r="G147" s="669"/>
      <c r="H147" s="669"/>
    </row>
    <row r="148" spans="1:8">
      <c r="A148" s="685" t="s">
        <v>2270</v>
      </c>
      <c r="B148" s="688" t="s">
        <v>2126</v>
      </c>
      <c r="C148" s="687"/>
      <c r="D148" s="687" t="s">
        <v>2127</v>
      </c>
      <c r="E148" s="724">
        <f>'Ledger Load Template LGSvcs TEM'!AA79</f>
        <v>0</v>
      </c>
      <c r="G148" s="669"/>
      <c r="H148" s="669"/>
    </row>
    <row r="149" spans="1:8">
      <c r="A149" s="685" t="s">
        <v>2270</v>
      </c>
      <c r="B149" s="688" t="s">
        <v>2128</v>
      </c>
      <c r="C149" s="687"/>
      <c r="D149" s="687" t="s">
        <v>2129</v>
      </c>
      <c r="E149" s="726"/>
      <c r="G149" s="669"/>
      <c r="H149" s="669"/>
    </row>
    <row r="150" spans="1:8">
      <c r="A150" s="685" t="s">
        <v>2270</v>
      </c>
      <c r="B150" s="688" t="s">
        <v>2130</v>
      </c>
      <c r="C150" s="687"/>
      <c r="D150" s="687" t="s">
        <v>1546</v>
      </c>
      <c r="E150" s="726">
        <f>'Ledger Load Template LGSvcs TEM'!AA81</f>
        <v>0</v>
      </c>
    </row>
    <row r="151" spans="1:8">
      <c r="A151" s="1719" t="s">
        <v>2271</v>
      </c>
      <c r="B151" s="1720"/>
      <c r="C151" s="1720"/>
      <c r="D151" s="1720"/>
      <c r="E151" s="1721"/>
      <c r="G151" s="689" t="s">
        <v>2272</v>
      </c>
      <c r="H151" s="690"/>
    </row>
    <row r="152" spans="1:8">
      <c r="A152" s="685" t="s">
        <v>2270</v>
      </c>
      <c r="B152" s="685" t="s">
        <v>2133</v>
      </c>
      <c r="C152" s="687"/>
      <c r="D152" s="687" t="s">
        <v>2134</v>
      </c>
      <c r="E152" s="726">
        <f>'Ledger Load Template LGSvcs TEM'!AA82</f>
        <v>0</v>
      </c>
      <c r="G152" s="691" t="s">
        <v>441</v>
      </c>
      <c r="H152" s="692">
        <f>E142+E143+E144+E145+E146+E147+E148+E149</f>
        <v>0</v>
      </c>
    </row>
    <row r="153" spans="1:8">
      <c r="A153" s="685" t="s">
        <v>2270</v>
      </c>
      <c r="B153" s="685" t="s">
        <v>2136</v>
      </c>
      <c r="C153" s="687"/>
      <c r="D153" s="687" t="s">
        <v>2137</v>
      </c>
      <c r="E153" s="726">
        <f>'Ledger Load Template LGSvcs TEM'!AA83</f>
        <v>0</v>
      </c>
      <c r="G153" s="691" t="s">
        <v>2138</v>
      </c>
      <c r="H153" s="692">
        <f>E150</f>
        <v>0</v>
      </c>
    </row>
    <row r="154" spans="1:8">
      <c r="A154" s="685" t="s">
        <v>2270</v>
      </c>
      <c r="B154" s="685" t="s">
        <v>2139</v>
      </c>
      <c r="C154" s="687"/>
      <c r="D154" s="687" t="s">
        <v>1541</v>
      </c>
      <c r="E154" s="726">
        <f>'Ledger Load Template LGSvcs TEM'!AA85</f>
        <v>0</v>
      </c>
      <c r="G154" s="691"/>
      <c r="H154" s="692"/>
    </row>
    <row r="155" spans="1:8">
      <c r="A155" s="685" t="s">
        <v>2270</v>
      </c>
      <c r="B155" s="685" t="s">
        <v>2140</v>
      </c>
      <c r="C155" s="687"/>
      <c r="D155" s="687" t="s">
        <v>2141</v>
      </c>
      <c r="E155" s="726">
        <f>'Ledger Load Template LGSvcs TEM'!AA86</f>
        <v>0</v>
      </c>
      <c r="G155" s="691" t="s">
        <v>1062</v>
      </c>
      <c r="H155" s="692">
        <f>E152+E153+E155</f>
        <v>0</v>
      </c>
    </row>
    <row r="156" spans="1:8">
      <c r="A156" s="1719" t="s">
        <v>2273</v>
      </c>
      <c r="B156" s="1720"/>
      <c r="C156" s="1720"/>
      <c r="D156" s="1720"/>
      <c r="E156" s="1721"/>
      <c r="G156" s="691" t="s">
        <v>2143</v>
      </c>
      <c r="H156" s="692">
        <f>E154</f>
        <v>0</v>
      </c>
    </row>
    <row r="157" spans="1:8">
      <c r="A157" s="685" t="s">
        <v>2270</v>
      </c>
      <c r="B157" s="685" t="s">
        <v>2144</v>
      </c>
      <c r="C157" s="687"/>
      <c r="D157" s="687" t="s">
        <v>2145</v>
      </c>
      <c r="E157" s="726"/>
      <c r="G157" s="691"/>
      <c r="H157" s="692"/>
    </row>
    <row r="158" spans="1:8">
      <c r="A158" s="685" t="s">
        <v>2270</v>
      </c>
      <c r="B158" s="685" t="s">
        <v>2146</v>
      </c>
      <c r="C158" s="687"/>
      <c r="D158" s="687" t="s">
        <v>2147</v>
      </c>
      <c r="E158" s="726"/>
      <c r="G158" s="691" t="s">
        <v>2148</v>
      </c>
      <c r="H158" s="692">
        <f>E157+E158+E159+E160</f>
        <v>0</v>
      </c>
    </row>
    <row r="159" spans="1:8">
      <c r="A159" s="685" t="s">
        <v>2270</v>
      </c>
      <c r="B159" s="685" t="s">
        <v>2149</v>
      </c>
      <c r="C159" s="687"/>
      <c r="D159" s="687" t="s">
        <v>2150</v>
      </c>
      <c r="E159" s="726">
        <f>'Ledger Load Template LGSvcs TEM'!AA87</f>
        <v>0</v>
      </c>
      <c r="G159" s="693"/>
      <c r="H159" s="694"/>
    </row>
    <row r="160" spans="1:8" ht="13.5" thickBot="1">
      <c r="A160" s="685" t="s">
        <v>2270</v>
      </c>
      <c r="B160" s="685" t="s">
        <v>2151</v>
      </c>
      <c r="C160" s="687"/>
      <c r="D160" s="687" t="s">
        <v>2152</v>
      </c>
      <c r="E160" s="726"/>
      <c r="G160" s="695" t="s">
        <v>2153</v>
      </c>
      <c r="H160" s="696">
        <f>H152+H153+H155+H156+H158</f>
        <v>0</v>
      </c>
    </row>
    <row r="161" spans="1:8" ht="13.5" thickTop="1">
      <c r="A161" s="1719" t="s">
        <v>2274</v>
      </c>
      <c r="B161" s="1720"/>
      <c r="C161" s="1720"/>
      <c r="D161" s="1720"/>
      <c r="E161" s="1721"/>
      <c r="G161" s="669"/>
      <c r="H161" s="669"/>
    </row>
    <row r="162" spans="1:8">
      <c r="A162" s="685" t="s">
        <v>2270</v>
      </c>
      <c r="B162" s="685" t="s">
        <v>2155</v>
      </c>
      <c r="C162" s="687"/>
      <c r="D162" s="687" t="s">
        <v>2156</v>
      </c>
      <c r="E162" s="726">
        <f>'Ledger Load Template LGSvcs TEM'!AA88</f>
        <v>0</v>
      </c>
      <c r="G162" s="669"/>
      <c r="H162" s="669"/>
    </row>
    <row r="163" spans="1:8">
      <c r="A163" s="685" t="s">
        <v>2270</v>
      </c>
      <c r="B163" s="685" t="s">
        <v>2157</v>
      </c>
      <c r="C163" s="687"/>
      <c r="D163" s="687" t="s">
        <v>3290</v>
      </c>
      <c r="E163" s="726"/>
      <c r="G163" s="669"/>
      <c r="H163" s="669"/>
    </row>
    <row r="164" spans="1:8">
      <c r="A164" s="685" t="s">
        <v>2270</v>
      </c>
      <c r="B164" s="685" t="s">
        <v>2158</v>
      </c>
      <c r="C164" s="687"/>
      <c r="D164" s="687" t="s">
        <v>2159</v>
      </c>
      <c r="E164" s="726"/>
      <c r="G164" s="669"/>
      <c r="H164" s="669"/>
    </row>
    <row r="165" spans="1:8">
      <c r="A165" s="685" t="s">
        <v>2270</v>
      </c>
      <c r="B165" s="685" t="s">
        <v>2160</v>
      </c>
      <c r="C165" s="687"/>
      <c r="D165" s="687" t="s">
        <v>2161</v>
      </c>
      <c r="E165" s="726">
        <f>'Ledger Load Template LGSvcs TEM'!AA89</f>
        <v>0</v>
      </c>
      <c r="G165" s="669"/>
      <c r="H165" s="669"/>
    </row>
    <row r="166" spans="1:8">
      <c r="A166" s="685" t="s">
        <v>2270</v>
      </c>
      <c r="B166" s="685" t="s">
        <v>2162</v>
      </c>
      <c r="C166" s="687"/>
      <c r="D166" s="687" t="s">
        <v>2163</v>
      </c>
      <c r="E166" s="726"/>
      <c r="G166" s="669"/>
      <c r="H166" s="669"/>
    </row>
    <row r="167" spans="1:8">
      <c r="A167" s="685" t="s">
        <v>2270</v>
      </c>
      <c r="B167" s="685" t="s">
        <v>2164</v>
      </c>
      <c r="C167" s="687"/>
      <c r="D167" s="687" t="s">
        <v>2165</v>
      </c>
      <c r="E167" s="726"/>
      <c r="G167" s="669"/>
      <c r="H167" s="669"/>
    </row>
    <row r="168" spans="1:8">
      <c r="A168" s="685" t="s">
        <v>2270</v>
      </c>
      <c r="B168" s="685" t="s">
        <v>2166</v>
      </c>
      <c r="C168" s="687"/>
      <c r="D168" s="687" t="s">
        <v>2167</v>
      </c>
      <c r="E168" s="726"/>
      <c r="G168" s="669"/>
      <c r="H168" s="669"/>
    </row>
    <row r="169" spans="1:8">
      <c r="A169" s="685" t="s">
        <v>2270</v>
      </c>
      <c r="B169" s="685" t="s">
        <v>2168</v>
      </c>
      <c r="C169" s="687"/>
      <c r="D169" s="687" t="s">
        <v>2169</v>
      </c>
      <c r="E169" s="726">
        <f>'Ledger Load Template LGSvcs TEM'!AA90</f>
        <v>0</v>
      </c>
      <c r="G169" s="669"/>
      <c r="H169" s="669"/>
    </row>
    <row r="170" spans="1:8">
      <c r="A170" s="685" t="s">
        <v>2270</v>
      </c>
      <c r="B170" s="685" t="s">
        <v>2170</v>
      </c>
      <c r="C170" s="687"/>
      <c r="D170" s="687" t="s">
        <v>2171</v>
      </c>
      <c r="E170" s="726">
        <f>'Ledger Load Template LGSvcs TEM'!AA91</f>
        <v>0</v>
      </c>
      <c r="G170" s="669"/>
      <c r="H170" s="669"/>
    </row>
    <row r="171" spans="1:8">
      <c r="A171" s="685" t="s">
        <v>2270</v>
      </c>
      <c r="B171" s="685" t="s">
        <v>2172</v>
      </c>
      <c r="C171" s="687"/>
      <c r="D171" s="687" t="s">
        <v>2173</v>
      </c>
      <c r="E171" s="726">
        <f>'Ledger Load Template LGSvcs TEM'!AA92</f>
        <v>0</v>
      </c>
      <c r="G171" s="669"/>
      <c r="H171" s="669"/>
    </row>
    <row r="172" spans="1:8">
      <c r="A172" s="685" t="s">
        <v>2270</v>
      </c>
      <c r="B172" s="685" t="s">
        <v>2174</v>
      </c>
      <c r="C172" s="687"/>
      <c r="D172" s="687" t="s">
        <v>2175</v>
      </c>
      <c r="E172" s="726">
        <f>'Ledger Load Template LGSvcs TEM'!AA93</f>
        <v>0</v>
      </c>
      <c r="G172" s="669"/>
      <c r="H172" s="669"/>
    </row>
    <row r="173" spans="1:8">
      <c r="A173" s="685" t="s">
        <v>2270</v>
      </c>
      <c r="B173" s="685" t="s">
        <v>2176</v>
      </c>
      <c r="C173" s="687"/>
      <c r="D173" s="687" t="s">
        <v>2177</v>
      </c>
      <c r="E173" s="726"/>
      <c r="G173" s="669"/>
      <c r="H173" s="669"/>
    </row>
    <row r="174" spans="1:8">
      <c r="A174" s="685" t="s">
        <v>2270</v>
      </c>
      <c r="B174" s="685" t="s">
        <v>2178</v>
      </c>
      <c r="C174" s="687"/>
      <c r="D174" s="687" t="s">
        <v>2179</v>
      </c>
      <c r="E174" s="726">
        <f>'Ledger Load Template LGSvcs TEM'!AA94</f>
        <v>0</v>
      </c>
      <c r="G174" s="669"/>
      <c r="H174" s="669"/>
    </row>
    <row r="175" spans="1:8">
      <c r="A175" s="685" t="s">
        <v>2270</v>
      </c>
      <c r="B175" s="685" t="s">
        <v>2180</v>
      </c>
      <c r="C175" s="687"/>
      <c r="D175" s="687" t="s">
        <v>2181</v>
      </c>
      <c r="E175" s="726">
        <f>'Ledger Load Template LGSvcs TEM'!AA95</f>
        <v>0</v>
      </c>
      <c r="G175" s="669"/>
      <c r="H175" s="669"/>
    </row>
    <row r="176" spans="1:8">
      <c r="A176" s="685" t="s">
        <v>2270</v>
      </c>
      <c r="B176" s="685" t="s">
        <v>2182</v>
      </c>
      <c r="C176" s="687"/>
      <c r="D176" s="687" t="s">
        <v>2183</v>
      </c>
      <c r="E176" s="726"/>
      <c r="G176" s="669"/>
      <c r="H176" s="669"/>
    </row>
    <row r="177" spans="1:8">
      <c r="A177" s="685" t="s">
        <v>2270</v>
      </c>
      <c r="B177" s="685" t="s">
        <v>2184</v>
      </c>
      <c r="C177" s="687"/>
      <c r="D177" s="687" t="s">
        <v>2185</v>
      </c>
      <c r="E177" s="726">
        <f>'Ledger Load Template LGSvcs TEM'!AA96</f>
        <v>0</v>
      </c>
      <c r="G177" s="669"/>
      <c r="H177" s="669"/>
    </row>
    <row r="178" spans="1:8">
      <c r="A178" s="685" t="s">
        <v>2270</v>
      </c>
      <c r="B178" s="685" t="s">
        <v>2186</v>
      </c>
      <c r="C178" s="687"/>
      <c r="D178" s="687" t="s">
        <v>2187</v>
      </c>
      <c r="E178" s="726">
        <f>'Ledger Load Template LGSvcs TEM'!AA97</f>
        <v>0</v>
      </c>
      <c r="G178" s="669"/>
      <c r="H178" s="669"/>
    </row>
    <row r="179" spans="1:8">
      <c r="A179" s="685" t="s">
        <v>2270</v>
      </c>
      <c r="B179" s="685" t="s">
        <v>2188</v>
      </c>
      <c r="C179" s="687"/>
      <c r="D179" s="687" t="s">
        <v>2189</v>
      </c>
      <c r="E179" s="726"/>
      <c r="G179" s="669"/>
      <c r="H179" s="669"/>
    </row>
    <row r="180" spans="1:8">
      <c r="A180" s="685" t="s">
        <v>2270</v>
      </c>
      <c r="B180" s="685" t="s">
        <v>2190</v>
      </c>
      <c r="C180" s="687"/>
      <c r="D180" s="687" t="s">
        <v>2191</v>
      </c>
      <c r="E180" s="726">
        <f>'Ledger Load Template LGSvcs TEM'!AA98</f>
        <v>0</v>
      </c>
      <c r="G180" s="669"/>
      <c r="H180" s="669"/>
    </row>
    <row r="181" spans="1:8">
      <c r="A181" s="685" t="s">
        <v>2270</v>
      </c>
      <c r="B181" s="685" t="s">
        <v>2192</v>
      </c>
      <c r="C181" s="687"/>
      <c r="D181" s="687" t="s">
        <v>2193</v>
      </c>
      <c r="E181" s="726">
        <f>'Ledger Load Template LGSvcs TEM'!AA99</f>
        <v>0</v>
      </c>
      <c r="G181" s="669"/>
      <c r="H181" s="669"/>
    </row>
    <row r="182" spans="1:8">
      <c r="A182" s="685" t="s">
        <v>2270</v>
      </c>
      <c r="B182" s="685" t="s">
        <v>2194</v>
      </c>
      <c r="C182" s="687"/>
      <c r="D182" s="687" t="s">
        <v>2195</v>
      </c>
      <c r="E182" s="726">
        <f>'Ledger Load Template LGSvcs TEM'!AA100</f>
        <v>0</v>
      </c>
      <c r="G182" s="669"/>
      <c r="H182" s="669"/>
    </row>
    <row r="183" spans="1:8">
      <c r="A183" s="685" t="s">
        <v>2270</v>
      </c>
      <c r="B183" s="685" t="s">
        <v>2196</v>
      </c>
      <c r="C183" s="687"/>
      <c r="D183" s="687" t="s">
        <v>2197</v>
      </c>
      <c r="E183" s="726">
        <f>'Ledger Load Template LGSvcs TEM'!AA101</f>
        <v>0</v>
      </c>
      <c r="G183" s="669"/>
      <c r="H183" s="669"/>
    </row>
    <row r="184" spans="1:8">
      <c r="A184" s="685" t="s">
        <v>2270</v>
      </c>
      <c r="B184" s="685" t="s">
        <v>2198</v>
      </c>
      <c r="C184" s="687"/>
      <c r="D184" s="687" t="s">
        <v>913</v>
      </c>
      <c r="E184" s="726">
        <f>'Ledger Load Template LGSvcs TEM'!AA102</f>
        <v>0</v>
      </c>
      <c r="G184" s="669"/>
      <c r="H184" s="669"/>
    </row>
    <row r="185" spans="1:8">
      <c r="A185" s="685" t="s">
        <v>2270</v>
      </c>
      <c r="B185" s="685" t="s">
        <v>2199</v>
      </c>
      <c r="C185" s="687"/>
      <c r="D185" s="687" t="s">
        <v>2200</v>
      </c>
      <c r="E185" s="726">
        <f>'Ledger Load Template LGSvcs TEM'!AA103</f>
        <v>0</v>
      </c>
      <c r="G185" s="669"/>
      <c r="H185" s="669"/>
    </row>
    <row r="186" spans="1:8">
      <c r="A186" s="685" t="s">
        <v>2270</v>
      </c>
      <c r="B186" s="685" t="s">
        <v>2201</v>
      </c>
      <c r="C186" s="687"/>
      <c r="D186" s="687" t="s">
        <v>2202</v>
      </c>
      <c r="E186" s="726">
        <f>'Ledger Load Template LGSvcs TEM'!AA105</f>
        <v>0</v>
      </c>
      <c r="G186" s="669"/>
      <c r="H186" s="669"/>
    </row>
    <row r="187" spans="1:8">
      <c r="A187" s="685" t="s">
        <v>2270</v>
      </c>
      <c r="B187" s="685" t="s">
        <v>2203</v>
      </c>
      <c r="C187" s="687"/>
      <c r="D187" s="687" t="s">
        <v>2204</v>
      </c>
      <c r="E187" s="726"/>
      <c r="G187" s="669"/>
      <c r="H187" s="669"/>
    </row>
    <row r="188" spans="1:8">
      <c r="A188" s="685" t="s">
        <v>2270</v>
      </c>
      <c r="B188" s="685" t="s">
        <v>2205</v>
      </c>
      <c r="C188" s="687"/>
      <c r="D188" s="687" t="s">
        <v>2206</v>
      </c>
      <c r="E188" s="726">
        <f>'Ledger Load Template LGSvcs TEM'!AA106</f>
        <v>0</v>
      </c>
      <c r="G188" s="669"/>
      <c r="H188" s="669"/>
    </row>
    <row r="189" spans="1:8">
      <c r="A189" s="685" t="s">
        <v>2270</v>
      </c>
      <c r="B189" s="685" t="s">
        <v>2207</v>
      </c>
      <c r="C189" s="687"/>
      <c r="D189" s="687" t="s">
        <v>2208</v>
      </c>
      <c r="E189" s="726"/>
      <c r="G189" s="669"/>
      <c r="H189" s="669"/>
    </row>
    <row r="190" spans="1:8">
      <c r="A190" s="685" t="s">
        <v>2270</v>
      </c>
      <c r="B190" s="685" t="s">
        <v>2209</v>
      </c>
      <c r="C190" s="687"/>
      <c r="D190" s="687" t="s">
        <v>2210</v>
      </c>
      <c r="E190" s="726"/>
      <c r="G190" s="669"/>
      <c r="H190" s="669"/>
    </row>
    <row r="191" spans="1:8">
      <c r="A191" s="685" t="s">
        <v>2270</v>
      </c>
      <c r="B191" s="685" t="s">
        <v>2211</v>
      </c>
      <c r="C191" s="687"/>
      <c r="D191" s="687" t="s">
        <v>2212</v>
      </c>
      <c r="E191" s="726"/>
      <c r="G191" s="669"/>
      <c r="H191" s="669"/>
    </row>
    <row r="192" spans="1:8">
      <c r="A192" s="685" t="s">
        <v>2270</v>
      </c>
      <c r="B192" s="685" t="s">
        <v>2213</v>
      </c>
      <c r="C192" s="687"/>
      <c r="D192" s="687" t="s">
        <v>2214</v>
      </c>
      <c r="E192" s="726"/>
      <c r="G192" s="669"/>
      <c r="H192" s="669"/>
    </row>
    <row r="193" spans="1:8">
      <c r="A193" s="685" t="s">
        <v>2270</v>
      </c>
      <c r="B193" s="685" t="s">
        <v>2215</v>
      </c>
      <c r="C193" s="687"/>
      <c r="D193" s="687" t="s">
        <v>1526</v>
      </c>
      <c r="E193" s="726"/>
      <c r="G193" s="669"/>
      <c r="H193" s="669"/>
    </row>
    <row r="194" spans="1:8">
      <c r="A194" s="685" t="s">
        <v>2270</v>
      </c>
      <c r="B194" s="685" t="s">
        <v>2216</v>
      </c>
      <c r="C194" s="687"/>
      <c r="D194" s="687" t="s">
        <v>265</v>
      </c>
      <c r="E194" s="726">
        <f>'Ledger Load Template LGSvcs TEM'!AA107</f>
        <v>0</v>
      </c>
      <c r="G194" s="669"/>
      <c r="H194" s="669"/>
    </row>
    <row r="195" spans="1:8">
      <c r="A195" s="685" t="s">
        <v>2270</v>
      </c>
      <c r="B195" s="685" t="s">
        <v>2217</v>
      </c>
      <c r="C195" s="687"/>
      <c r="D195" s="687" t="s">
        <v>2218</v>
      </c>
      <c r="E195" s="726"/>
      <c r="G195" s="669"/>
      <c r="H195" s="669"/>
    </row>
    <row r="196" spans="1:8">
      <c r="A196" s="685" t="s">
        <v>2270</v>
      </c>
      <c r="B196" s="685" t="s">
        <v>2219</v>
      </c>
      <c r="C196" s="687"/>
      <c r="D196" s="687" t="s">
        <v>2220</v>
      </c>
      <c r="E196" s="726"/>
      <c r="G196" s="669"/>
      <c r="H196" s="669"/>
    </row>
    <row r="197" spans="1:8">
      <c r="A197" s="685" t="s">
        <v>2270</v>
      </c>
      <c r="B197" s="685" t="s">
        <v>2221</v>
      </c>
      <c r="C197" s="687"/>
      <c r="D197" s="687" t="s">
        <v>2222</v>
      </c>
      <c r="E197" s="726">
        <f>'Ledger Load Template LGSvcs TEM'!AA108</f>
        <v>0</v>
      </c>
      <c r="G197" s="669"/>
      <c r="H197" s="669"/>
    </row>
    <row r="198" spans="1:8">
      <c r="A198" s="685" t="s">
        <v>2270</v>
      </c>
      <c r="B198" s="685" t="s">
        <v>2223</v>
      </c>
      <c r="C198" s="687"/>
      <c r="D198" s="687" t="s">
        <v>2224</v>
      </c>
      <c r="E198" s="726">
        <f>'Ledger Load Template LGSvcs TEM'!AA109</f>
        <v>0</v>
      </c>
      <c r="G198" s="669"/>
      <c r="H198" s="669"/>
    </row>
    <row r="199" spans="1:8">
      <c r="A199" s="685" t="s">
        <v>2270</v>
      </c>
      <c r="B199" s="685" t="s">
        <v>2225</v>
      </c>
      <c r="C199" s="687"/>
      <c r="D199" s="687" t="s">
        <v>2226</v>
      </c>
      <c r="E199" s="726">
        <f>'Ledger Load Template LGSvcs TEM'!AA110</f>
        <v>0</v>
      </c>
      <c r="G199" s="669"/>
      <c r="H199" s="669"/>
    </row>
    <row r="200" spans="1:8">
      <c r="A200" s="685" t="s">
        <v>2270</v>
      </c>
      <c r="B200" s="685" t="s">
        <v>2227</v>
      </c>
      <c r="C200" s="687"/>
      <c r="D200" s="687" t="s">
        <v>2228</v>
      </c>
      <c r="E200" s="726">
        <f>'Ledger Load Template LGSvcs TEM'!AA111</f>
        <v>0</v>
      </c>
      <c r="G200" s="669"/>
      <c r="H200" s="669"/>
    </row>
    <row r="201" spans="1:8">
      <c r="A201" s="685" t="s">
        <v>2270</v>
      </c>
      <c r="B201" s="685" t="s">
        <v>2229</v>
      </c>
      <c r="C201" s="687"/>
      <c r="D201" s="687" t="s">
        <v>2230</v>
      </c>
      <c r="E201" s="726">
        <f>'Ledger Load Template LGSvcs TEM'!AA112</f>
        <v>0</v>
      </c>
      <c r="G201" s="669"/>
      <c r="H201" s="669"/>
    </row>
    <row r="202" spans="1:8">
      <c r="A202" s="685" t="s">
        <v>2270</v>
      </c>
      <c r="B202" s="685" t="s">
        <v>2231</v>
      </c>
      <c r="C202" s="687"/>
      <c r="D202" s="687" t="s">
        <v>2232</v>
      </c>
      <c r="E202" s="726"/>
      <c r="G202" s="669"/>
      <c r="H202" s="669"/>
    </row>
    <row r="203" spans="1:8">
      <c r="A203" s="685" t="s">
        <v>2270</v>
      </c>
      <c r="B203" s="685" t="s">
        <v>2233</v>
      </c>
      <c r="C203" s="687"/>
      <c r="D203" s="687" t="s">
        <v>2234</v>
      </c>
      <c r="E203" s="726"/>
      <c r="G203" s="669"/>
      <c r="H203" s="669"/>
    </row>
    <row r="204" spans="1:8">
      <c r="A204" s="685" t="s">
        <v>2270</v>
      </c>
      <c r="B204" s="685" t="s">
        <v>2235</v>
      </c>
      <c r="C204" s="687"/>
      <c r="D204" s="687" t="s">
        <v>2236</v>
      </c>
      <c r="E204" s="726"/>
      <c r="G204" s="669"/>
      <c r="H204" s="669"/>
    </row>
    <row r="205" spans="1:8">
      <c r="A205" s="685" t="s">
        <v>2270</v>
      </c>
      <c r="B205" s="685" t="s">
        <v>2237</v>
      </c>
      <c r="C205" s="687"/>
      <c r="D205" s="687" t="s">
        <v>2238</v>
      </c>
      <c r="E205" s="726"/>
      <c r="G205" s="669"/>
      <c r="H205" s="669"/>
    </row>
    <row r="206" spans="1:8">
      <c r="A206" s="685" t="s">
        <v>2270</v>
      </c>
      <c r="B206" s="685" t="s">
        <v>2239</v>
      </c>
      <c r="C206" s="687"/>
      <c r="D206" s="687" t="s">
        <v>2240</v>
      </c>
      <c r="E206" s="726"/>
      <c r="G206" s="669"/>
      <c r="H206" s="669"/>
    </row>
    <row r="207" spans="1:8">
      <c r="A207" s="685" t="s">
        <v>2270</v>
      </c>
      <c r="B207" s="685" t="s">
        <v>2241</v>
      </c>
      <c r="C207" s="687"/>
      <c r="D207" s="687" t="s">
        <v>2242</v>
      </c>
      <c r="E207" s="726"/>
      <c r="G207" s="1712" t="s">
        <v>2243</v>
      </c>
      <c r="H207" s="1712"/>
    </row>
    <row r="208" spans="1:8" ht="13.5" thickBot="1">
      <c r="A208" s="685" t="s">
        <v>2270</v>
      </c>
      <c r="B208" s="685" t="s">
        <v>2244</v>
      </c>
      <c r="C208" s="687"/>
      <c r="D208" s="687" t="s">
        <v>2245</v>
      </c>
      <c r="E208" s="726"/>
      <c r="H208" s="697">
        <f>SUM(E162:E208)</f>
        <v>0</v>
      </c>
    </row>
    <row r="209" spans="1:8" ht="13.5" thickTop="1">
      <c r="A209" s="1719" t="s">
        <v>2275</v>
      </c>
      <c r="B209" s="1720"/>
      <c r="C209" s="1720"/>
      <c r="D209" s="1720"/>
      <c r="E209" s="1721"/>
      <c r="G209" s="669"/>
      <c r="H209" s="669"/>
    </row>
    <row r="210" spans="1:8">
      <c r="A210" s="685" t="s">
        <v>2270</v>
      </c>
      <c r="B210" s="688" t="s">
        <v>2247</v>
      </c>
      <c r="C210" s="698" t="s">
        <v>2248</v>
      </c>
      <c r="D210" s="687" t="s">
        <v>2249</v>
      </c>
      <c r="E210" s="726">
        <f>'Ledger Load Template LGSvcs TEM'!AA113</f>
        <v>0</v>
      </c>
      <c r="G210" s="669"/>
      <c r="H210" s="669"/>
    </row>
    <row r="211" spans="1:8">
      <c r="A211" s="685" t="s">
        <v>2270</v>
      </c>
      <c r="B211" s="688" t="s">
        <v>2247</v>
      </c>
      <c r="C211" s="698" t="s">
        <v>2250</v>
      </c>
      <c r="D211" s="687" t="s">
        <v>2249</v>
      </c>
      <c r="E211" s="726">
        <f>'Ledger Load Template LGSvcs TEM'!AA114</f>
        <v>0</v>
      </c>
      <c r="G211" s="669"/>
      <c r="H211" s="669"/>
    </row>
    <row r="212" spans="1:8">
      <c r="A212" s="685" t="s">
        <v>2270</v>
      </c>
      <c r="B212" s="688" t="s">
        <v>2247</v>
      </c>
      <c r="C212" s="698" t="s">
        <v>2251</v>
      </c>
      <c r="D212" s="687" t="s">
        <v>268</v>
      </c>
      <c r="E212" s="726"/>
      <c r="G212" s="669"/>
      <c r="H212" s="669"/>
    </row>
    <row r="213" spans="1:8">
      <c r="A213" s="685" t="s">
        <v>2270</v>
      </c>
      <c r="B213" s="688" t="s">
        <v>2247</v>
      </c>
      <c r="C213" s="698" t="s">
        <v>2252</v>
      </c>
      <c r="D213" s="687" t="s">
        <v>268</v>
      </c>
      <c r="E213" s="726"/>
      <c r="G213" s="669"/>
      <c r="H213" s="669"/>
    </row>
    <row r="214" spans="1:8">
      <c r="A214" s="685" t="s">
        <v>2270</v>
      </c>
      <c r="B214" s="688" t="s">
        <v>2247</v>
      </c>
      <c r="C214" s="698" t="s">
        <v>2253</v>
      </c>
      <c r="D214" s="687" t="s">
        <v>268</v>
      </c>
      <c r="E214" s="726">
        <f>'Ledger Load Template LGSvcs TEM'!AA119</f>
        <v>0</v>
      </c>
      <c r="G214" s="669"/>
      <c r="H214" s="669"/>
    </row>
    <row r="215" spans="1:8">
      <c r="A215" s="685" t="s">
        <v>2270</v>
      </c>
      <c r="B215" s="688" t="s">
        <v>2254</v>
      </c>
      <c r="C215" s="698" t="s">
        <v>2248</v>
      </c>
      <c r="D215" s="687" t="s">
        <v>910</v>
      </c>
      <c r="E215" s="726">
        <f>'Ledger Load Template LGSvcs TEM'!AA115</f>
        <v>0</v>
      </c>
      <c r="G215" s="669"/>
      <c r="H215" s="669"/>
    </row>
    <row r="216" spans="1:8">
      <c r="A216" s="685" t="s">
        <v>2270</v>
      </c>
      <c r="B216" s="688" t="s">
        <v>2254</v>
      </c>
      <c r="C216" s="698" t="s">
        <v>2250</v>
      </c>
      <c r="D216" s="687" t="s">
        <v>910</v>
      </c>
      <c r="E216" s="726">
        <f>'Ledger Load Template LGSvcs TEM'!AA116</f>
        <v>0</v>
      </c>
      <c r="G216" s="669"/>
      <c r="H216" s="669"/>
    </row>
    <row r="217" spans="1:8">
      <c r="A217" s="685" t="s">
        <v>2270</v>
      </c>
      <c r="B217" s="688" t="s">
        <v>2254</v>
      </c>
      <c r="C217" s="698" t="s">
        <v>2251</v>
      </c>
      <c r="D217" s="687" t="s">
        <v>910</v>
      </c>
      <c r="E217" s="726"/>
      <c r="G217" s="669"/>
      <c r="H217" s="669"/>
    </row>
    <row r="218" spans="1:8">
      <c r="A218" s="685" t="s">
        <v>2270</v>
      </c>
      <c r="B218" s="688" t="s">
        <v>2254</v>
      </c>
      <c r="C218" s="698" t="s">
        <v>2252</v>
      </c>
      <c r="D218" s="687" t="s">
        <v>910</v>
      </c>
      <c r="E218" s="726"/>
      <c r="G218" s="669"/>
      <c r="H218" s="669"/>
    </row>
    <row r="219" spans="1:8">
      <c r="A219" s="685" t="s">
        <v>2270</v>
      </c>
      <c r="B219" s="688" t="s">
        <v>2254</v>
      </c>
      <c r="C219" s="698" t="s">
        <v>2253</v>
      </c>
      <c r="D219" s="687" t="s">
        <v>910</v>
      </c>
      <c r="E219" s="726"/>
      <c r="G219" s="669"/>
      <c r="H219" s="669"/>
    </row>
    <row r="220" spans="1:8">
      <c r="A220" s="685" t="s">
        <v>2270</v>
      </c>
      <c r="B220" s="688" t="s">
        <v>2255</v>
      </c>
      <c r="C220" s="698" t="s">
        <v>2248</v>
      </c>
      <c r="D220" s="687" t="s">
        <v>911</v>
      </c>
      <c r="E220" s="726">
        <f>'Ledger Load Template LGSvcs TEM'!AA120</f>
        <v>0</v>
      </c>
      <c r="G220" s="669"/>
      <c r="H220" s="669"/>
    </row>
    <row r="221" spans="1:8">
      <c r="A221" s="685" t="s">
        <v>2270</v>
      </c>
      <c r="B221" s="688" t="s">
        <v>2255</v>
      </c>
      <c r="C221" s="698" t="s">
        <v>2250</v>
      </c>
      <c r="D221" s="687" t="s">
        <v>911</v>
      </c>
      <c r="E221" s="726">
        <f>'Ledger Load Template LGSvcs TEM'!AA121</f>
        <v>0</v>
      </c>
      <c r="G221" s="669"/>
      <c r="H221" s="669"/>
    </row>
    <row r="222" spans="1:8">
      <c r="A222" s="685" t="s">
        <v>2270</v>
      </c>
      <c r="B222" s="688" t="s">
        <v>2255</v>
      </c>
      <c r="C222" s="698" t="s">
        <v>2251</v>
      </c>
      <c r="D222" s="687" t="s">
        <v>911</v>
      </c>
      <c r="E222" s="726"/>
      <c r="G222" s="669"/>
      <c r="H222" s="669"/>
    </row>
    <row r="223" spans="1:8">
      <c r="A223" s="685" t="s">
        <v>2270</v>
      </c>
      <c r="B223" s="688" t="s">
        <v>2255</v>
      </c>
      <c r="C223" s="698" t="s">
        <v>2252</v>
      </c>
      <c r="D223" s="687" t="s">
        <v>911</v>
      </c>
      <c r="E223" s="726"/>
      <c r="G223" s="669"/>
      <c r="H223" s="669"/>
    </row>
    <row r="224" spans="1:8">
      <c r="A224" s="685" t="s">
        <v>2270</v>
      </c>
      <c r="B224" s="688" t="s">
        <v>2255</v>
      </c>
      <c r="C224" s="698" t="s">
        <v>2253</v>
      </c>
      <c r="D224" s="687" t="s">
        <v>911</v>
      </c>
      <c r="E224" s="726"/>
      <c r="G224" s="669"/>
      <c r="H224" s="669"/>
    </row>
    <row r="225" spans="1:8">
      <c r="A225" s="685" t="s">
        <v>2270</v>
      </c>
      <c r="B225" s="688" t="s">
        <v>2256</v>
      </c>
      <c r="C225" s="698" t="s">
        <v>2248</v>
      </c>
      <c r="D225" s="687" t="s">
        <v>912</v>
      </c>
      <c r="E225" s="726">
        <f>'Ledger Load Template LGSvcs TEM'!AA125</f>
        <v>0</v>
      </c>
      <c r="G225" s="669"/>
      <c r="H225" s="669"/>
    </row>
    <row r="226" spans="1:8">
      <c r="A226" s="685" t="s">
        <v>2270</v>
      </c>
      <c r="B226" s="688" t="s">
        <v>2256</v>
      </c>
      <c r="C226" s="698" t="s">
        <v>2250</v>
      </c>
      <c r="D226" s="687" t="s">
        <v>912</v>
      </c>
      <c r="E226" s="726">
        <f>'Ledger Load Template LGSvcs TEM'!AA126</f>
        <v>0</v>
      </c>
      <c r="G226" s="669"/>
      <c r="H226" s="669"/>
    </row>
    <row r="227" spans="1:8">
      <c r="A227" s="685" t="s">
        <v>2270</v>
      </c>
      <c r="B227" s="688" t="s">
        <v>2256</v>
      </c>
      <c r="C227" s="698" t="s">
        <v>2251</v>
      </c>
      <c r="D227" s="687" t="s">
        <v>912</v>
      </c>
      <c r="E227" s="726"/>
      <c r="G227" s="669"/>
      <c r="H227" s="669"/>
    </row>
    <row r="228" spans="1:8">
      <c r="A228" s="685" t="s">
        <v>2270</v>
      </c>
      <c r="B228" s="688" t="s">
        <v>2256</v>
      </c>
      <c r="C228" s="698" t="s">
        <v>2252</v>
      </c>
      <c r="D228" s="687" t="s">
        <v>912</v>
      </c>
      <c r="E228" s="726"/>
      <c r="G228" s="669"/>
      <c r="H228" s="669"/>
    </row>
    <row r="229" spans="1:8">
      <c r="A229" s="685" t="s">
        <v>2270</v>
      </c>
      <c r="B229" s="688" t="s">
        <v>2256</v>
      </c>
      <c r="C229" s="698" t="s">
        <v>2253</v>
      </c>
      <c r="D229" s="687" t="s">
        <v>912</v>
      </c>
      <c r="E229" s="726"/>
      <c r="G229" s="669"/>
      <c r="H229" s="669"/>
    </row>
    <row r="230" spans="1:8">
      <c r="A230" s="685" t="s">
        <v>2270</v>
      </c>
      <c r="B230" s="688" t="s">
        <v>2257</v>
      </c>
      <c r="C230" s="698" t="s">
        <v>2248</v>
      </c>
      <c r="D230" s="687" t="s">
        <v>913</v>
      </c>
      <c r="E230" s="726">
        <f>'Ledger Load Template LGSvcs TEM'!AA130</f>
        <v>0</v>
      </c>
      <c r="G230" s="669"/>
      <c r="H230" s="669"/>
    </row>
    <row r="231" spans="1:8">
      <c r="A231" s="685" t="s">
        <v>2270</v>
      </c>
      <c r="B231" s="688" t="s">
        <v>2257</v>
      </c>
      <c r="C231" s="698" t="s">
        <v>2250</v>
      </c>
      <c r="D231" s="687" t="s">
        <v>913</v>
      </c>
      <c r="E231" s="726">
        <f>'Ledger Load Template LGSvcs TEM'!AA131</f>
        <v>0</v>
      </c>
      <c r="G231" s="669"/>
      <c r="H231" s="669"/>
    </row>
    <row r="232" spans="1:8">
      <c r="A232" s="685" t="s">
        <v>2270</v>
      </c>
      <c r="B232" s="688" t="s">
        <v>2257</v>
      </c>
      <c r="C232" s="698" t="s">
        <v>2251</v>
      </c>
      <c r="D232" s="687" t="s">
        <v>913</v>
      </c>
      <c r="E232" s="726"/>
      <c r="G232" s="669"/>
      <c r="H232" s="669"/>
    </row>
    <row r="233" spans="1:8">
      <c r="A233" s="685" t="s">
        <v>2270</v>
      </c>
      <c r="B233" s="688" t="s">
        <v>2257</v>
      </c>
      <c r="C233" s="698" t="s">
        <v>2252</v>
      </c>
      <c r="D233" s="687" t="s">
        <v>913</v>
      </c>
      <c r="E233" s="726"/>
      <c r="G233" s="669"/>
      <c r="H233" s="669"/>
    </row>
    <row r="234" spans="1:8">
      <c r="A234" s="685" t="s">
        <v>2270</v>
      </c>
      <c r="B234" s="688" t="s">
        <v>2257</v>
      </c>
      <c r="C234" s="698" t="s">
        <v>2253</v>
      </c>
      <c r="D234" s="687" t="s">
        <v>913</v>
      </c>
      <c r="E234" s="726"/>
      <c r="G234" s="669"/>
      <c r="H234" s="669"/>
    </row>
    <row r="235" spans="1:8">
      <c r="A235" s="685" t="s">
        <v>2270</v>
      </c>
      <c r="B235" s="688" t="s">
        <v>2258</v>
      </c>
      <c r="C235" s="698" t="s">
        <v>2248</v>
      </c>
      <c r="D235" s="687" t="s">
        <v>914</v>
      </c>
      <c r="E235" s="726">
        <f>'Ledger Load Template LGSvcs TEM'!AA135</f>
        <v>0</v>
      </c>
      <c r="G235" s="669"/>
      <c r="H235" s="669"/>
    </row>
    <row r="236" spans="1:8">
      <c r="A236" s="685" t="s">
        <v>2270</v>
      </c>
      <c r="B236" s="688" t="s">
        <v>2258</v>
      </c>
      <c r="C236" s="698" t="s">
        <v>2250</v>
      </c>
      <c r="D236" s="687" t="s">
        <v>914</v>
      </c>
      <c r="E236" s="726">
        <f>'Ledger Load Template LGSvcs TEM'!AA136</f>
        <v>0</v>
      </c>
      <c r="G236" s="669"/>
      <c r="H236" s="669"/>
    </row>
    <row r="237" spans="1:8">
      <c r="A237" s="685" t="s">
        <v>2270</v>
      </c>
      <c r="B237" s="688" t="s">
        <v>2258</v>
      </c>
      <c r="C237" s="698" t="s">
        <v>2251</v>
      </c>
      <c r="D237" s="687" t="s">
        <v>914</v>
      </c>
      <c r="E237" s="726"/>
      <c r="G237" s="669"/>
      <c r="H237" s="669"/>
    </row>
    <row r="238" spans="1:8">
      <c r="A238" s="685" t="s">
        <v>2270</v>
      </c>
      <c r="B238" s="688" t="s">
        <v>2258</v>
      </c>
      <c r="C238" s="698" t="s">
        <v>2252</v>
      </c>
      <c r="D238" s="687" t="s">
        <v>914</v>
      </c>
      <c r="E238" s="726"/>
      <c r="G238" s="669"/>
      <c r="H238" s="669"/>
    </row>
    <row r="239" spans="1:8">
      <c r="A239" s="685" t="s">
        <v>2270</v>
      </c>
      <c r="B239" s="688" t="s">
        <v>2258</v>
      </c>
      <c r="C239" s="698" t="s">
        <v>2253</v>
      </c>
      <c r="D239" s="687" t="s">
        <v>914</v>
      </c>
      <c r="E239" s="726"/>
      <c r="G239" s="669"/>
      <c r="H239" s="669"/>
    </row>
    <row r="240" spans="1:8">
      <c r="A240" s="685" t="s">
        <v>2270</v>
      </c>
      <c r="B240" s="688" t="s">
        <v>2259</v>
      </c>
      <c r="C240" s="698" t="s">
        <v>2248</v>
      </c>
      <c r="D240" s="687" t="s">
        <v>915</v>
      </c>
      <c r="E240" s="726">
        <f>'Ledger Load Template LGSvcs TEM'!AA140</f>
        <v>0</v>
      </c>
      <c r="G240" s="669"/>
      <c r="H240" s="669"/>
    </row>
    <row r="241" spans="1:8">
      <c r="A241" s="685" t="s">
        <v>2270</v>
      </c>
      <c r="B241" s="688" t="s">
        <v>2259</v>
      </c>
      <c r="C241" s="698" t="s">
        <v>2250</v>
      </c>
      <c r="D241" s="687" t="s">
        <v>915</v>
      </c>
      <c r="E241" s="726">
        <f>'Ledger Load Template LGSvcs TEM'!AA141</f>
        <v>0</v>
      </c>
      <c r="G241" s="669"/>
      <c r="H241" s="669"/>
    </row>
    <row r="242" spans="1:8">
      <c r="A242" s="685" t="s">
        <v>2270</v>
      </c>
      <c r="B242" s="688" t="s">
        <v>2259</v>
      </c>
      <c r="C242" s="698" t="s">
        <v>2251</v>
      </c>
      <c r="D242" s="687" t="s">
        <v>915</v>
      </c>
      <c r="E242" s="726"/>
      <c r="G242" s="669"/>
      <c r="H242" s="669"/>
    </row>
    <row r="243" spans="1:8">
      <c r="A243" s="685" t="s">
        <v>2270</v>
      </c>
      <c r="B243" s="685" t="s">
        <v>2259</v>
      </c>
      <c r="C243" s="698" t="s">
        <v>2252</v>
      </c>
      <c r="D243" s="687" t="s">
        <v>915</v>
      </c>
      <c r="E243" s="726"/>
      <c r="G243" s="669"/>
      <c r="H243" s="669"/>
    </row>
    <row r="244" spans="1:8">
      <c r="A244" s="685" t="s">
        <v>2270</v>
      </c>
      <c r="B244" s="685" t="s">
        <v>2259</v>
      </c>
      <c r="C244" s="698" t="s">
        <v>2253</v>
      </c>
      <c r="D244" s="687" t="s">
        <v>915</v>
      </c>
      <c r="E244" s="726"/>
      <c r="G244" s="669"/>
      <c r="H244" s="669"/>
    </row>
    <row r="245" spans="1:8">
      <c r="A245" s="685" t="s">
        <v>2270</v>
      </c>
      <c r="B245" s="685" t="s">
        <v>2260</v>
      </c>
      <c r="C245" s="698" t="s">
        <v>2248</v>
      </c>
      <c r="D245" s="687" t="s">
        <v>955</v>
      </c>
      <c r="E245" s="726">
        <f>'Ledger Load Template LGSvcs TEM'!AA145</f>
        <v>0</v>
      </c>
      <c r="G245" s="669"/>
      <c r="H245" s="669"/>
    </row>
    <row r="246" spans="1:8">
      <c r="A246" s="685" t="s">
        <v>2270</v>
      </c>
      <c r="B246" s="685" t="s">
        <v>2260</v>
      </c>
      <c r="C246" s="698" t="s">
        <v>2250</v>
      </c>
      <c r="D246" s="687" t="s">
        <v>955</v>
      </c>
      <c r="E246" s="726">
        <f>'Ledger Load Template LGSvcs TEM'!AA146</f>
        <v>0</v>
      </c>
      <c r="G246" s="669"/>
      <c r="H246" s="669"/>
    </row>
    <row r="247" spans="1:8">
      <c r="A247" s="685" t="s">
        <v>2270</v>
      </c>
      <c r="B247" s="685" t="s">
        <v>2260</v>
      </c>
      <c r="C247" s="698" t="s">
        <v>2251</v>
      </c>
      <c r="D247" s="687" t="s">
        <v>955</v>
      </c>
      <c r="E247" s="726"/>
      <c r="G247" s="669"/>
      <c r="H247" s="669"/>
    </row>
    <row r="248" spans="1:8">
      <c r="A248" s="685" t="s">
        <v>2270</v>
      </c>
      <c r="B248" s="685" t="s">
        <v>2260</v>
      </c>
      <c r="C248" s="698" t="s">
        <v>2252</v>
      </c>
      <c r="D248" s="687" t="s">
        <v>955</v>
      </c>
      <c r="E248" s="726"/>
      <c r="G248" s="669"/>
      <c r="H248" s="669"/>
    </row>
    <row r="249" spans="1:8">
      <c r="A249" s="685" t="s">
        <v>2270</v>
      </c>
      <c r="B249" s="685" t="s">
        <v>2260</v>
      </c>
      <c r="C249" s="698" t="s">
        <v>2253</v>
      </c>
      <c r="D249" s="687" t="s">
        <v>955</v>
      </c>
      <c r="E249" s="726"/>
      <c r="G249" s="669"/>
      <c r="H249" s="669"/>
    </row>
    <row r="250" spans="1:8">
      <c r="A250" s="685" t="s">
        <v>2270</v>
      </c>
      <c r="B250" s="685" t="s">
        <v>2261</v>
      </c>
      <c r="C250" s="698" t="s">
        <v>2248</v>
      </c>
      <c r="D250" s="687" t="s">
        <v>956</v>
      </c>
      <c r="E250" s="726"/>
      <c r="G250" s="669"/>
      <c r="H250" s="669"/>
    </row>
    <row r="251" spans="1:8">
      <c r="A251" s="685" t="s">
        <v>2270</v>
      </c>
      <c r="B251" s="685" t="s">
        <v>2261</v>
      </c>
      <c r="C251" s="698" t="s">
        <v>2250</v>
      </c>
      <c r="D251" s="687" t="s">
        <v>956</v>
      </c>
      <c r="E251" s="726"/>
      <c r="G251" s="669"/>
      <c r="H251" s="669"/>
    </row>
    <row r="252" spans="1:8">
      <c r="A252" s="685" t="s">
        <v>2270</v>
      </c>
      <c r="B252" s="685" t="s">
        <v>2261</v>
      </c>
      <c r="C252" s="698" t="s">
        <v>2251</v>
      </c>
      <c r="D252" s="687" t="s">
        <v>956</v>
      </c>
      <c r="E252" s="726">
        <f>'Ledger Load Template LGSvcs TEM'!AA152</f>
        <v>0</v>
      </c>
      <c r="G252" s="669"/>
      <c r="H252" s="669"/>
    </row>
    <row r="253" spans="1:8">
      <c r="A253" s="685" t="s">
        <v>2270</v>
      </c>
      <c r="B253" s="685" t="s">
        <v>2261</v>
      </c>
      <c r="C253" s="698" t="s">
        <v>2252</v>
      </c>
      <c r="D253" s="687" t="s">
        <v>956</v>
      </c>
      <c r="E253" s="726">
        <f>'Ledger Load Template LGSvcs TEM'!AA153</f>
        <v>0</v>
      </c>
      <c r="G253" s="669"/>
      <c r="H253" s="669"/>
    </row>
    <row r="254" spans="1:8">
      <c r="A254" s="685" t="s">
        <v>2270</v>
      </c>
      <c r="B254" s="685" t="s">
        <v>2261</v>
      </c>
      <c r="C254" s="698" t="s">
        <v>2253</v>
      </c>
      <c r="D254" s="687" t="s">
        <v>956</v>
      </c>
      <c r="E254" s="726"/>
      <c r="G254" s="669"/>
      <c r="H254" s="669"/>
    </row>
    <row r="255" spans="1:8">
      <c r="A255" s="685" t="s">
        <v>2270</v>
      </c>
      <c r="B255" s="685" t="s">
        <v>2262</v>
      </c>
      <c r="C255" s="698" t="s">
        <v>2248</v>
      </c>
      <c r="D255" s="687" t="s">
        <v>2263</v>
      </c>
      <c r="E255" s="726"/>
      <c r="G255" s="669"/>
      <c r="H255" s="669"/>
    </row>
    <row r="256" spans="1:8">
      <c r="A256" s="685" t="s">
        <v>2270</v>
      </c>
      <c r="B256" s="685" t="s">
        <v>2262</v>
      </c>
      <c r="C256" s="698" t="s">
        <v>2250</v>
      </c>
      <c r="D256" s="687" t="s">
        <v>2263</v>
      </c>
      <c r="E256" s="726"/>
      <c r="G256" s="669"/>
      <c r="H256" s="669"/>
    </row>
    <row r="257" spans="1:8">
      <c r="A257" s="685" t="s">
        <v>2270</v>
      </c>
      <c r="B257" s="685" t="s">
        <v>2262</v>
      </c>
      <c r="C257" s="698" t="s">
        <v>2251</v>
      </c>
      <c r="D257" s="687" t="s">
        <v>2263</v>
      </c>
      <c r="E257" s="726"/>
      <c r="G257" s="669"/>
      <c r="H257" s="669"/>
    </row>
    <row r="258" spans="1:8">
      <c r="A258" s="685" t="s">
        <v>2270</v>
      </c>
      <c r="B258" s="685" t="s">
        <v>2262</v>
      </c>
      <c r="C258" s="698" t="s">
        <v>2252</v>
      </c>
      <c r="D258" s="687" t="s">
        <v>2263</v>
      </c>
      <c r="E258" s="726"/>
      <c r="G258" s="669"/>
      <c r="H258" s="669"/>
    </row>
    <row r="259" spans="1:8">
      <c r="A259" s="685" t="s">
        <v>2270</v>
      </c>
      <c r="B259" s="685" t="s">
        <v>2262</v>
      </c>
      <c r="C259" s="698" t="s">
        <v>2253</v>
      </c>
      <c r="D259" s="687" t="s">
        <v>2263</v>
      </c>
      <c r="E259" s="726"/>
      <c r="G259" s="669"/>
      <c r="H259" s="669"/>
    </row>
    <row r="260" spans="1:8">
      <c r="A260" s="685" t="s">
        <v>2270</v>
      </c>
      <c r="B260" s="685" t="s">
        <v>2264</v>
      </c>
      <c r="C260" s="698" t="s">
        <v>2248</v>
      </c>
      <c r="D260" s="687" t="s">
        <v>193</v>
      </c>
      <c r="E260" s="726"/>
      <c r="G260" s="669"/>
      <c r="H260" s="669"/>
    </row>
    <row r="261" spans="1:8">
      <c r="A261" s="685" t="s">
        <v>2270</v>
      </c>
      <c r="B261" s="685" t="s">
        <v>2264</v>
      </c>
      <c r="C261" s="698" t="s">
        <v>2250</v>
      </c>
      <c r="D261" s="687" t="s">
        <v>193</v>
      </c>
      <c r="E261" s="726">
        <f>'Ledger Load Template LGSvcs TEM'!AA161</f>
        <v>0</v>
      </c>
      <c r="G261" s="669"/>
      <c r="H261" s="669"/>
    </row>
    <row r="262" spans="1:8">
      <c r="A262" s="685" t="s">
        <v>2270</v>
      </c>
      <c r="B262" s="685" t="s">
        <v>2264</v>
      </c>
      <c r="C262" s="698" t="s">
        <v>2251</v>
      </c>
      <c r="D262" s="687" t="s">
        <v>193</v>
      </c>
      <c r="E262" s="726"/>
      <c r="G262" s="669"/>
      <c r="H262" s="669"/>
    </row>
    <row r="263" spans="1:8">
      <c r="A263" s="685" t="s">
        <v>2270</v>
      </c>
      <c r="B263" s="685" t="s">
        <v>2264</v>
      </c>
      <c r="C263" s="698" t="s">
        <v>2252</v>
      </c>
      <c r="D263" s="687" t="s">
        <v>193</v>
      </c>
      <c r="E263" s="726"/>
      <c r="G263" s="669"/>
      <c r="H263" s="669"/>
    </row>
    <row r="264" spans="1:8">
      <c r="A264" s="685" t="s">
        <v>2270</v>
      </c>
      <c r="B264" s="685" t="s">
        <v>2264</v>
      </c>
      <c r="C264" s="698" t="s">
        <v>2253</v>
      </c>
      <c r="D264" s="687" t="s">
        <v>193</v>
      </c>
      <c r="E264" s="726">
        <f>'Ledger Load Template LGSvcs TEM'!AA164</f>
        <v>0</v>
      </c>
      <c r="G264" s="669"/>
      <c r="H264" s="669"/>
    </row>
    <row r="265" spans="1:8">
      <c r="A265" s="685" t="s">
        <v>2270</v>
      </c>
      <c r="B265" s="685" t="s">
        <v>2265</v>
      </c>
      <c r="C265" s="698" t="s">
        <v>2248</v>
      </c>
      <c r="D265" s="687" t="s">
        <v>2266</v>
      </c>
      <c r="E265" s="726"/>
      <c r="G265" s="669"/>
      <c r="H265" s="669"/>
    </row>
    <row r="266" spans="1:8">
      <c r="A266" s="685" t="s">
        <v>2270</v>
      </c>
      <c r="B266" s="685" t="s">
        <v>2265</v>
      </c>
      <c r="C266" s="698" t="s">
        <v>2250</v>
      </c>
      <c r="D266" s="687" t="s">
        <v>2266</v>
      </c>
      <c r="E266" s="726">
        <f>'Ledger Load Template LGSvcs TEM'!AA166</f>
        <v>0</v>
      </c>
      <c r="G266" s="669"/>
      <c r="H266" s="669"/>
    </row>
    <row r="267" spans="1:8">
      <c r="A267" s="685" t="s">
        <v>2270</v>
      </c>
      <c r="B267" s="685" t="s">
        <v>2265</v>
      </c>
      <c r="C267" s="698" t="s">
        <v>2251</v>
      </c>
      <c r="D267" s="687" t="s">
        <v>2266</v>
      </c>
      <c r="E267" s="726"/>
      <c r="G267" s="669"/>
      <c r="H267" s="669"/>
    </row>
    <row r="268" spans="1:8">
      <c r="A268" s="685" t="s">
        <v>2270</v>
      </c>
      <c r="B268" s="685" t="s">
        <v>2265</v>
      </c>
      <c r="C268" s="698" t="s">
        <v>2252</v>
      </c>
      <c r="D268" s="687" t="s">
        <v>2266</v>
      </c>
      <c r="E268" s="726"/>
      <c r="G268" s="1712" t="s">
        <v>2267</v>
      </c>
      <c r="H268" s="1712"/>
    </row>
    <row r="269" spans="1:8" ht="13.5" thickBot="1">
      <c r="A269" s="685" t="s">
        <v>2270</v>
      </c>
      <c r="B269" s="685" t="s">
        <v>2265</v>
      </c>
      <c r="C269" s="698" t="s">
        <v>2253</v>
      </c>
      <c r="D269" s="687" t="s">
        <v>2266</v>
      </c>
      <c r="E269" s="726"/>
      <c r="H269" s="697">
        <f>SUM(E210:E269)</f>
        <v>0</v>
      </c>
    </row>
    <row r="270" spans="1:8" ht="13.5" thickTop="1">
      <c r="A270" s="1722"/>
      <c r="B270" s="1723"/>
      <c r="C270" s="1723"/>
      <c r="D270" s="1723"/>
      <c r="E270" s="1724"/>
      <c r="G270" s="669"/>
      <c r="H270" s="669"/>
    </row>
    <row r="271" spans="1:8" ht="15.75">
      <c r="A271" s="1713" t="s">
        <v>2276</v>
      </c>
      <c r="B271" s="1714"/>
      <c r="C271" s="1714"/>
      <c r="D271" s="1714"/>
      <c r="E271" s="1715"/>
      <c r="G271" s="669"/>
      <c r="H271" s="669"/>
    </row>
    <row r="272" spans="1:8">
      <c r="A272" s="1716" t="s">
        <v>2277</v>
      </c>
      <c r="B272" s="1717"/>
      <c r="C272" s="1717"/>
      <c r="D272" s="1717"/>
      <c r="E272" s="1718"/>
      <c r="G272" s="669"/>
      <c r="H272" s="669"/>
    </row>
    <row r="273" spans="1:8">
      <c r="A273" s="685" t="s">
        <v>2278</v>
      </c>
      <c r="B273" s="682" t="s">
        <v>2115</v>
      </c>
      <c r="C273" s="687"/>
      <c r="D273" s="684" t="s">
        <v>2116</v>
      </c>
      <c r="E273" s="724">
        <f>'Ledger Load Template LGSvcs TEM'!AA170</f>
        <v>0</v>
      </c>
      <c r="G273" s="669"/>
      <c r="H273" s="669"/>
    </row>
    <row r="274" spans="1:8">
      <c r="A274" s="685" t="s">
        <v>2278</v>
      </c>
      <c r="B274" s="686" t="s">
        <v>2117</v>
      </c>
      <c r="C274" s="687"/>
      <c r="D274" s="687" t="s">
        <v>2118</v>
      </c>
      <c r="E274" s="724">
        <f>'Ledger Load Template LGSvcs TEM'!AA171</f>
        <v>0</v>
      </c>
      <c r="G274" s="669"/>
      <c r="H274" s="669"/>
    </row>
    <row r="275" spans="1:8">
      <c r="A275" s="685" t="s">
        <v>2278</v>
      </c>
      <c r="B275" s="688" t="s">
        <v>2119</v>
      </c>
      <c r="C275" s="687"/>
      <c r="D275" s="687" t="s">
        <v>2120</v>
      </c>
      <c r="E275" s="724">
        <f>'Ledger Load Template LGSvcs TEM'!AA172</f>
        <v>0</v>
      </c>
      <c r="G275" s="669"/>
      <c r="H275" s="669"/>
    </row>
    <row r="276" spans="1:8">
      <c r="A276" s="685" t="s">
        <v>2278</v>
      </c>
      <c r="B276" s="688" t="s">
        <v>2121</v>
      </c>
      <c r="C276" s="687"/>
      <c r="D276" s="687" t="s">
        <v>2122</v>
      </c>
      <c r="E276" s="726">
        <f>'Ledger Load Template LGSvcs TEM'!AA173</f>
        <v>0</v>
      </c>
      <c r="G276" s="669"/>
      <c r="H276" s="669"/>
    </row>
    <row r="277" spans="1:8">
      <c r="A277" s="685" t="s">
        <v>2278</v>
      </c>
      <c r="B277" s="688" t="s">
        <v>2123</v>
      </c>
      <c r="C277" s="687"/>
      <c r="D277" s="687" t="s">
        <v>2124</v>
      </c>
      <c r="E277" s="726">
        <f>'Ledger Load Template LGSvcs TEM'!AA174</f>
        <v>0</v>
      </c>
      <c r="G277" s="669"/>
      <c r="H277" s="669"/>
    </row>
    <row r="278" spans="1:8">
      <c r="A278" s="685" t="s">
        <v>2278</v>
      </c>
      <c r="B278" s="688" t="s">
        <v>2125</v>
      </c>
      <c r="C278" s="687"/>
      <c r="D278" s="687" t="s">
        <v>933</v>
      </c>
      <c r="E278" s="726">
        <f>'Ledger Load Template LGSvcs TEM'!AA175</f>
        <v>0</v>
      </c>
      <c r="G278" s="669"/>
      <c r="H278" s="669"/>
    </row>
    <row r="279" spans="1:8">
      <c r="A279" s="685" t="s">
        <v>2278</v>
      </c>
      <c r="B279" s="688" t="s">
        <v>2126</v>
      </c>
      <c r="C279" s="687"/>
      <c r="D279" s="687" t="s">
        <v>2127</v>
      </c>
      <c r="E279" s="726">
        <f>'Ledger Load Template LGSvcs TEM'!AA176</f>
        <v>0</v>
      </c>
      <c r="G279" s="669"/>
      <c r="H279" s="669"/>
    </row>
    <row r="280" spans="1:8">
      <c r="A280" s="685" t="s">
        <v>2278</v>
      </c>
      <c r="B280" s="688" t="s">
        <v>2128</v>
      </c>
      <c r="C280" s="687"/>
      <c r="D280" s="687" t="s">
        <v>2129</v>
      </c>
      <c r="E280" s="726"/>
      <c r="G280" s="669"/>
      <c r="H280" s="669"/>
    </row>
    <row r="281" spans="1:8">
      <c r="A281" s="685" t="s">
        <v>2278</v>
      </c>
      <c r="B281" s="688" t="s">
        <v>2130</v>
      </c>
      <c r="C281" s="687"/>
      <c r="D281" s="687" t="s">
        <v>1546</v>
      </c>
      <c r="E281" s="726">
        <f>'Ledger Load Template LGSvcs TEM'!AA178</f>
        <v>0</v>
      </c>
      <c r="G281" s="669"/>
      <c r="H281" s="669"/>
    </row>
    <row r="282" spans="1:8">
      <c r="A282" s="1716" t="s">
        <v>2279</v>
      </c>
      <c r="B282" s="1717"/>
      <c r="C282" s="1717"/>
      <c r="D282" s="1717"/>
      <c r="E282" s="1718"/>
      <c r="G282" s="689" t="s">
        <v>2280</v>
      </c>
      <c r="H282" s="690"/>
    </row>
    <row r="283" spans="1:8">
      <c r="A283" s="685" t="s">
        <v>2278</v>
      </c>
      <c r="B283" s="685" t="s">
        <v>2133</v>
      </c>
      <c r="C283" s="687"/>
      <c r="D283" s="687" t="s">
        <v>2134</v>
      </c>
      <c r="E283" s="726">
        <f>'Ledger Load Template LGSvcs TEM'!AA179</f>
        <v>0</v>
      </c>
      <c r="G283" s="691" t="s">
        <v>441</v>
      </c>
      <c r="H283" s="692">
        <f>E273+E274+E275+E276+E277+E278+E279+E280</f>
        <v>0</v>
      </c>
    </row>
    <row r="284" spans="1:8">
      <c r="A284" s="685" t="s">
        <v>2278</v>
      </c>
      <c r="B284" s="685" t="s">
        <v>2136</v>
      </c>
      <c r="C284" s="687"/>
      <c r="D284" s="687" t="s">
        <v>2137</v>
      </c>
      <c r="E284" s="726">
        <f>'Ledger Load Template LGSvcs TEM'!AA180</f>
        <v>0</v>
      </c>
      <c r="G284" s="691" t="s">
        <v>2138</v>
      </c>
      <c r="H284" s="692">
        <f>E281</f>
        <v>0</v>
      </c>
    </row>
    <row r="285" spans="1:8">
      <c r="A285" s="685" t="s">
        <v>2278</v>
      </c>
      <c r="B285" s="685" t="s">
        <v>2139</v>
      </c>
      <c r="C285" s="687"/>
      <c r="D285" s="687" t="s">
        <v>1541</v>
      </c>
      <c r="E285" s="726">
        <f>'Ledger Load Template LGSvcs TEM'!AA182</f>
        <v>0</v>
      </c>
      <c r="G285" s="691"/>
      <c r="H285" s="692"/>
    </row>
    <row r="286" spans="1:8">
      <c r="A286" s="685" t="s">
        <v>2278</v>
      </c>
      <c r="B286" s="685" t="s">
        <v>2140</v>
      </c>
      <c r="C286" s="687"/>
      <c r="D286" s="687" t="s">
        <v>2141</v>
      </c>
      <c r="E286" s="726">
        <f>'Ledger Load Template LGSvcs TEM'!AA183</f>
        <v>0</v>
      </c>
      <c r="G286" s="691" t="s">
        <v>1062</v>
      </c>
      <c r="H286" s="692">
        <f>E283+E284+E286</f>
        <v>0</v>
      </c>
    </row>
    <row r="287" spans="1:8">
      <c r="A287" s="1716" t="s">
        <v>2281</v>
      </c>
      <c r="B287" s="1717"/>
      <c r="C287" s="1717"/>
      <c r="D287" s="1717"/>
      <c r="E287" s="1718"/>
      <c r="G287" s="691" t="s">
        <v>2143</v>
      </c>
      <c r="H287" s="692">
        <f>E285</f>
        <v>0</v>
      </c>
    </row>
    <row r="288" spans="1:8">
      <c r="A288" s="685" t="s">
        <v>2278</v>
      </c>
      <c r="B288" s="685" t="s">
        <v>2144</v>
      </c>
      <c r="C288" s="687"/>
      <c r="D288" s="687" t="s">
        <v>2145</v>
      </c>
      <c r="E288" s="726"/>
      <c r="G288" s="691"/>
      <c r="H288" s="692"/>
    </row>
    <row r="289" spans="1:8">
      <c r="A289" s="685" t="s">
        <v>2278</v>
      </c>
      <c r="B289" s="685" t="s">
        <v>2146</v>
      </c>
      <c r="C289" s="687"/>
      <c r="D289" s="687" t="s">
        <v>2147</v>
      </c>
      <c r="E289" s="726"/>
      <c r="G289" s="691" t="s">
        <v>2148</v>
      </c>
      <c r="H289" s="692">
        <f>E288+E289+E290+E291</f>
        <v>0</v>
      </c>
    </row>
    <row r="290" spans="1:8">
      <c r="A290" s="685" t="s">
        <v>2278</v>
      </c>
      <c r="B290" s="685" t="s">
        <v>2149</v>
      </c>
      <c r="C290" s="687"/>
      <c r="D290" s="687" t="s">
        <v>2150</v>
      </c>
      <c r="E290" s="726">
        <f>'Ledger Load Template LGSvcs TEM'!AA187</f>
        <v>0</v>
      </c>
      <c r="G290" s="693"/>
      <c r="H290" s="694"/>
    </row>
    <row r="291" spans="1:8" ht="13.5" thickBot="1">
      <c r="A291" s="685" t="s">
        <v>2278</v>
      </c>
      <c r="B291" s="685" t="s">
        <v>2151</v>
      </c>
      <c r="C291" s="687"/>
      <c r="D291" s="687" t="s">
        <v>2152</v>
      </c>
      <c r="E291" s="726"/>
      <c r="G291" s="695" t="s">
        <v>2153</v>
      </c>
      <c r="H291" s="696">
        <f>H283+H284+H286+H287+H289</f>
        <v>0</v>
      </c>
    </row>
    <row r="292" spans="1:8" ht="13.5" thickTop="1">
      <c r="A292" s="1716" t="s">
        <v>2282</v>
      </c>
      <c r="B292" s="1717"/>
      <c r="C292" s="1717"/>
      <c r="D292" s="1717"/>
      <c r="E292" s="1718"/>
      <c r="G292" s="669"/>
      <c r="H292" s="669"/>
    </row>
    <row r="293" spans="1:8">
      <c r="A293" s="685" t="s">
        <v>2278</v>
      </c>
      <c r="B293" s="685" t="s">
        <v>2155</v>
      </c>
      <c r="C293" s="687"/>
      <c r="D293" s="687" t="s">
        <v>2156</v>
      </c>
      <c r="E293" s="726">
        <f>'Ledger Load Template LGSvcs TEM'!AA189</f>
        <v>0</v>
      </c>
      <c r="G293" s="669"/>
      <c r="H293" s="669"/>
    </row>
    <row r="294" spans="1:8">
      <c r="A294" s="685" t="s">
        <v>2278</v>
      </c>
      <c r="B294" s="685" t="s">
        <v>2157</v>
      </c>
      <c r="C294" s="687"/>
      <c r="D294" s="687" t="s">
        <v>3290</v>
      </c>
      <c r="E294" s="726"/>
      <c r="G294" s="669"/>
      <c r="H294" s="669"/>
    </row>
    <row r="295" spans="1:8">
      <c r="A295" s="685" t="s">
        <v>2278</v>
      </c>
      <c r="B295" s="685" t="s">
        <v>2158</v>
      </c>
      <c r="C295" s="687"/>
      <c r="D295" s="687" t="s">
        <v>2159</v>
      </c>
      <c r="E295" s="726"/>
      <c r="G295" s="669"/>
      <c r="H295" s="669"/>
    </row>
    <row r="296" spans="1:8">
      <c r="A296" s="685" t="s">
        <v>2278</v>
      </c>
      <c r="B296" s="685" t="s">
        <v>2160</v>
      </c>
      <c r="C296" s="687"/>
      <c r="D296" s="687" t="s">
        <v>2161</v>
      </c>
      <c r="E296" s="726">
        <f>'Ledger Load Template LGSvcs TEM'!AA192</f>
        <v>0</v>
      </c>
      <c r="G296" s="669"/>
      <c r="H296" s="669"/>
    </row>
    <row r="297" spans="1:8">
      <c r="A297" s="685" t="s">
        <v>2278</v>
      </c>
      <c r="B297" s="685" t="s">
        <v>2162</v>
      </c>
      <c r="C297" s="687"/>
      <c r="D297" s="687" t="s">
        <v>2163</v>
      </c>
      <c r="E297" s="726">
        <f>'Ledger Load Template LGSvcs TEM'!AA193</f>
        <v>0</v>
      </c>
      <c r="G297" s="669"/>
      <c r="H297" s="669"/>
    </row>
    <row r="298" spans="1:8">
      <c r="A298" s="685" t="s">
        <v>2278</v>
      </c>
      <c r="B298" s="685" t="s">
        <v>2164</v>
      </c>
      <c r="C298" s="687"/>
      <c r="D298" s="687" t="s">
        <v>2165</v>
      </c>
      <c r="E298" s="726">
        <f>'Ledger Load Template LGSvcs TEM'!AA194</f>
        <v>0</v>
      </c>
      <c r="G298" s="669"/>
      <c r="H298" s="669"/>
    </row>
    <row r="299" spans="1:8">
      <c r="A299" s="685" t="s">
        <v>2278</v>
      </c>
      <c r="B299" s="685" t="s">
        <v>2166</v>
      </c>
      <c r="C299" s="687"/>
      <c r="D299" s="687" t="s">
        <v>2167</v>
      </c>
      <c r="E299" s="726">
        <f>'Ledger Load Template LGSvcs TEM'!AA195</f>
        <v>0</v>
      </c>
      <c r="G299" s="669"/>
      <c r="H299" s="669"/>
    </row>
    <row r="300" spans="1:8">
      <c r="A300" s="685" t="s">
        <v>2278</v>
      </c>
      <c r="B300" s="685" t="s">
        <v>2168</v>
      </c>
      <c r="C300" s="687"/>
      <c r="D300" s="687" t="s">
        <v>2169</v>
      </c>
      <c r="E300" s="726">
        <f>'Ledger Load Template LGSvcs TEM'!AA196</f>
        <v>0</v>
      </c>
      <c r="G300" s="669"/>
      <c r="H300" s="669"/>
    </row>
    <row r="301" spans="1:8">
      <c r="A301" s="685" t="s">
        <v>2278</v>
      </c>
      <c r="B301" s="685" t="s">
        <v>2170</v>
      </c>
      <c r="C301" s="687"/>
      <c r="D301" s="687" t="s">
        <v>2171</v>
      </c>
      <c r="E301" s="726">
        <f>'Ledger Load Template LGSvcs TEM'!AA197</f>
        <v>0</v>
      </c>
      <c r="G301" s="669"/>
      <c r="H301" s="669"/>
    </row>
    <row r="302" spans="1:8">
      <c r="A302" s="685" t="s">
        <v>2278</v>
      </c>
      <c r="B302" s="685" t="s">
        <v>2172</v>
      </c>
      <c r="C302" s="687"/>
      <c r="D302" s="687" t="s">
        <v>2173</v>
      </c>
      <c r="E302" s="726">
        <f>'Ledger Load Template LGSvcs TEM'!AA198+'Ledger Load Template LGSvcs TEM'!AA199</f>
        <v>0</v>
      </c>
      <c r="G302" s="669"/>
      <c r="H302" s="669"/>
    </row>
    <row r="303" spans="1:8">
      <c r="A303" s="685" t="s">
        <v>2278</v>
      </c>
      <c r="B303" s="685" t="s">
        <v>2174</v>
      </c>
      <c r="C303" s="687"/>
      <c r="D303" s="687" t="s">
        <v>2175</v>
      </c>
      <c r="E303" s="726">
        <f>'Ledger Load Template LGSvcs TEM'!AA200</f>
        <v>0</v>
      </c>
      <c r="G303" s="669"/>
      <c r="H303" s="669"/>
    </row>
    <row r="304" spans="1:8">
      <c r="A304" s="685" t="s">
        <v>2278</v>
      </c>
      <c r="B304" s="685" t="s">
        <v>2176</v>
      </c>
      <c r="C304" s="687"/>
      <c r="D304" s="687" t="s">
        <v>2177</v>
      </c>
      <c r="E304" s="726">
        <f>'Ledger Load Template LGSvcs TEM'!AA201</f>
        <v>0</v>
      </c>
      <c r="G304" s="669"/>
      <c r="H304" s="669"/>
    </row>
    <row r="305" spans="1:8">
      <c r="A305" s="685" t="s">
        <v>2278</v>
      </c>
      <c r="B305" s="685" t="s">
        <v>2178</v>
      </c>
      <c r="C305" s="687"/>
      <c r="D305" s="687" t="s">
        <v>2179</v>
      </c>
      <c r="E305" s="726">
        <f>'Ledger Load Template LGSvcs TEM'!AA202</f>
        <v>0</v>
      </c>
      <c r="G305" s="669"/>
      <c r="H305" s="669"/>
    </row>
    <row r="306" spans="1:8">
      <c r="A306" s="685" t="s">
        <v>2278</v>
      </c>
      <c r="B306" s="685" t="s">
        <v>2180</v>
      </c>
      <c r="C306" s="687"/>
      <c r="D306" s="687" t="s">
        <v>2181</v>
      </c>
      <c r="E306" s="726">
        <f>'Ledger Load Template LGSvcs TEM'!AA203</f>
        <v>0</v>
      </c>
      <c r="G306" s="669"/>
      <c r="H306" s="669"/>
    </row>
    <row r="307" spans="1:8">
      <c r="A307" s="685" t="s">
        <v>2278</v>
      </c>
      <c r="B307" s="685" t="s">
        <v>2182</v>
      </c>
      <c r="C307" s="687"/>
      <c r="D307" s="687" t="s">
        <v>2183</v>
      </c>
      <c r="E307" s="726">
        <f>'Ledger Load Template LGSvcs TEM'!AA204</f>
        <v>0</v>
      </c>
      <c r="G307" s="669"/>
      <c r="H307" s="669"/>
    </row>
    <row r="308" spans="1:8">
      <c r="A308" s="685" t="s">
        <v>2278</v>
      </c>
      <c r="B308" s="685" t="s">
        <v>2184</v>
      </c>
      <c r="C308" s="687"/>
      <c r="D308" s="687" t="s">
        <v>2185</v>
      </c>
      <c r="E308" s="726">
        <f>'Ledger Load Template LGSvcs TEM'!AA205</f>
        <v>0</v>
      </c>
      <c r="G308" s="669"/>
      <c r="H308" s="669"/>
    </row>
    <row r="309" spans="1:8">
      <c r="A309" s="685" t="s">
        <v>2278</v>
      </c>
      <c r="B309" s="685" t="s">
        <v>2186</v>
      </c>
      <c r="C309" s="687"/>
      <c r="D309" s="687" t="s">
        <v>2187</v>
      </c>
      <c r="E309" s="726">
        <f>'Ledger Load Template LGSvcs TEM'!AA206</f>
        <v>0</v>
      </c>
      <c r="G309" s="669"/>
      <c r="H309" s="669"/>
    </row>
    <row r="310" spans="1:8">
      <c r="A310" s="685" t="s">
        <v>2278</v>
      </c>
      <c r="B310" s="685" t="s">
        <v>2188</v>
      </c>
      <c r="C310" s="687"/>
      <c r="D310" s="687" t="s">
        <v>2189</v>
      </c>
      <c r="E310" s="726">
        <f>'Ledger Load Template LGSvcs TEM'!AA207</f>
        <v>0</v>
      </c>
      <c r="G310" s="669"/>
      <c r="H310" s="669"/>
    </row>
    <row r="311" spans="1:8">
      <c r="A311" s="685" t="s">
        <v>2278</v>
      </c>
      <c r="B311" s="685" t="s">
        <v>2190</v>
      </c>
      <c r="C311" s="687"/>
      <c r="D311" s="687" t="s">
        <v>2191</v>
      </c>
      <c r="E311" s="726">
        <f>'Ledger Load Template LGSvcs TEM'!AA209</f>
        <v>0</v>
      </c>
      <c r="G311" s="669"/>
      <c r="H311" s="669"/>
    </row>
    <row r="312" spans="1:8">
      <c r="A312" s="685" t="s">
        <v>2278</v>
      </c>
      <c r="B312" s="685" t="s">
        <v>2192</v>
      </c>
      <c r="C312" s="687"/>
      <c r="D312" s="687" t="s">
        <v>2193</v>
      </c>
      <c r="E312" s="726">
        <f>'Ledger Load Template LGSvcs TEM'!AA210</f>
        <v>0</v>
      </c>
      <c r="G312" s="669"/>
      <c r="H312" s="669"/>
    </row>
    <row r="313" spans="1:8">
      <c r="A313" s="685" t="s">
        <v>2278</v>
      </c>
      <c r="B313" s="685" t="s">
        <v>2194</v>
      </c>
      <c r="C313" s="687"/>
      <c r="D313" s="687" t="s">
        <v>2195</v>
      </c>
      <c r="E313" s="726">
        <f>'Ledger Load Template LGSvcs TEM'!AA211</f>
        <v>0</v>
      </c>
      <c r="G313" s="669"/>
      <c r="H313" s="669"/>
    </row>
    <row r="314" spans="1:8">
      <c r="A314" s="685" t="s">
        <v>2278</v>
      </c>
      <c r="B314" s="685" t="s">
        <v>2196</v>
      </c>
      <c r="C314" s="687"/>
      <c r="D314" s="687" t="s">
        <v>2197</v>
      </c>
      <c r="E314" s="726">
        <f>'Ledger Load Template LGSvcs TEM'!AA212</f>
        <v>0</v>
      </c>
      <c r="G314" s="669"/>
      <c r="H314" s="669"/>
    </row>
    <row r="315" spans="1:8">
      <c r="A315" s="685" t="s">
        <v>2278</v>
      </c>
      <c r="B315" s="685" t="s">
        <v>2198</v>
      </c>
      <c r="C315" s="687"/>
      <c r="D315" s="687" t="s">
        <v>913</v>
      </c>
      <c r="E315" s="726">
        <f>'Ledger Load Template LGSvcs TEM'!AA213</f>
        <v>0</v>
      </c>
      <c r="G315" s="669"/>
      <c r="H315" s="669"/>
    </row>
    <row r="316" spans="1:8">
      <c r="A316" s="685" t="s">
        <v>2278</v>
      </c>
      <c r="B316" s="685" t="s">
        <v>2199</v>
      </c>
      <c r="C316" s="687"/>
      <c r="D316" s="687" t="s">
        <v>2200</v>
      </c>
      <c r="E316" s="726">
        <f>'Ledger Load Template LGSvcs TEM'!AA214</f>
        <v>0</v>
      </c>
      <c r="G316" s="669"/>
      <c r="H316" s="669"/>
    </row>
    <row r="317" spans="1:8">
      <c r="A317" s="685" t="s">
        <v>2278</v>
      </c>
      <c r="B317" s="685" t="s">
        <v>2201</v>
      </c>
      <c r="C317" s="687"/>
      <c r="D317" s="687" t="s">
        <v>2202</v>
      </c>
      <c r="E317" s="726">
        <f>'Ledger Load Template LGSvcs TEM'!AA215+'Ledger Load Template LGSvcs TEM'!AA216</f>
        <v>0</v>
      </c>
      <c r="G317" s="669"/>
      <c r="H317" s="669"/>
    </row>
    <row r="318" spans="1:8">
      <c r="A318" s="685" t="s">
        <v>2278</v>
      </c>
      <c r="B318" s="685" t="s">
        <v>2203</v>
      </c>
      <c r="C318" s="687"/>
      <c r="D318" s="687" t="s">
        <v>2204</v>
      </c>
      <c r="E318" s="726">
        <f>'Ledger Load Template LGSvcs TEM'!AA218</f>
        <v>0</v>
      </c>
      <c r="G318" s="669"/>
      <c r="H318" s="669"/>
    </row>
    <row r="319" spans="1:8">
      <c r="A319" s="685" t="s">
        <v>2278</v>
      </c>
      <c r="B319" s="685" t="s">
        <v>2205</v>
      </c>
      <c r="C319" s="687"/>
      <c r="D319" s="687" t="s">
        <v>2206</v>
      </c>
      <c r="E319" s="726">
        <f>'Ledger Load Template LGSvcs TEM'!AA217</f>
        <v>0</v>
      </c>
      <c r="G319" s="669"/>
      <c r="H319" s="669"/>
    </row>
    <row r="320" spans="1:8">
      <c r="A320" s="685" t="s">
        <v>2278</v>
      </c>
      <c r="B320" s="685" t="s">
        <v>2207</v>
      </c>
      <c r="C320" s="687"/>
      <c r="D320" s="687" t="s">
        <v>2208</v>
      </c>
      <c r="E320" s="726">
        <f>'Ledger Load Template LGSvcs TEM'!AA220</f>
        <v>0</v>
      </c>
      <c r="G320" s="669"/>
      <c r="H320" s="669"/>
    </row>
    <row r="321" spans="1:8">
      <c r="A321" s="685" t="s">
        <v>2278</v>
      </c>
      <c r="B321" s="685" t="s">
        <v>2209</v>
      </c>
      <c r="C321" s="687"/>
      <c r="D321" s="687" t="s">
        <v>2210</v>
      </c>
      <c r="E321" s="726">
        <f>'Ledger Load Template LGSvcs TEM'!AA221</f>
        <v>0</v>
      </c>
      <c r="G321" s="669"/>
      <c r="H321" s="669"/>
    </row>
    <row r="322" spans="1:8">
      <c r="A322" s="685" t="s">
        <v>2278</v>
      </c>
      <c r="B322" s="685" t="s">
        <v>2211</v>
      </c>
      <c r="C322" s="687"/>
      <c r="D322" s="687" t="s">
        <v>2212</v>
      </c>
      <c r="E322" s="726">
        <f>'Ledger Load Template LGSvcs TEM'!AA222</f>
        <v>0</v>
      </c>
      <c r="G322" s="669"/>
      <c r="H322" s="669"/>
    </row>
    <row r="323" spans="1:8">
      <c r="A323" s="685" t="s">
        <v>2278</v>
      </c>
      <c r="B323" s="685" t="s">
        <v>2213</v>
      </c>
      <c r="C323" s="687"/>
      <c r="D323" s="687" t="s">
        <v>2214</v>
      </c>
      <c r="E323" s="726">
        <f>'Ledger Load Template LGSvcs TEM'!AA223</f>
        <v>0</v>
      </c>
      <c r="G323" s="669"/>
      <c r="H323" s="669"/>
    </row>
    <row r="324" spans="1:8">
      <c r="A324" s="685" t="s">
        <v>2278</v>
      </c>
      <c r="B324" s="685" t="s">
        <v>2215</v>
      </c>
      <c r="C324" s="687"/>
      <c r="D324" s="687" t="s">
        <v>1526</v>
      </c>
      <c r="E324" s="726">
        <f>'Ledger Load Template LGSvcs TEM'!AA224</f>
        <v>0</v>
      </c>
      <c r="G324" s="669"/>
      <c r="H324" s="669"/>
    </row>
    <row r="325" spans="1:8">
      <c r="A325" s="685" t="s">
        <v>2278</v>
      </c>
      <c r="B325" s="685" t="s">
        <v>2216</v>
      </c>
      <c r="C325" s="687"/>
      <c r="D325" s="687" t="s">
        <v>265</v>
      </c>
      <c r="E325" s="726">
        <f>'Ledger Load Template LGSvcs TEM'!AA225+'Ledger Load Template LGSvcs TEM'!AA226</f>
        <v>0</v>
      </c>
      <c r="G325" s="669"/>
      <c r="H325" s="669"/>
    </row>
    <row r="326" spans="1:8">
      <c r="A326" s="685" t="s">
        <v>2278</v>
      </c>
      <c r="B326" s="685" t="s">
        <v>2217</v>
      </c>
      <c r="C326" s="687"/>
      <c r="D326" s="687" t="s">
        <v>2218</v>
      </c>
      <c r="E326" s="726">
        <f>'Ledger Load Template LGSvcs TEM'!AA227</f>
        <v>0</v>
      </c>
      <c r="G326" s="669"/>
      <c r="H326" s="669"/>
    </row>
    <row r="327" spans="1:8">
      <c r="A327" s="685" t="s">
        <v>2278</v>
      </c>
      <c r="B327" s="685" t="s">
        <v>2219</v>
      </c>
      <c r="C327" s="687"/>
      <c r="D327" s="687" t="s">
        <v>2220</v>
      </c>
      <c r="E327" s="726">
        <f>'Ledger Load Template LGSvcs TEM'!AA228</f>
        <v>0</v>
      </c>
      <c r="G327" s="669"/>
      <c r="H327" s="669"/>
    </row>
    <row r="328" spans="1:8">
      <c r="A328" s="685" t="s">
        <v>2278</v>
      </c>
      <c r="B328" s="685" t="s">
        <v>2221</v>
      </c>
      <c r="C328" s="687"/>
      <c r="D328" s="687" t="s">
        <v>2222</v>
      </c>
      <c r="E328" s="726">
        <f>'Ledger Load Template LGSvcs TEM'!AA229+'Ledger Load Template LGSvcs TEM'!AA230</f>
        <v>0</v>
      </c>
      <c r="G328" s="669"/>
      <c r="H328" s="669"/>
    </row>
    <row r="329" spans="1:8">
      <c r="A329" s="685" t="s">
        <v>2278</v>
      </c>
      <c r="B329" s="685" t="s">
        <v>2223</v>
      </c>
      <c r="C329" s="687"/>
      <c r="D329" s="687" t="s">
        <v>2224</v>
      </c>
      <c r="E329" s="726">
        <f>'Ledger Load Template LGSvcs TEM'!AA231</f>
        <v>0</v>
      </c>
      <c r="G329" s="669"/>
      <c r="H329" s="669"/>
    </row>
    <row r="330" spans="1:8">
      <c r="A330" s="685" t="s">
        <v>2278</v>
      </c>
      <c r="B330" s="685" t="s">
        <v>2225</v>
      </c>
      <c r="C330" s="687"/>
      <c r="D330" s="687" t="s">
        <v>2226</v>
      </c>
      <c r="E330" s="726">
        <f>'Ledger Load Template LGSvcs TEM'!AA232</f>
        <v>0</v>
      </c>
      <c r="G330" s="669"/>
      <c r="H330" s="669"/>
    </row>
    <row r="331" spans="1:8">
      <c r="A331" s="685" t="s">
        <v>2278</v>
      </c>
      <c r="B331" s="685" t="s">
        <v>2227</v>
      </c>
      <c r="C331" s="687"/>
      <c r="D331" s="687" t="s">
        <v>2228</v>
      </c>
      <c r="E331" s="726">
        <f>'Ledger Load Template LGSvcs TEM'!AA233</f>
        <v>0</v>
      </c>
      <c r="G331" s="669"/>
      <c r="H331" s="669"/>
    </row>
    <row r="332" spans="1:8">
      <c r="A332" s="685" t="s">
        <v>2278</v>
      </c>
      <c r="B332" s="685" t="s">
        <v>2229</v>
      </c>
      <c r="C332" s="687"/>
      <c r="D332" s="687" t="s">
        <v>2230</v>
      </c>
      <c r="E332" s="726">
        <f>'Ledger Load Template LGSvcs TEM'!AA234</f>
        <v>0</v>
      </c>
      <c r="G332" s="669"/>
      <c r="H332" s="669"/>
    </row>
    <row r="333" spans="1:8">
      <c r="A333" s="685" t="s">
        <v>2278</v>
      </c>
      <c r="B333" s="685" t="s">
        <v>2231</v>
      </c>
      <c r="C333" s="687"/>
      <c r="D333" s="687" t="s">
        <v>2232</v>
      </c>
      <c r="E333" s="726">
        <f>'Ledger Load Template LGSvcs TEM'!AA236</f>
        <v>0</v>
      </c>
      <c r="G333" s="669"/>
      <c r="H333" s="669"/>
    </row>
    <row r="334" spans="1:8">
      <c r="A334" s="685" t="s">
        <v>2278</v>
      </c>
      <c r="B334" s="685" t="s">
        <v>2233</v>
      </c>
      <c r="C334" s="687"/>
      <c r="D334" s="687" t="s">
        <v>2234</v>
      </c>
      <c r="E334" s="726">
        <f>'Ledger Load Template LGSvcs TEM'!AA237</f>
        <v>0</v>
      </c>
      <c r="G334" s="669"/>
      <c r="H334" s="669"/>
    </row>
    <row r="335" spans="1:8">
      <c r="A335" s="685" t="s">
        <v>2278</v>
      </c>
      <c r="B335" s="685" t="s">
        <v>2235</v>
      </c>
      <c r="C335" s="687"/>
      <c r="D335" s="687" t="s">
        <v>2236</v>
      </c>
      <c r="E335" s="726">
        <f>'Ledger Load Template LGSvcs TEM'!AA238</f>
        <v>0</v>
      </c>
      <c r="G335" s="669"/>
      <c r="H335" s="669"/>
    </row>
    <row r="336" spans="1:8">
      <c r="A336" s="685" t="s">
        <v>2278</v>
      </c>
      <c r="B336" s="685" t="s">
        <v>2237</v>
      </c>
      <c r="C336" s="687"/>
      <c r="D336" s="687" t="s">
        <v>2238</v>
      </c>
      <c r="E336" s="726">
        <f>'Ledger Load Template LGSvcs TEM'!AA239</f>
        <v>0</v>
      </c>
      <c r="G336" s="669"/>
      <c r="H336" s="669"/>
    </row>
    <row r="337" spans="1:8">
      <c r="A337" s="685" t="s">
        <v>2278</v>
      </c>
      <c r="B337" s="685" t="s">
        <v>2239</v>
      </c>
      <c r="C337" s="687"/>
      <c r="D337" s="687" t="s">
        <v>2240</v>
      </c>
      <c r="E337" s="726">
        <f>'Ledger Load Template LGSvcs TEM'!AA240</f>
        <v>0</v>
      </c>
      <c r="G337" s="669"/>
      <c r="H337" s="669"/>
    </row>
    <row r="338" spans="1:8">
      <c r="A338" s="685" t="s">
        <v>2278</v>
      </c>
      <c r="B338" s="685" t="s">
        <v>2241</v>
      </c>
      <c r="C338" s="687"/>
      <c r="D338" s="687" t="s">
        <v>2242</v>
      </c>
      <c r="E338" s="726">
        <f>'Ledger Load Template LGSvcs TEM'!AA241</f>
        <v>0</v>
      </c>
      <c r="G338" s="1712" t="s">
        <v>2243</v>
      </c>
      <c r="H338" s="1712"/>
    </row>
    <row r="339" spans="1:8" ht="13.5" thickBot="1">
      <c r="A339" s="685" t="s">
        <v>2278</v>
      </c>
      <c r="B339" s="685" t="s">
        <v>2244</v>
      </c>
      <c r="C339" s="687"/>
      <c r="D339" s="687" t="s">
        <v>2245</v>
      </c>
      <c r="E339" s="726">
        <f>'Ledger Load Template LGSvcs TEM'!AA242</f>
        <v>0</v>
      </c>
      <c r="H339" s="697">
        <f>SUM(E293:E339)</f>
        <v>0</v>
      </c>
    </row>
    <row r="340" spans="1:8" ht="13.5" thickTop="1">
      <c r="A340" s="1716" t="s">
        <v>2283</v>
      </c>
      <c r="B340" s="1717"/>
      <c r="C340" s="1717"/>
      <c r="D340" s="1717"/>
      <c r="E340" s="1718"/>
      <c r="G340" s="669"/>
      <c r="H340" s="669"/>
    </row>
    <row r="341" spans="1:8">
      <c r="A341" s="685" t="s">
        <v>2278</v>
      </c>
      <c r="B341" s="688" t="s">
        <v>2247</v>
      </c>
      <c r="C341" s="698" t="s">
        <v>2248</v>
      </c>
      <c r="D341" s="687" t="s">
        <v>2249</v>
      </c>
      <c r="E341" s="726">
        <f>'Ledger Load Template LGSvcs TEM'!AA243</f>
        <v>0</v>
      </c>
      <c r="G341" s="669"/>
      <c r="H341" s="669"/>
    </row>
    <row r="342" spans="1:8">
      <c r="A342" s="685" t="s">
        <v>2278</v>
      </c>
      <c r="B342" s="688" t="s">
        <v>2247</v>
      </c>
      <c r="C342" s="698" t="s">
        <v>2250</v>
      </c>
      <c r="D342" s="687" t="s">
        <v>2249</v>
      </c>
      <c r="E342" s="726">
        <f>'Ledger Load Template LGSvcs TEM'!AA244</f>
        <v>0</v>
      </c>
      <c r="G342" s="669"/>
      <c r="H342" s="669"/>
    </row>
    <row r="343" spans="1:8">
      <c r="A343" s="685" t="s">
        <v>2278</v>
      </c>
      <c r="B343" s="688" t="s">
        <v>2247</v>
      </c>
      <c r="C343" s="698" t="s">
        <v>2251</v>
      </c>
      <c r="D343" s="687" t="s">
        <v>268</v>
      </c>
      <c r="E343" s="726">
        <f>'Ledger Load Template LGSvcs TEM'!AA245</f>
        <v>0</v>
      </c>
      <c r="G343" s="669"/>
      <c r="H343" s="669"/>
    </row>
    <row r="344" spans="1:8">
      <c r="A344" s="685" t="s">
        <v>2278</v>
      </c>
      <c r="B344" s="688" t="s">
        <v>2247</v>
      </c>
      <c r="C344" s="698" t="s">
        <v>2252</v>
      </c>
      <c r="D344" s="687" t="s">
        <v>268</v>
      </c>
      <c r="E344" s="726">
        <f>'Ledger Load Template LGSvcs TEM'!AA246</f>
        <v>0</v>
      </c>
      <c r="G344" s="669"/>
      <c r="H344" s="669"/>
    </row>
    <row r="345" spans="1:8">
      <c r="A345" s="685" t="s">
        <v>2278</v>
      </c>
      <c r="B345" s="688" t="s">
        <v>2247</v>
      </c>
      <c r="C345" s="698" t="s">
        <v>2253</v>
      </c>
      <c r="D345" s="687" t="s">
        <v>268</v>
      </c>
      <c r="E345" s="726">
        <f>'Ledger Load Template LGSvcs TEM'!AA247</f>
        <v>0</v>
      </c>
      <c r="G345" s="669"/>
      <c r="H345" s="669"/>
    </row>
    <row r="346" spans="1:8">
      <c r="A346" s="685" t="s">
        <v>2278</v>
      </c>
      <c r="B346" s="688" t="s">
        <v>2254</v>
      </c>
      <c r="C346" s="698" t="s">
        <v>2248</v>
      </c>
      <c r="D346" s="687" t="s">
        <v>910</v>
      </c>
      <c r="E346" s="726">
        <f>'Ledger Load Template LGSvcs TEM'!AA248</f>
        <v>0</v>
      </c>
      <c r="G346" s="669"/>
      <c r="H346" s="669"/>
    </row>
    <row r="347" spans="1:8">
      <c r="A347" s="685" t="s">
        <v>2278</v>
      </c>
      <c r="B347" s="688" t="s">
        <v>2254</v>
      </c>
      <c r="C347" s="698" t="s">
        <v>2250</v>
      </c>
      <c r="D347" s="687" t="s">
        <v>910</v>
      </c>
      <c r="E347" s="726">
        <f>'Ledger Load Template LGSvcs TEM'!AA249</f>
        <v>0</v>
      </c>
      <c r="G347" s="669"/>
      <c r="H347" s="669"/>
    </row>
    <row r="348" spans="1:8">
      <c r="A348" s="685" t="s">
        <v>2278</v>
      </c>
      <c r="B348" s="688" t="s">
        <v>2254</v>
      </c>
      <c r="C348" s="698" t="s">
        <v>2251</v>
      </c>
      <c r="D348" s="687" t="s">
        <v>910</v>
      </c>
      <c r="E348" s="726">
        <f>'Ledger Load Template LGSvcs TEM'!AA250</f>
        <v>0</v>
      </c>
      <c r="G348" s="669"/>
      <c r="H348" s="669"/>
    </row>
    <row r="349" spans="1:8">
      <c r="A349" s="685" t="s">
        <v>2278</v>
      </c>
      <c r="B349" s="688" t="s">
        <v>2254</v>
      </c>
      <c r="C349" s="698" t="s">
        <v>2252</v>
      </c>
      <c r="D349" s="687" t="s">
        <v>910</v>
      </c>
      <c r="E349" s="726">
        <f>'Ledger Load Template LGSvcs TEM'!AA251</f>
        <v>0</v>
      </c>
      <c r="G349" s="669"/>
      <c r="H349" s="669"/>
    </row>
    <row r="350" spans="1:8">
      <c r="A350" s="685" t="s">
        <v>2278</v>
      </c>
      <c r="B350" s="688" t="s">
        <v>2254</v>
      </c>
      <c r="C350" s="698" t="s">
        <v>2253</v>
      </c>
      <c r="D350" s="687" t="s">
        <v>910</v>
      </c>
      <c r="E350" s="726">
        <f>'Ledger Load Template LGSvcs TEM'!AA252</f>
        <v>0</v>
      </c>
      <c r="G350" s="669"/>
      <c r="H350" s="669"/>
    </row>
    <row r="351" spans="1:8">
      <c r="A351" s="685" t="s">
        <v>2278</v>
      </c>
      <c r="B351" s="688" t="s">
        <v>2255</v>
      </c>
      <c r="C351" s="698" t="s">
        <v>2248</v>
      </c>
      <c r="D351" s="687" t="s">
        <v>911</v>
      </c>
      <c r="E351" s="726">
        <f>'Ledger Load Template LGSvcs TEM'!AA253</f>
        <v>0</v>
      </c>
      <c r="G351" s="669"/>
      <c r="H351" s="669"/>
    </row>
    <row r="352" spans="1:8">
      <c r="A352" s="685" t="s">
        <v>2278</v>
      </c>
      <c r="B352" s="688" t="s">
        <v>2255</v>
      </c>
      <c r="C352" s="698" t="s">
        <v>2250</v>
      </c>
      <c r="D352" s="687" t="s">
        <v>911</v>
      </c>
      <c r="E352" s="726">
        <f>'Ledger Load Template LGSvcs TEM'!AA254</f>
        <v>0</v>
      </c>
      <c r="G352" s="669"/>
      <c r="H352" s="669"/>
    </row>
    <row r="353" spans="1:8">
      <c r="A353" s="685" t="s">
        <v>2278</v>
      </c>
      <c r="B353" s="688" t="s">
        <v>2255</v>
      </c>
      <c r="C353" s="698" t="s">
        <v>2251</v>
      </c>
      <c r="D353" s="687" t="s">
        <v>911</v>
      </c>
      <c r="E353" s="726">
        <f>'Ledger Load Template LGSvcs TEM'!AA255</f>
        <v>0</v>
      </c>
      <c r="G353" s="669"/>
      <c r="H353" s="669"/>
    </row>
    <row r="354" spans="1:8">
      <c r="A354" s="685" t="s">
        <v>2278</v>
      </c>
      <c r="B354" s="688" t="s">
        <v>2255</v>
      </c>
      <c r="C354" s="698" t="s">
        <v>2252</v>
      </c>
      <c r="D354" s="687" t="s">
        <v>911</v>
      </c>
      <c r="E354" s="726">
        <f>'Ledger Load Template LGSvcs TEM'!AA256</f>
        <v>0</v>
      </c>
      <c r="G354" s="669"/>
      <c r="H354" s="669"/>
    </row>
    <row r="355" spans="1:8">
      <c r="A355" s="685" t="s">
        <v>2278</v>
      </c>
      <c r="B355" s="688" t="s">
        <v>2255</v>
      </c>
      <c r="C355" s="698" t="s">
        <v>2253</v>
      </c>
      <c r="D355" s="687" t="s">
        <v>911</v>
      </c>
      <c r="E355" s="726">
        <f>'Ledger Load Template LGSvcs TEM'!AA257</f>
        <v>0</v>
      </c>
      <c r="G355" s="669"/>
      <c r="H355" s="669"/>
    </row>
    <row r="356" spans="1:8">
      <c r="A356" s="685" t="s">
        <v>2278</v>
      </c>
      <c r="B356" s="688" t="s">
        <v>2256</v>
      </c>
      <c r="C356" s="698" t="s">
        <v>2248</v>
      </c>
      <c r="D356" s="687" t="s">
        <v>912</v>
      </c>
      <c r="E356" s="726">
        <f>'Ledger Load Template LGSvcs TEM'!AA258</f>
        <v>0</v>
      </c>
      <c r="G356" s="669"/>
      <c r="H356" s="669"/>
    </row>
    <row r="357" spans="1:8">
      <c r="A357" s="685" t="s">
        <v>2278</v>
      </c>
      <c r="B357" s="688" t="s">
        <v>2256</v>
      </c>
      <c r="C357" s="698" t="s">
        <v>2250</v>
      </c>
      <c r="D357" s="687" t="s">
        <v>912</v>
      </c>
      <c r="E357" s="726">
        <f>'Ledger Load Template LGSvcs TEM'!AA259</f>
        <v>0</v>
      </c>
      <c r="G357" s="669"/>
      <c r="H357" s="669"/>
    </row>
    <row r="358" spans="1:8">
      <c r="A358" s="685" t="s">
        <v>2278</v>
      </c>
      <c r="B358" s="688" t="s">
        <v>2256</v>
      </c>
      <c r="C358" s="698" t="s">
        <v>2251</v>
      </c>
      <c r="D358" s="687" t="s">
        <v>912</v>
      </c>
      <c r="E358" s="726">
        <f>'Ledger Load Template LGSvcs TEM'!AA260</f>
        <v>0</v>
      </c>
      <c r="G358" s="669"/>
      <c r="H358" s="669"/>
    </row>
    <row r="359" spans="1:8">
      <c r="A359" s="685" t="s">
        <v>2278</v>
      </c>
      <c r="B359" s="688" t="s">
        <v>2256</v>
      </c>
      <c r="C359" s="698" t="s">
        <v>2252</v>
      </c>
      <c r="D359" s="687" t="s">
        <v>912</v>
      </c>
      <c r="E359" s="726">
        <f>'Ledger Load Template LGSvcs TEM'!AA261</f>
        <v>0</v>
      </c>
      <c r="G359" s="669"/>
      <c r="H359" s="669"/>
    </row>
    <row r="360" spans="1:8">
      <c r="A360" s="685" t="s">
        <v>2278</v>
      </c>
      <c r="B360" s="688" t="s">
        <v>2256</v>
      </c>
      <c r="C360" s="698" t="s">
        <v>2253</v>
      </c>
      <c r="D360" s="687" t="s">
        <v>912</v>
      </c>
      <c r="E360" s="726">
        <f>'Ledger Load Template LGSvcs TEM'!AA262</f>
        <v>0</v>
      </c>
      <c r="G360" s="669"/>
      <c r="H360" s="669"/>
    </row>
    <row r="361" spans="1:8">
      <c r="A361" s="685" t="s">
        <v>2278</v>
      </c>
      <c r="B361" s="688" t="s">
        <v>2257</v>
      </c>
      <c r="C361" s="698" t="s">
        <v>2248</v>
      </c>
      <c r="D361" s="687" t="s">
        <v>913</v>
      </c>
      <c r="E361" s="726">
        <f>'Ledger Load Template LGSvcs TEM'!AA263</f>
        <v>0</v>
      </c>
      <c r="G361" s="669"/>
      <c r="H361" s="669"/>
    </row>
    <row r="362" spans="1:8">
      <c r="A362" s="685" t="s">
        <v>2278</v>
      </c>
      <c r="B362" s="688" t="s">
        <v>2257</v>
      </c>
      <c r="C362" s="698" t="s">
        <v>2250</v>
      </c>
      <c r="D362" s="687" t="s">
        <v>913</v>
      </c>
      <c r="E362" s="726">
        <f>'Ledger Load Template LGSvcs TEM'!AA264</f>
        <v>0</v>
      </c>
      <c r="G362" s="669"/>
      <c r="H362" s="669"/>
    </row>
    <row r="363" spans="1:8">
      <c r="A363" s="685" t="s">
        <v>2278</v>
      </c>
      <c r="B363" s="688" t="s">
        <v>2257</v>
      </c>
      <c r="C363" s="698" t="s">
        <v>2251</v>
      </c>
      <c r="D363" s="687" t="s">
        <v>913</v>
      </c>
      <c r="E363" s="726">
        <f>'Ledger Load Template LGSvcs TEM'!AA265</f>
        <v>0</v>
      </c>
      <c r="G363" s="669"/>
      <c r="H363" s="669"/>
    </row>
    <row r="364" spans="1:8">
      <c r="A364" s="685" t="s">
        <v>2278</v>
      </c>
      <c r="B364" s="688" t="s">
        <v>2257</v>
      </c>
      <c r="C364" s="698" t="s">
        <v>2252</v>
      </c>
      <c r="D364" s="687" t="s">
        <v>913</v>
      </c>
      <c r="E364" s="726">
        <f>'Ledger Load Template LGSvcs TEM'!AA266</f>
        <v>0</v>
      </c>
      <c r="G364" s="669"/>
      <c r="H364" s="669"/>
    </row>
    <row r="365" spans="1:8">
      <c r="A365" s="685" t="s">
        <v>2278</v>
      </c>
      <c r="B365" s="688" t="s">
        <v>2257</v>
      </c>
      <c r="C365" s="698" t="s">
        <v>2253</v>
      </c>
      <c r="D365" s="687" t="s">
        <v>913</v>
      </c>
      <c r="E365" s="726">
        <f>'Ledger Load Template LGSvcs TEM'!AA267</f>
        <v>0</v>
      </c>
      <c r="G365" s="669"/>
      <c r="H365" s="669"/>
    </row>
    <row r="366" spans="1:8">
      <c r="A366" s="685" t="s">
        <v>2278</v>
      </c>
      <c r="B366" s="688" t="s">
        <v>2258</v>
      </c>
      <c r="C366" s="698" t="s">
        <v>2248</v>
      </c>
      <c r="D366" s="687" t="s">
        <v>914</v>
      </c>
      <c r="E366" s="726">
        <f>'Ledger Load Template LGSvcs TEM'!AA268</f>
        <v>0</v>
      </c>
      <c r="G366" s="669"/>
      <c r="H366" s="669"/>
    </row>
    <row r="367" spans="1:8">
      <c r="A367" s="685" t="s">
        <v>2278</v>
      </c>
      <c r="B367" s="688" t="s">
        <v>2258</v>
      </c>
      <c r="C367" s="698" t="s">
        <v>2250</v>
      </c>
      <c r="D367" s="687" t="s">
        <v>914</v>
      </c>
      <c r="E367" s="726">
        <f>'Ledger Load Template LGSvcs TEM'!AA269</f>
        <v>0</v>
      </c>
      <c r="G367" s="669"/>
      <c r="H367" s="669"/>
    </row>
    <row r="368" spans="1:8">
      <c r="A368" s="685" t="s">
        <v>2278</v>
      </c>
      <c r="B368" s="688" t="s">
        <v>2258</v>
      </c>
      <c r="C368" s="698" t="s">
        <v>2251</v>
      </c>
      <c r="D368" s="687" t="s">
        <v>914</v>
      </c>
      <c r="E368" s="726">
        <f>'Ledger Load Template LGSvcs TEM'!AA270</f>
        <v>0</v>
      </c>
      <c r="G368" s="669"/>
      <c r="H368" s="669"/>
    </row>
    <row r="369" spans="1:8">
      <c r="A369" s="685" t="s">
        <v>2278</v>
      </c>
      <c r="B369" s="688" t="s">
        <v>2258</v>
      </c>
      <c r="C369" s="698" t="s">
        <v>2252</v>
      </c>
      <c r="D369" s="687" t="s">
        <v>914</v>
      </c>
      <c r="E369" s="726">
        <f>'Ledger Load Template LGSvcs TEM'!AA271</f>
        <v>0</v>
      </c>
      <c r="G369" s="669"/>
      <c r="H369" s="669"/>
    </row>
    <row r="370" spans="1:8">
      <c r="A370" s="685" t="s">
        <v>2278</v>
      </c>
      <c r="B370" s="688" t="s">
        <v>2258</v>
      </c>
      <c r="C370" s="698" t="s">
        <v>2253</v>
      </c>
      <c r="D370" s="687" t="s">
        <v>914</v>
      </c>
      <c r="E370" s="726">
        <f>'Ledger Load Template LGSvcs TEM'!AA272</f>
        <v>0</v>
      </c>
      <c r="G370" s="669"/>
      <c r="H370" s="669"/>
    </row>
    <row r="371" spans="1:8">
      <c r="A371" s="685" t="s">
        <v>2278</v>
      </c>
      <c r="B371" s="688" t="s">
        <v>2259</v>
      </c>
      <c r="C371" s="698" t="s">
        <v>2248</v>
      </c>
      <c r="D371" s="687" t="s">
        <v>915</v>
      </c>
      <c r="E371" s="726">
        <f>'Ledger Load Template LGSvcs TEM'!AA273</f>
        <v>0</v>
      </c>
      <c r="G371" s="669"/>
      <c r="H371" s="669"/>
    </row>
    <row r="372" spans="1:8">
      <c r="A372" s="685" t="s">
        <v>2278</v>
      </c>
      <c r="B372" s="688" t="s">
        <v>2259</v>
      </c>
      <c r="C372" s="698" t="s">
        <v>2250</v>
      </c>
      <c r="D372" s="687" t="s">
        <v>915</v>
      </c>
      <c r="E372" s="726">
        <f>'Ledger Load Template LGSvcs TEM'!AA274</f>
        <v>0</v>
      </c>
      <c r="G372" s="669"/>
      <c r="H372" s="669"/>
    </row>
    <row r="373" spans="1:8">
      <c r="A373" s="685" t="s">
        <v>2278</v>
      </c>
      <c r="B373" s="688" t="s">
        <v>2259</v>
      </c>
      <c r="C373" s="698" t="s">
        <v>2251</v>
      </c>
      <c r="D373" s="687" t="s">
        <v>915</v>
      </c>
      <c r="E373" s="726">
        <f>'Ledger Load Template LGSvcs TEM'!AA275</f>
        <v>0</v>
      </c>
      <c r="G373" s="669"/>
      <c r="H373" s="669"/>
    </row>
    <row r="374" spans="1:8">
      <c r="A374" s="685" t="s">
        <v>2278</v>
      </c>
      <c r="B374" s="685" t="s">
        <v>2259</v>
      </c>
      <c r="C374" s="698" t="s">
        <v>2252</v>
      </c>
      <c r="D374" s="687" t="s">
        <v>915</v>
      </c>
      <c r="E374" s="726">
        <f>'Ledger Load Template LGSvcs TEM'!AA276</f>
        <v>0</v>
      </c>
      <c r="G374" s="669"/>
      <c r="H374" s="669"/>
    </row>
    <row r="375" spans="1:8">
      <c r="A375" s="685" t="s">
        <v>2278</v>
      </c>
      <c r="B375" s="685" t="s">
        <v>2259</v>
      </c>
      <c r="C375" s="698" t="s">
        <v>2253</v>
      </c>
      <c r="D375" s="687" t="s">
        <v>915</v>
      </c>
      <c r="E375" s="726">
        <f>'Ledger Load Template LGSvcs TEM'!AA277</f>
        <v>0</v>
      </c>
      <c r="G375" s="669"/>
      <c r="H375" s="669"/>
    </row>
    <row r="376" spans="1:8">
      <c r="A376" s="685" t="s">
        <v>2278</v>
      </c>
      <c r="B376" s="685" t="s">
        <v>2260</v>
      </c>
      <c r="C376" s="698" t="s">
        <v>2248</v>
      </c>
      <c r="D376" s="687" t="s">
        <v>955</v>
      </c>
      <c r="E376" s="726">
        <f>'Ledger Load Template LGSvcs TEM'!AA278</f>
        <v>0</v>
      </c>
      <c r="G376" s="669"/>
      <c r="H376" s="669"/>
    </row>
    <row r="377" spans="1:8">
      <c r="A377" s="685" t="s">
        <v>2278</v>
      </c>
      <c r="B377" s="685" t="s">
        <v>2260</v>
      </c>
      <c r="C377" s="698" t="s">
        <v>2250</v>
      </c>
      <c r="D377" s="687" t="s">
        <v>955</v>
      </c>
      <c r="E377" s="726">
        <f>'Ledger Load Template LGSvcs TEM'!AA279</f>
        <v>0</v>
      </c>
      <c r="G377" s="669"/>
      <c r="H377" s="669"/>
    </row>
    <row r="378" spans="1:8">
      <c r="A378" s="685" t="s">
        <v>2278</v>
      </c>
      <c r="B378" s="685" t="s">
        <v>2260</v>
      </c>
      <c r="C378" s="698" t="s">
        <v>2251</v>
      </c>
      <c r="D378" s="687" t="s">
        <v>955</v>
      </c>
      <c r="E378" s="726">
        <f>'Ledger Load Template LGSvcs TEM'!AA280</f>
        <v>0</v>
      </c>
      <c r="G378" s="669"/>
      <c r="H378" s="669"/>
    </row>
    <row r="379" spans="1:8">
      <c r="A379" s="685" t="s">
        <v>2278</v>
      </c>
      <c r="B379" s="685" t="s">
        <v>2260</v>
      </c>
      <c r="C379" s="698" t="s">
        <v>2252</v>
      </c>
      <c r="D379" s="687" t="s">
        <v>955</v>
      </c>
      <c r="E379" s="726">
        <f>'Ledger Load Template LGSvcs TEM'!AA281</f>
        <v>0</v>
      </c>
      <c r="G379" s="669"/>
      <c r="H379" s="669"/>
    </row>
    <row r="380" spans="1:8">
      <c r="A380" s="685" t="s">
        <v>2278</v>
      </c>
      <c r="B380" s="685" t="s">
        <v>2260</v>
      </c>
      <c r="C380" s="698" t="s">
        <v>2253</v>
      </c>
      <c r="D380" s="687" t="s">
        <v>955</v>
      </c>
      <c r="E380" s="726">
        <f>'Ledger Load Template LGSvcs TEM'!AA282</f>
        <v>0</v>
      </c>
      <c r="G380" s="669"/>
      <c r="H380" s="669"/>
    </row>
    <row r="381" spans="1:8">
      <c r="A381" s="685" t="s">
        <v>2278</v>
      </c>
      <c r="B381" s="685" t="s">
        <v>2261</v>
      </c>
      <c r="C381" s="698" t="s">
        <v>2248</v>
      </c>
      <c r="D381" s="687" t="s">
        <v>956</v>
      </c>
      <c r="E381" s="726">
        <f>'Ledger Load Template LGSvcs TEM'!AA283</f>
        <v>0</v>
      </c>
      <c r="G381" s="669"/>
      <c r="H381" s="669"/>
    </row>
    <row r="382" spans="1:8">
      <c r="A382" s="685" t="s">
        <v>2278</v>
      </c>
      <c r="B382" s="685" t="s">
        <v>2261</v>
      </c>
      <c r="C382" s="698" t="s">
        <v>2250</v>
      </c>
      <c r="D382" s="687" t="s">
        <v>956</v>
      </c>
      <c r="E382" s="726">
        <f>'Ledger Load Template LGSvcs TEM'!AA284</f>
        <v>0</v>
      </c>
      <c r="G382" s="669"/>
      <c r="H382" s="669"/>
    </row>
    <row r="383" spans="1:8">
      <c r="A383" s="685" t="s">
        <v>2278</v>
      </c>
      <c r="B383" s="685" t="s">
        <v>2261</v>
      </c>
      <c r="C383" s="698" t="s">
        <v>2251</v>
      </c>
      <c r="D383" s="687" t="s">
        <v>956</v>
      </c>
      <c r="E383" s="726">
        <f>'Ledger Load Template LGSvcs TEM'!AA285</f>
        <v>0</v>
      </c>
      <c r="G383" s="669"/>
      <c r="H383" s="669"/>
    </row>
    <row r="384" spans="1:8">
      <c r="A384" s="685" t="s">
        <v>2278</v>
      </c>
      <c r="B384" s="685" t="s">
        <v>2261</v>
      </c>
      <c r="C384" s="698" t="s">
        <v>2252</v>
      </c>
      <c r="D384" s="687" t="s">
        <v>956</v>
      </c>
      <c r="E384" s="726">
        <f>'Ledger Load Template LGSvcs TEM'!AA286</f>
        <v>0</v>
      </c>
      <c r="G384" s="669"/>
      <c r="H384" s="669"/>
    </row>
    <row r="385" spans="1:8">
      <c r="A385" s="685" t="s">
        <v>2278</v>
      </c>
      <c r="B385" s="685" t="s">
        <v>2261</v>
      </c>
      <c r="C385" s="698" t="s">
        <v>2253</v>
      </c>
      <c r="D385" s="687" t="s">
        <v>956</v>
      </c>
      <c r="E385" s="726">
        <f>'Ledger Load Template LGSvcs TEM'!AA287</f>
        <v>0</v>
      </c>
      <c r="G385" s="669"/>
      <c r="H385" s="669"/>
    </row>
    <row r="386" spans="1:8">
      <c r="A386" s="685" t="s">
        <v>2278</v>
      </c>
      <c r="B386" s="685" t="s">
        <v>2262</v>
      </c>
      <c r="C386" s="698" t="s">
        <v>2248</v>
      </c>
      <c r="D386" s="687" t="s">
        <v>2263</v>
      </c>
      <c r="E386" s="726">
        <f>'Ledger Load Template LGSvcs TEM'!AA288</f>
        <v>0</v>
      </c>
      <c r="G386" s="669"/>
      <c r="H386" s="669"/>
    </row>
    <row r="387" spans="1:8">
      <c r="A387" s="685" t="s">
        <v>2278</v>
      </c>
      <c r="B387" s="685" t="s">
        <v>2262</v>
      </c>
      <c r="C387" s="698" t="s">
        <v>2250</v>
      </c>
      <c r="D387" s="687" t="s">
        <v>2263</v>
      </c>
      <c r="E387" s="726">
        <f>'Ledger Load Template LGSvcs TEM'!AA289</f>
        <v>0</v>
      </c>
      <c r="G387" s="669"/>
      <c r="H387" s="669"/>
    </row>
    <row r="388" spans="1:8">
      <c r="A388" s="685" t="s">
        <v>2278</v>
      </c>
      <c r="B388" s="685" t="s">
        <v>2262</v>
      </c>
      <c r="C388" s="698" t="s">
        <v>2251</v>
      </c>
      <c r="D388" s="687" t="s">
        <v>2263</v>
      </c>
      <c r="E388" s="726">
        <f>'Ledger Load Template LGSvcs TEM'!AA290</f>
        <v>0</v>
      </c>
      <c r="G388" s="669"/>
      <c r="H388" s="669"/>
    </row>
    <row r="389" spans="1:8">
      <c r="A389" s="685" t="s">
        <v>2278</v>
      </c>
      <c r="B389" s="685" t="s">
        <v>2262</v>
      </c>
      <c r="C389" s="698" t="s">
        <v>2252</v>
      </c>
      <c r="D389" s="687" t="s">
        <v>2263</v>
      </c>
      <c r="E389" s="726">
        <f>'Ledger Load Template LGSvcs TEM'!AA291</f>
        <v>0</v>
      </c>
      <c r="G389" s="669"/>
      <c r="H389" s="669"/>
    </row>
    <row r="390" spans="1:8">
      <c r="A390" s="685" t="s">
        <v>2278</v>
      </c>
      <c r="B390" s="685" t="s">
        <v>2262</v>
      </c>
      <c r="C390" s="698" t="s">
        <v>2253</v>
      </c>
      <c r="D390" s="687" t="s">
        <v>2263</v>
      </c>
      <c r="E390" s="726">
        <f>'Ledger Load Template LGSvcs TEM'!AA292</f>
        <v>0</v>
      </c>
      <c r="G390" s="669"/>
      <c r="H390" s="669"/>
    </row>
    <row r="391" spans="1:8">
      <c r="A391" s="685" t="s">
        <v>2278</v>
      </c>
      <c r="B391" s="685" t="s">
        <v>2264</v>
      </c>
      <c r="C391" s="698" t="s">
        <v>2248</v>
      </c>
      <c r="D391" s="687" t="s">
        <v>193</v>
      </c>
      <c r="E391" s="726">
        <f>'Ledger Load Template LGSvcs TEM'!AA293</f>
        <v>0</v>
      </c>
      <c r="G391" s="669"/>
      <c r="H391" s="669"/>
    </row>
    <row r="392" spans="1:8">
      <c r="A392" s="685" t="s">
        <v>2278</v>
      </c>
      <c r="B392" s="685" t="s">
        <v>2264</v>
      </c>
      <c r="C392" s="698" t="s">
        <v>2250</v>
      </c>
      <c r="D392" s="687" t="s">
        <v>193</v>
      </c>
      <c r="E392" s="726">
        <f>'Ledger Load Template LGSvcs TEM'!AA294</f>
        <v>0</v>
      </c>
      <c r="G392" s="669"/>
      <c r="H392" s="669"/>
    </row>
    <row r="393" spans="1:8">
      <c r="A393" s="685" t="s">
        <v>2278</v>
      </c>
      <c r="B393" s="685" t="s">
        <v>2264</v>
      </c>
      <c r="C393" s="698" t="s">
        <v>2251</v>
      </c>
      <c r="D393" s="687" t="s">
        <v>193</v>
      </c>
      <c r="E393" s="726">
        <f>'Ledger Load Template LGSvcs TEM'!AA295</f>
        <v>0</v>
      </c>
      <c r="G393" s="669"/>
      <c r="H393" s="669"/>
    </row>
    <row r="394" spans="1:8">
      <c r="A394" s="685" t="s">
        <v>2278</v>
      </c>
      <c r="B394" s="685" t="s">
        <v>2264</v>
      </c>
      <c r="C394" s="698" t="s">
        <v>2252</v>
      </c>
      <c r="D394" s="687" t="s">
        <v>193</v>
      </c>
      <c r="E394" s="726">
        <f>'Ledger Load Template LGSvcs TEM'!AA296</f>
        <v>0</v>
      </c>
      <c r="G394" s="669"/>
      <c r="H394" s="669"/>
    </row>
    <row r="395" spans="1:8">
      <c r="A395" s="685" t="s">
        <v>2278</v>
      </c>
      <c r="B395" s="685" t="s">
        <v>2264</v>
      </c>
      <c r="C395" s="698" t="s">
        <v>2253</v>
      </c>
      <c r="D395" s="687" t="s">
        <v>193</v>
      </c>
      <c r="E395" s="726">
        <f>'Ledger Load Template LGSvcs TEM'!AA297</f>
        <v>0</v>
      </c>
      <c r="G395" s="669"/>
      <c r="H395" s="669"/>
    </row>
    <row r="396" spans="1:8">
      <c r="A396" s="685" t="s">
        <v>2278</v>
      </c>
      <c r="B396" s="685" t="s">
        <v>2265</v>
      </c>
      <c r="C396" s="698" t="s">
        <v>2248</v>
      </c>
      <c r="D396" s="687" t="s">
        <v>2266</v>
      </c>
      <c r="E396" s="726">
        <f>'Ledger Load Template LGSvcs TEM'!AA298</f>
        <v>0</v>
      </c>
      <c r="G396" s="669"/>
      <c r="H396" s="669"/>
    </row>
    <row r="397" spans="1:8">
      <c r="A397" s="685" t="s">
        <v>2278</v>
      </c>
      <c r="B397" s="685" t="s">
        <v>2265</v>
      </c>
      <c r="C397" s="698" t="s">
        <v>2250</v>
      </c>
      <c r="D397" s="687" t="s">
        <v>2266</v>
      </c>
      <c r="E397" s="726">
        <f>'Ledger Load Template LGSvcs TEM'!AA299</f>
        <v>0</v>
      </c>
      <c r="G397" s="669"/>
      <c r="H397" s="669"/>
    </row>
    <row r="398" spans="1:8">
      <c r="A398" s="685" t="s">
        <v>2278</v>
      </c>
      <c r="B398" s="685" t="s">
        <v>2265</v>
      </c>
      <c r="C398" s="698" t="s">
        <v>2251</v>
      </c>
      <c r="D398" s="687" t="s">
        <v>2266</v>
      </c>
      <c r="E398" s="726">
        <f>'Ledger Load Template LGSvcs TEM'!AA300</f>
        <v>0</v>
      </c>
      <c r="G398" s="669"/>
      <c r="H398" s="669"/>
    </row>
    <row r="399" spans="1:8">
      <c r="A399" s="685" t="s">
        <v>2278</v>
      </c>
      <c r="B399" s="685" t="s">
        <v>2265</v>
      </c>
      <c r="C399" s="698" t="s">
        <v>2252</v>
      </c>
      <c r="D399" s="687" t="s">
        <v>2266</v>
      </c>
      <c r="E399" s="726">
        <f>'Ledger Load Template LGSvcs TEM'!AA301</f>
        <v>0</v>
      </c>
      <c r="G399" s="1712" t="s">
        <v>2267</v>
      </c>
      <c r="H399" s="1712"/>
    </row>
    <row r="400" spans="1:8" ht="13.5" thickBot="1">
      <c r="A400" s="685" t="s">
        <v>2278</v>
      </c>
      <c r="B400" s="685" t="s">
        <v>2265</v>
      </c>
      <c r="C400" s="698" t="s">
        <v>2253</v>
      </c>
      <c r="D400" s="687" t="s">
        <v>2266</v>
      </c>
      <c r="E400" s="726">
        <f>'Ledger Load Template LGSvcs TEM'!AA302</f>
        <v>0</v>
      </c>
      <c r="H400" s="697">
        <f>SUM(E341:E400)</f>
        <v>0</v>
      </c>
    </row>
    <row r="401" spans="1:8" ht="13.5" thickTop="1">
      <c r="A401" s="1722"/>
      <c r="B401" s="1723"/>
      <c r="C401" s="1723"/>
      <c r="D401" s="1723"/>
      <c r="E401" s="1724"/>
      <c r="G401" s="669"/>
      <c r="H401" s="669"/>
    </row>
    <row r="402" spans="1:8" ht="15.75">
      <c r="A402" s="1713" t="s">
        <v>2284</v>
      </c>
      <c r="B402" s="1714"/>
      <c r="C402" s="1714"/>
      <c r="D402" s="1714"/>
      <c r="E402" s="1715"/>
      <c r="G402" s="669"/>
      <c r="H402" s="669"/>
    </row>
    <row r="403" spans="1:8">
      <c r="A403" s="1716" t="s">
        <v>2285</v>
      </c>
      <c r="B403" s="1717"/>
      <c r="C403" s="1717"/>
      <c r="D403" s="1717"/>
      <c r="E403" s="1718"/>
      <c r="G403" s="669"/>
      <c r="H403" s="669"/>
    </row>
    <row r="404" spans="1:8">
      <c r="A404" s="685" t="s">
        <v>2286</v>
      </c>
      <c r="B404" s="682" t="s">
        <v>2115</v>
      </c>
      <c r="C404" s="687"/>
      <c r="D404" s="684" t="s">
        <v>2116</v>
      </c>
      <c r="E404" s="724">
        <f>'Ledger Load Template LGSvcs TEM'!AA303</f>
        <v>0</v>
      </c>
      <c r="G404" s="669"/>
      <c r="H404" s="669"/>
    </row>
    <row r="405" spans="1:8">
      <c r="A405" s="685" t="s">
        <v>2286</v>
      </c>
      <c r="B405" s="686" t="s">
        <v>2117</v>
      </c>
      <c r="C405" s="687"/>
      <c r="D405" s="687" t="s">
        <v>2118</v>
      </c>
      <c r="E405" s="724">
        <f>'Ledger Load Template LGSvcs TEM'!AA304</f>
        <v>0</v>
      </c>
      <c r="G405" s="669"/>
      <c r="H405" s="669"/>
    </row>
    <row r="406" spans="1:8">
      <c r="A406" s="685" t="s">
        <v>2286</v>
      </c>
      <c r="B406" s="688" t="s">
        <v>2119</v>
      </c>
      <c r="C406" s="687"/>
      <c r="D406" s="687" t="s">
        <v>2120</v>
      </c>
      <c r="E406" s="724">
        <f>'Ledger Load Template LGSvcs TEM'!AA305</f>
        <v>0</v>
      </c>
      <c r="G406" s="669"/>
      <c r="H406" s="669"/>
    </row>
    <row r="407" spans="1:8">
      <c r="A407" s="685" t="s">
        <v>2286</v>
      </c>
      <c r="B407" s="688" t="s">
        <v>2121</v>
      </c>
      <c r="C407" s="687"/>
      <c r="D407" s="687" t="s">
        <v>2122</v>
      </c>
      <c r="E407" s="724">
        <f>'Ledger Load Template LGSvcs TEM'!AA306</f>
        <v>0</v>
      </c>
      <c r="G407" s="669"/>
      <c r="H407" s="669"/>
    </row>
    <row r="408" spans="1:8">
      <c r="A408" s="685" t="s">
        <v>2286</v>
      </c>
      <c r="B408" s="688" t="s">
        <v>2123</v>
      </c>
      <c r="C408" s="687"/>
      <c r="D408" s="687" t="s">
        <v>2124</v>
      </c>
      <c r="E408" s="724">
        <f>'Ledger Load Template LGSvcs TEM'!AA307</f>
        <v>0</v>
      </c>
      <c r="G408" s="669"/>
      <c r="H408" s="669"/>
    </row>
    <row r="409" spans="1:8">
      <c r="A409" s="685" t="s">
        <v>2286</v>
      </c>
      <c r="B409" s="688" t="s">
        <v>2125</v>
      </c>
      <c r="C409" s="687"/>
      <c r="D409" s="687" t="s">
        <v>933</v>
      </c>
      <c r="E409" s="724">
        <f>'Ledger Load Template LGSvcs TEM'!AA308</f>
        <v>0</v>
      </c>
      <c r="G409" s="669"/>
      <c r="H409" s="669"/>
    </row>
    <row r="410" spans="1:8">
      <c r="A410" s="685" t="s">
        <v>2286</v>
      </c>
      <c r="B410" s="688" t="s">
        <v>2126</v>
      </c>
      <c r="C410" s="687"/>
      <c r="D410" s="687" t="s">
        <v>2127</v>
      </c>
      <c r="E410" s="724">
        <f>'Ledger Load Template LGSvcs TEM'!AA309</f>
        <v>0</v>
      </c>
      <c r="G410" s="669"/>
      <c r="H410" s="669"/>
    </row>
    <row r="411" spans="1:8">
      <c r="A411" s="685" t="s">
        <v>2286</v>
      </c>
      <c r="B411" s="688" t="s">
        <v>2128</v>
      </c>
      <c r="C411" s="687"/>
      <c r="D411" s="687" t="s">
        <v>2129</v>
      </c>
      <c r="E411" s="726"/>
      <c r="G411" s="669"/>
      <c r="H411" s="669"/>
    </row>
    <row r="412" spans="1:8">
      <c r="A412" s="685" t="s">
        <v>2286</v>
      </c>
      <c r="B412" s="688" t="s">
        <v>2130</v>
      </c>
      <c r="C412" s="687"/>
      <c r="D412" s="687" t="s">
        <v>1546</v>
      </c>
      <c r="E412" s="726">
        <f>'Ledger Load Template LGSvcs TEM'!AA311</f>
        <v>0</v>
      </c>
      <c r="G412" s="669"/>
      <c r="H412" s="669"/>
    </row>
    <row r="413" spans="1:8">
      <c r="A413" s="1716" t="s">
        <v>2287</v>
      </c>
      <c r="B413" s="1717"/>
      <c r="C413" s="1717"/>
      <c r="D413" s="1717"/>
      <c r="E413" s="1718"/>
      <c r="G413" s="689" t="s">
        <v>2288</v>
      </c>
      <c r="H413" s="690"/>
    </row>
    <row r="414" spans="1:8">
      <c r="A414" s="685" t="s">
        <v>2286</v>
      </c>
      <c r="B414" s="685" t="s">
        <v>2133</v>
      </c>
      <c r="C414" s="687"/>
      <c r="D414" s="687" t="s">
        <v>2134</v>
      </c>
      <c r="E414" s="726">
        <f>'Ledger Load Template LGSvcs TEM'!AA312</f>
        <v>0</v>
      </c>
      <c r="G414" s="691" t="s">
        <v>441</v>
      </c>
      <c r="H414" s="692">
        <f>E404+E405+E406+E407+E408+E409+E410+E411</f>
        <v>0</v>
      </c>
    </row>
    <row r="415" spans="1:8">
      <c r="A415" s="685" t="s">
        <v>2286</v>
      </c>
      <c r="B415" s="685" t="s">
        <v>2136</v>
      </c>
      <c r="C415" s="687"/>
      <c r="D415" s="687" t="s">
        <v>2137</v>
      </c>
      <c r="E415" s="726">
        <f>'Ledger Load Template LGSvcs TEM'!AA313</f>
        <v>0</v>
      </c>
      <c r="G415" s="691" t="s">
        <v>2138</v>
      </c>
      <c r="H415" s="692">
        <f>E412</f>
        <v>0</v>
      </c>
    </row>
    <row r="416" spans="1:8">
      <c r="A416" s="685" t="s">
        <v>2286</v>
      </c>
      <c r="B416" s="685" t="s">
        <v>2139</v>
      </c>
      <c r="C416" s="687"/>
      <c r="D416" s="687" t="s">
        <v>1541</v>
      </c>
      <c r="E416" s="726">
        <f>'Ledger Load Template LGSvcs TEM'!AA315</f>
        <v>0</v>
      </c>
      <c r="G416" s="691"/>
      <c r="H416" s="692"/>
    </row>
    <row r="417" spans="1:8">
      <c r="A417" s="685" t="s">
        <v>2286</v>
      </c>
      <c r="B417" s="685" t="s">
        <v>2140</v>
      </c>
      <c r="C417" s="687"/>
      <c r="D417" s="687" t="s">
        <v>2141</v>
      </c>
      <c r="E417" s="726">
        <f>'Ledger Load Template LGSvcs TEM'!AA316</f>
        <v>0</v>
      </c>
      <c r="G417" s="691" t="s">
        <v>1062</v>
      </c>
      <c r="H417" s="692">
        <f>E414+E415+E417</f>
        <v>0</v>
      </c>
    </row>
    <row r="418" spans="1:8">
      <c r="A418" s="1716" t="s">
        <v>2289</v>
      </c>
      <c r="B418" s="1717"/>
      <c r="C418" s="1717"/>
      <c r="D418" s="1717"/>
      <c r="E418" s="1718"/>
      <c r="G418" s="691" t="s">
        <v>2143</v>
      </c>
      <c r="H418" s="692">
        <f>E416</f>
        <v>0</v>
      </c>
    </row>
    <row r="419" spans="1:8">
      <c r="A419" s="685" t="s">
        <v>2286</v>
      </c>
      <c r="B419" s="685" t="s">
        <v>2144</v>
      </c>
      <c r="C419" s="687"/>
      <c r="D419" s="687" t="s">
        <v>2145</v>
      </c>
      <c r="E419" s="726"/>
      <c r="G419" s="691"/>
      <c r="H419" s="692"/>
    </row>
    <row r="420" spans="1:8">
      <c r="A420" s="685" t="s">
        <v>2286</v>
      </c>
      <c r="B420" s="685" t="s">
        <v>2146</v>
      </c>
      <c r="C420" s="687"/>
      <c r="D420" s="687" t="s">
        <v>2147</v>
      </c>
      <c r="E420" s="726"/>
      <c r="G420" s="691" t="s">
        <v>2148</v>
      </c>
      <c r="H420" s="692">
        <f>E419+E420+E421+E422</f>
        <v>0</v>
      </c>
    </row>
    <row r="421" spans="1:8">
      <c r="A421" s="685" t="s">
        <v>2286</v>
      </c>
      <c r="B421" s="685" t="s">
        <v>2149</v>
      </c>
      <c r="C421" s="687"/>
      <c r="D421" s="687" t="s">
        <v>2150</v>
      </c>
      <c r="E421" s="726">
        <f>'Ledger Load Template LGSvcs TEM'!AA320</f>
        <v>0</v>
      </c>
      <c r="G421" s="693"/>
      <c r="H421" s="694"/>
    </row>
    <row r="422" spans="1:8" ht="13.5" thickBot="1">
      <c r="A422" s="685" t="s">
        <v>2286</v>
      </c>
      <c r="B422" s="685" t="s">
        <v>2151</v>
      </c>
      <c r="C422" s="687"/>
      <c r="D422" s="687" t="s">
        <v>2152</v>
      </c>
      <c r="E422" s="726"/>
      <c r="G422" s="695" t="s">
        <v>2153</v>
      </c>
      <c r="H422" s="696">
        <f>H414+H415+H417+H418+H420</f>
        <v>0</v>
      </c>
    </row>
    <row r="423" spans="1:8" ht="13.5" thickTop="1">
      <c r="A423" s="1716" t="s">
        <v>2290</v>
      </c>
      <c r="B423" s="1717"/>
      <c r="C423" s="1717"/>
      <c r="D423" s="1717"/>
      <c r="E423" s="1718"/>
      <c r="G423" s="669"/>
      <c r="H423" s="669"/>
    </row>
    <row r="424" spans="1:8">
      <c r="A424" s="685" t="s">
        <v>2286</v>
      </c>
      <c r="B424" s="685" t="s">
        <v>2155</v>
      </c>
      <c r="C424" s="687"/>
      <c r="D424" s="687" t="s">
        <v>2156</v>
      </c>
      <c r="E424" s="726">
        <f>'Ledger Load Template LGSvcs TEM'!AA322</f>
        <v>0</v>
      </c>
      <c r="G424" s="669"/>
      <c r="H424" s="669"/>
    </row>
    <row r="425" spans="1:8">
      <c r="A425" s="685" t="s">
        <v>2286</v>
      </c>
      <c r="B425" s="685" t="s">
        <v>2157</v>
      </c>
      <c r="C425" s="687"/>
      <c r="D425" s="687" t="s">
        <v>3290</v>
      </c>
      <c r="E425" s="726">
        <f>'Ledger Load Template LGSvcs TEM'!AA323</f>
        <v>0</v>
      </c>
      <c r="G425" s="669"/>
      <c r="H425" s="669"/>
    </row>
    <row r="426" spans="1:8">
      <c r="A426" s="685" t="s">
        <v>2286</v>
      </c>
      <c r="B426" s="685" t="s">
        <v>2158</v>
      </c>
      <c r="C426" s="687"/>
      <c r="D426" s="687" t="s">
        <v>2159</v>
      </c>
      <c r="E426" s="726">
        <f>'Ledger Load Template LGSvcs TEM'!AA324</f>
        <v>0</v>
      </c>
      <c r="G426" s="669"/>
      <c r="H426" s="669"/>
    </row>
    <row r="427" spans="1:8">
      <c r="A427" s="685" t="s">
        <v>2286</v>
      </c>
      <c r="B427" s="685" t="s">
        <v>2160</v>
      </c>
      <c r="C427" s="687"/>
      <c r="D427" s="687" t="s">
        <v>2161</v>
      </c>
      <c r="E427" s="726">
        <f>'Ledger Load Template LGSvcs TEM'!AA325</f>
        <v>0</v>
      </c>
      <c r="G427" s="669"/>
      <c r="H427" s="669"/>
    </row>
    <row r="428" spans="1:8">
      <c r="A428" s="685" t="s">
        <v>2286</v>
      </c>
      <c r="B428" s="685" t="s">
        <v>2162</v>
      </c>
      <c r="C428" s="687"/>
      <c r="D428" s="687" t="s">
        <v>2163</v>
      </c>
      <c r="E428" s="726">
        <f>'Ledger Load Template LGSvcs TEM'!AA326</f>
        <v>0</v>
      </c>
      <c r="G428" s="669"/>
      <c r="H428" s="669"/>
    </row>
    <row r="429" spans="1:8">
      <c r="A429" s="685" t="s">
        <v>2286</v>
      </c>
      <c r="B429" s="685" t="s">
        <v>2164</v>
      </c>
      <c r="C429" s="687"/>
      <c r="D429" s="687" t="s">
        <v>2165</v>
      </c>
      <c r="E429" s="726">
        <f>'Ledger Load Template LGSvcs TEM'!AA327</f>
        <v>0</v>
      </c>
      <c r="G429" s="669"/>
      <c r="H429" s="669"/>
    </row>
    <row r="430" spans="1:8">
      <c r="A430" s="685" t="s">
        <v>2286</v>
      </c>
      <c r="B430" s="685" t="s">
        <v>2166</v>
      </c>
      <c r="C430" s="687"/>
      <c r="D430" s="687" t="s">
        <v>2167</v>
      </c>
      <c r="E430" s="726">
        <f>'Ledger Load Template LGSvcs TEM'!AA328</f>
        <v>0</v>
      </c>
      <c r="G430" s="669"/>
      <c r="H430" s="669"/>
    </row>
    <row r="431" spans="1:8">
      <c r="A431" s="685" t="s">
        <v>2286</v>
      </c>
      <c r="B431" s="685" t="s">
        <v>2168</v>
      </c>
      <c r="C431" s="687"/>
      <c r="D431" s="687" t="s">
        <v>2169</v>
      </c>
      <c r="E431" s="726">
        <f>'Ledger Load Template LGSvcs TEM'!AA329</f>
        <v>0</v>
      </c>
      <c r="G431" s="669"/>
      <c r="H431" s="669"/>
    </row>
    <row r="432" spans="1:8">
      <c r="A432" s="685" t="s">
        <v>2286</v>
      </c>
      <c r="B432" s="685" t="s">
        <v>2170</v>
      </c>
      <c r="C432" s="687"/>
      <c r="D432" s="687" t="s">
        <v>2171</v>
      </c>
      <c r="E432" s="726">
        <f>'Ledger Load Template LGSvcs TEM'!AA330</f>
        <v>0</v>
      </c>
      <c r="G432" s="669"/>
      <c r="H432" s="669"/>
    </row>
    <row r="433" spans="1:8">
      <c r="A433" s="685" t="s">
        <v>2286</v>
      </c>
      <c r="B433" s="685" t="s">
        <v>2172</v>
      </c>
      <c r="C433" s="687"/>
      <c r="D433" s="687" t="s">
        <v>2173</v>
      </c>
      <c r="E433" s="726">
        <f>'Ledger Load Template LGSvcs TEM'!AA331+'Ledger Load Template LGSvcs TEM'!AA332</f>
        <v>0</v>
      </c>
      <c r="G433" s="669"/>
      <c r="H433" s="669"/>
    </row>
    <row r="434" spans="1:8">
      <c r="A434" s="685" t="s">
        <v>2286</v>
      </c>
      <c r="B434" s="685" t="s">
        <v>2174</v>
      </c>
      <c r="C434" s="687"/>
      <c r="D434" s="687" t="s">
        <v>2175</v>
      </c>
      <c r="E434" s="726">
        <f>'Ledger Load Template LGSvcs TEM'!AA333</f>
        <v>0</v>
      </c>
      <c r="G434" s="669"/>
      <c r="H434" s="669"/>
    </row>
    <row r="435" spans="1:8">
      <c r="A435" s="685" t="s">
        <v>2286</v>
      </c>
      <c r="B435" s="685" t="s">
        <v>2176</v>
      </c>
      <c r="C435" s="687"/>
      <c r="D435" s="687" t="s">
        <v>2177</v>
      </c>
      <c r="E435" s="726">
        <f>'Ledger Load Template LGSvcs TEM'!AA334</f>
        <v>0</v>
      </c>
      <c r="G435" s="669"/>
      <c r="H435" s="669"/>
    </row>
    <row r="436" spans="1:8">
      <c r="A436" s="685" t="s">
        <v>2286</v>
      </c>
      <c r="B436" s="685" t="s">
        <v>2178</v>
      </c>
      <c r="C436" s="687"/>
      <c r="D436" s="687" t="s">
        <v>2179</v>
      </c>
      <c r="E436" s="726">
        <f>'Ledger Load Template LGSvcs TEM'!AA335</f>
        <v>0</v>
      </c>
      <c r="G436" s="669"/>
      <c r="H436" s="669"/>
    </row>
    <row r="437" spans="1:8">
      <c r="A437" s="685" t="s">
        <v>2286</v>
      </c>
      <c r="B437" s="685" t="s">
        <v>2180</v>
      </c>
      <c r="C437" s="687"/>
      <c r="D437" s="687" t="s">
        <v>2181</v>
      </c>
      <c r="E437" s="726">
        <f>'Ledger Load Template LGSvcs TEM'!AA336</f>
        <v>0</v>
      </c>
      <c r="G437" s="669"/>
      <c r="H437" s="669"/>
    </row>
    <row r="438" spans="1:8">
      <c r="A438" s="685" t="s">
        <v>2286</v>
      </c>
      <c r="B438" s="685" t="s">
        <v>2182</v>
      </c>
      <c r="C438" s="687"/>
      <c r="D438" s="687" t="s">
        <v>2183</v>
      </c>
      <c r="E438" s="726">
        <f>'Ledger Load Template LGSvcs TEM'!AA337</f>
        <v>0</v>
      </c>
      <c r="G438" s="669"/>
      <c r="H438" s="669"/>
    </row>
    <row r="439" spans="1:8">
      <c r="A439" s="685" t="s">
        <v>2286</v>
      </c>
      <c r="B439" s="685" t="s">
        <v>2184</v>
      </c>
      <c r="C439" s="687"/>
      <c r="D439" s="687" t="s">
        <v>2185</v>
      </c>
      <c r="E439" s="726">
        <f>'Ledger Load Template LGSvcs TEM'!AA338</f>
        <v>0</v>
      </c>
      <c r="G439" s="669"/>
      <c r="H439" s="669"/>
    </row>
    <row r="440" spans="1:8">
      <c r="A440" s="685" t="s">
        <v>2286</v>
      </c>
      <c r="B440" s="685" t="s">
        <v>2186</v>
      </c>
      <c r="C440" s="687"/>
      <c r="D440" s="687" t="s">
        <v>2187</v>
      </c>
      <c r="E440" s="726">
        <f>'Ledger Load Template LGSvcs TEM'!AA339</f>
        <v>0</v>
      </c>
      <c r="G440" s="669"/>
      <c r="H440" s="669"/>
    </row>
    <row r="441" spans="1:8">
      <c r="A441" s="685" t="s">
        <v>2286</v>
      </c>
      <c r="B441" s="685" t="s">
        <v>2188</v>
      </c>
      <c r="C441" s="687"/>
      <c r="D441" s="687" t="s">
        <v>2189</v>
      </c>
      <c r="E441" s="726">
        <f>'Ledger Load Template LGSvcs TEM'!AA340</f>
        <v>0</v>
      </c>
      <c r="G441" s="669"/>
      <c r="H441" s="669"/>
    </row>
    <row r="442" spans="1:8">
      <c r="A442" s="685" t="s">
        <v>2286</v>
      </c>
      <c r="B442" s="685" t="s">
        <v>2190</v>
      </c>
      <c r="C442" s="687"/>
      <c r="D442" s="687" t="s">
        <v>2191</v>
      </c>
      <c r="E442" s="726">
        <f>'Ledger Load Template LGSvcs TEM'!AA341+'Ledger Load Template LGSvcs TEM'!AA342</f>
        <v>0</v>
      </c>
      <c r="G442" s="669"/>
      <c r="H442" s="669"/>
    </row>
    <row r="443" spans="1:8">
      <c r="A443" s="685" t="s">
        <v>2286</v>
      </c>
      <c r="B443" s="685" t="s">
        <v>2192</v>
      </c>
      <c r="C443" s="687"/>
      <c r="D443" s="687" t="s">
        <v>2193</v>
      </c>
      <c r="E443" s="726">
        <f>'Ledger Load Template LGSvcs TEM'!AA343</f>
        <v>0</v>
      </c>
      <c r="G443" s="669"/>
      <c r="H443" s="669"/>
    </row>
    <row r="444" spans="1:8">
      <c r="A444" s="685" t="s">
        <v>2286</v>
      </c>
      <c r="B444" s="685" t="s">
        <v>2194</v>
      </c>
      <c r="C444" s="687"/>
      <c r="D444" s="687" t="s">
        <v>2195</v>
      </c>
      <c r="E444" s="726">
        <f>'Ledger Load Template LGSvcs TEM'!AA344</f>
        <v>0</v>
      </c>
      <c r="G444" s="669"/>
      <c r="H444" s="669"/>
    </row>
    <row r="445" spans="1:8">
      <c r="A445" s="685" t="s">
        <v>2286</v>
      </c>
      <c r="B445" s="685" t="s">
        <v>2196</v>
      </c>
      <c r="C445" s="687"/>
      <c r="D445" s="687" t="s">
        <v>2197</v>
      </c>
      <c r="E445" s="726">
        <f>'Ledger Load Template LGSvcs TEM'!AA345</f>
        <v>0</v>
      </c>
      <c r="G445" s="669"/>
      <c r="H445" s="669"/>
    </row>
    <row r="446" spans="1:8">
      <c r="A446" s="685" t="s">
        <v>2286</v>
      </c>
      <c r="B446" s="685" t="s">
        <v>2198</v>
      </c>
      <c r="C446" s="687"/>
      <c r="D446" s="687" t="s">
        <v>913</v>
      </c>
      <c r="E446" s="726">
        <f>'Ledger Load Template LGSvcs TEM'!AA346</f>
        <v>0</v>
      </c>
      <c r="G446" s="669"/>
      <c r="H446" s="669"/>
    </row>
    <row r="447" spans="1:8">
      <c r="A447" s="685" t="s">
        <v>2286</v>
      </c>
      <c r="B447" s="685" t="s">
        <v>2199</v>
      </c>
      <c r="C447" s="687"/>
      <c r="D447" s="687" t="s">
        <v>2200</v>
      </c>
      <c r="E447" s="726">
        <f>'Ledger Load Template LGSvcs TEM'!AA347</f>
        <v>0</v>
      </c>
      <c r="G447" s="669"/>
      <c r="H447" s="669"/>
    </row>
    <row r="448" spans="1:8">
      <c r="A448" s="685" t="s">
        <v>2286</v>
      </c>
      <c r="B448" s="685" t="s">
        <v>2201</v>
      </c>
      <c r="C448" s="687"/>
      <c r="D448" s="687" t="s">
        <v>2202</v>
      </c>
      <c r="E448" s="726">
        <f>'Ledger Load Template LGSvcs TEM'!AA348+'Ledger Load Template LGSvcs TEM'!AA349</f>
        <v>0</v>
      </c>
      <c r="G448" s="669"/>
      <c r="H448" s="669"/>
    </row>
    <row r="449" spans="1:8">
      <c r="A449" s="685" t="s">
        <v>2286</v>
      </c>
      <c r="B449" s="685" t="s">
        <v>2203</v>
      </c>
      <c r="C449" s="687"/>
      <c r="D449" s="687" t="s">
        <v>2204</v>
      </c>
      <c r="E449" s="726">
        <f>'Ledger Load Template LGSvcs TEM'!AA351</f>
        <v>0</v>
      </c>
      <c r="G449" s="669"/>
      <c r="H449" s="669"/>
    </row>
    <row r="450" spans="1:8">
      <c r="A450" s="685" t="s">
        <v>2286</v>
      </c>
      <c r="B450" s="685" t="s">
        <v>2205</v>
      </c>
      <c r="C450" s="687"/>
      <c r="D450" s="687" t="s">
        <v>2206</v>
      </c>
      <c r="E450" s="726">
        <f>'Ledger Load Template LGSvcs TEM'!AA352</f>
        <v>0</v>
      </c>
      <c r="G450" s="669"/>
      <c r="H450" s="669"/>
    </row>
    <row r="451" spans="1:8">
      <c r="A451" s="685" t="s">
        <v>2286</v>
      </c>
      <c r="B451" s="685" t="s">
        <v>2207</v>
      </c>
      <c r="C451" s="687"/>
      <c r="D451" s="687" t="s">
        <v>2208</v>
      </c>
      <c r="E451" s="726">
        <f>'Ledger Load Template LGSvcs TEM'!AA353</f>
        <v>0</v>
      </c>
      <c r="G451" s="669"/>
      <c r="H451" s="669"/>
    </row>
    <row r="452" spans="1:8">
      <c r="A452" s="685" t="s">
        <v>2286</v>
      </c>
      <c r="B452" s="685" t="s">
        <v>2209</v>
      </c>
      <c r="C452" s="687"/>
      <c r="D452" s="687" t="s">
        <v>2210</v>
      </c>
      <c r="E452" s="726">
        <f>'Ledger Load Template LGSvcs TEM'!AA354</f>
        <v>0</v>
      </c>
      <c r="G452" s="669"/>
      <c r="H452" s="669"/>
    </row>
    <row r="453" spans="1:8">
      <c r="A453" s="685" t="s">
        <v>2286</v>
      </c>
      <c r="B453" s="685" t="s">
        <v>2211</v>
      </c>
      <c r="C453" s="687"/>
      <c r="D453" s="687" t="s">
        <v>2212</v>
      </c>
      <c r="E453" s="726">
        <f>'Ledger Load Template LGSvcs TEM'!AA355</f>
        <v>0</v>
      </c>
      <c r="G453" s="669"/>
      <c r="H453" s="669"/>
    </row>
    <row r="454" spans="1:8">
      <c r="A454" s="685" t="s">
        <v>2286</v>
      </c>
      <c r="B454" s="685" t="s">
        <v>2213</v>
      </c>
      <c r="C454" s="687"/>
      <c r="D454" s="687" t="s">
        <v>2214</v>
      </c>
      <c r="E454" s="726">
        <f>'Ledger Load Template LGSvcs TEM'!AA356</f>
        <v>0</v>
      </c>
      <c r="G454" s="669"/>
      <c r="H454" s="669"/>
    </row>
    <row r="455" spans="1:8">
      <c r="A455" s="685" t="s">
        <v>2286</v>
      </c>
      <c r="B455" s="685" t="s">
        <v>2215</v>
      </c>
      <c r="C455" s="687"/>
      <c r="D455" s="687" t="s">
        <v>1526</v>
      </c>
      <c r="E455" s="726">
        <f>'Ledger Load Template LGSvcs TEM'!AA357</f>
        <v>0</v>
      </c>
      <c r="G455" s="669"/>
      <c r="H455" s="669"/>
    </row>
    <row r="456" spans="1:8">
      <c r="A456" s="685" t="s">
        <v>2286</v>
      </c>
      <c r="B456" s="685" t="s">
        <v>2216</v>
      </c>
      <c r="C456" s="687"/>
      <c r="D456" s="687" t="s">
        <v>265</v>
      </c>
      <c r="E456" s="726">
        <f>'Ledger Load Template LGSvcs TEM'!AA358+'Ledger Load Template LGSvcs TEM'!AA359</f>
        <v>0</v>
      </c>
      <c r="G456" s="669"/>
      <c r="H456" s="669"/>
    </row>
    <row r="457" spans="1:8">
      <c r="A457" s="685" t="s">
        <v>2286</v>
      </c>
      <c r="B457" s="685" t="s">
        <v>2217</v>
      </c>
      <c r="C457" s="687"/>
      <c r="D457" s="687" t="s">
        <v>2218</v>
      </c>
      <c r="E457" s="726">
        <f>'Ledger Load Template LGSvcs TEM'!AA360</f>
        <v>0</v>
      </c>
      <c r="G457" s="669"/>
      <c r="H457" s="669"/>
    </row>
    <row r="458" spans="1:8">
      <c r="A458" s="685" t="s">
        <v>2286</v>
      </c>
      <c r="B458" s="685" t="s">
        <v>2219</v>
      </c>
      <c r="C458" s="687"/>
      <c r="D458" s="687" t="s">
        <v>2220</v>
      </c>
      <c r="E458" s="726">
        <f>'Ledger Load Template LGSvcs TEM'!AA361</f>
        <v>0</v>
      </c>
      <c r="G458" s="669"/>
      <c r="H458" s="669"/>
    </row>
    <row r="459" spans="1:8">
      <c r="A459" s="685" t="s">
        <v>2286</v>
      </c>
      <c r="B459" s="685" t="s">
        <v>2221</v>
      </c>
      <c r="C459" s="687"/>
      <c r="D459" s="687" t="s">
        <v>2222</v>
      </c>
      <c r="E459" s="726">
        <f>'Ledger Load Template LGSvcs TEM'!AA363+'Ledger Load Template LGSvcs TEM'!AA362</f>
        <v>0</v>
      </c>
      <c r="G459" s="669"/>
      <c r="H459" s="669"/>
    </row>
    <row r="460" spans="1:8">
      <c r="A460" s="685" t="s">
        <v>2286</v>
      </c>
      <c r="B460" s="685" t="s">
        <v>2223</v>
      </c>
      <c r="C460" s="687"/>
      <c r="D460" s="687" t="s">
        <v>2224</v>
      </c>
      <c r="E460" s="726">
        <f>'Ledger Load Template LGSvcs TEM'!AA364</f>
        <v>0</v>
      </c>
      <c r="G460" s="669"/>
      <c r="H460" s="669"/>
    </row>
    <row r="461" spans="1:8">
      <c r="A461" s="685" t="s">
        <v>2286</v>
      </c>
      <c r="B461" s="685" t="s">
        <v>2225</v>
      </c>
      <c r="C461" s="687"/>
      <c r="D461" s="687" t="s">
        <v>2226</v>
      </c>
      <c r="E461" s="726">
        <f>'Ledger Load Template LGSvcs TEM'!AA365</f>
        <v>0</v>
      </c>
      <c r="G461" s="669"/>
      <c r="H461" s="669"/>
    </row>
    <row r="462" spans="1:8">
      <c r="A462" s="685" t="s">
        <v>2286</v>
      </c>
      <c r="B462" s="685" t="s">
        <v>2227</v>
      </c>
      <c r="C462" s="687"/>
      <c r="D462" s="687" t="s">
        <v>2228</v>
      </c>
      <c r="E462" s="726">
        <f>'Ledger Load Template LGSvcs TEM'!AA366</f>
        <v>0</v>
      </c>
      <c r="G462" s="669"/>
      <c r="H462" s="669"/>
    </row>
    <row r="463" spans="1:8">
      <c r="A463" s="685" t="s">
        <v>2286</v>
      </c>
      <c r="B463" s="685" t="s">
        <v>2229</v>
      </c>
      <c r="C463" s="687"/>
      <c r="D463" s="687" t="s">
        <v>2230</v>
      </c>
      <c r="E463" s="726">
        <f>'Ledger Load Template LGSvcs TEM'!AA367</f>
        <v>0</v>
      </c>
      <c r="G463" s="669"/>
      <c r="H463" s="669"/>
    </row>
    <row r="464" spans="1:8">
      <c r="A464" s="685" t="s">
        <v>2286</v>
      </c>
      <c r="B464" s="685" t="s">
        <v>2231</v>
      </c>
      <c r="C464" s="687"/>
      <c r="D464" s="687" t="s">
        <v>2232</v>
      </c>
      <c r="E464" s="726">
        <f>'Ledger Load Template LGSvcs TEM'!AA368+'Ledger Load Template LGSvcs TEM'!AA369</f>
        <v>0</v>
      </c>
      <c r="G464" s="669"/>
      <c r="H464" s="669"/>
    </row>
    <row r="465" spans="1:8">
      <c r="A465" s="685" t="s">
        <v>2286</v>
      </c>
      <c r="B465" s="685" t="s">
        <v>2233</v>
      </c>
      <c r="C465" s="687"/>
      <c r="D465" s="687" t="s">
        <v>2234</v>
      </c>
      <c r="E465" s="726">
        <f>'Ledger Load Template LGSvcs TEM'!AA370</f>
        <v>0</v>
      </c>
      <c r="G465" s="669"/>
      <c r="H465" s="669"/>
    </row>
    <row r="466" spans="1:8">
      <c r="A466" s="685" t="s">
        <v>2286</v>
      </c>
      <c r="B466" s="685" t="s">
        <v>2235</v>
      </c>
      <c r="C466" s="687"/>
      <c r="D466" s="687" t="s">
        <v>2236</v>
      </c>
      <c r="E466" s="726">
        <f>'Ledger Load Template LGSvcs TEM'!AA371</f>
        <v>0</v>
      </c>
      <c r="G466" s="669"/>
      <c r="H466" s="669"/>
    </row>
    <row r="467" spans="1:8">
      <c r="A467" s="685" t="s">
        <v>2286</v>
      </c>
      <c r="B467" s="685" t="s">
        <v>2237</v>
      </c>
      <c r="C467" s="687"/>
      <c r="D467" s="687" t="s">
        <v>2238</v>
      </c>
      <c r="E467" s="726">
        <f>'Ledger Load Template LGSvcs TEM'!AA372</f>
        <v>0</v>
      </c>
      <c r="G467" s="669"/>
      <c r="H467" s="669"/>
    </row>
    <row r="468" spans="1:8">
      <c r="A468" s="685" t="s">
        <v>2286</v>
      </c>
      <c r="B468" s="685" t="s">
        <v>2239</v>
      </c>
      <c r="C468" s="687"/>
      <c r="D468" s="687" t="s">
        <v>2240</v>
      </c>
      <c r="E468" s="726">
        <f>'Ledger Load Template LGSvcs TEM'!AA373</f>
        <v>0</v>
      </c>
      <c r="G468" s="669"/>
      <c r="H468" s="669"/>
    </row>
    <row r="469" spans="1:8">
      <c r="A469" s="685" t="s">
        <v>2286</v>
      </c>
      <c r="B469" s="685" t="s">
        <v>2241</v>
      </c>
      <c r="C469" s="687"/>
      <c r="D469" s="687" t="s">
        <v>2242</v>
      </c>
      <c r="E469" s="726">
        <f>'Ledger Load Template LGSvcs TEM'!AA374</f>
        <v>0</v>
      </c>
      <c r="G469" s="1712" t="s">
        <v>2243</v>
      </c>
      <c r="H469" s="1712"/>
    </row>
    <row r="470" spans="1:8" ht="13.5" thickBot="1">
      <c r="A470" s="685" t="s">
        <v>2286</v>
      </c>
      <c r="B470" s="685" t="s">
        <v>2244</v>
      </c>
      <c r="C470" s="687"/>
      <c r="D470" s="687" t="s">
        <v>2245</v>
      </c>
      <c r="E470" s="726">
        <f>'Ledger Load Template LGSvcs TEM'!AA375</f>
        <v>0</v>
      </c>
      <c r="H470" s="697">
        <f>SUM(E424:E470)</f>
        <v>0</v>
      </c>
    </row>
    <row r="471" spans="1:8" ht="13.5" thickTop="1">
      <c r="A471" s="1716" t="s">
        <v>2291</v>
      </c>
      <c r="B471" s="1717"/>
      <c r="C471" s="1717"/>
      <c r="D471" s="1717"/>
      <c r="E471" s="1718"/>
      <c r="G471" s="669"/>
      <c r="H471" s="669"/>
    </row>
    <row r="472" spans="1:8">
      <c r="A472" s="685" t="s">
        <v>2286</v>
      </c>
      <c r="B472" s="688" t="s">
        <v>2247</v>
      </c>
      <c r="C472" s="698" t="s">
        <v>2248</v>
      </c>
      <c r="D472" s="687" t="s">
        <v>2249</v>
      </c>
      <c r="E472" s="726">
        <f>'Ledger Load Template LGSvcs TEM'!AA376</f>
        <v>0</v>
      </c>
      <c r="G472" s="669"/>
      <c r="H472" s="669"/>
    </row>
    <row r="473" spans="1:8">
      <c r="A473" s="685" t="s">
        <v>2286</v>
      </c>
      <c r="B473" s="688" t="s">
        <v>2247</v>
      </c>
      <c r="C473" s="698" t="s">
        <v>2250</v>
      </c>
      <c r="D473" s="687" t="s">
        <v>2249</v>
      </c>
      <c r="E473" s="726">
        <f>'Ledger Load Template LGSvcs TEM'!AA377</f>
        <v>0</v>
      </c>
      <c r="G473" s="669"/>
      <c r="H473" s="669"/>
    </row>
    <row r="474" spans="1:8">
      <c r="A474" s="685" t="s">
        <v>2286</v>
      </c>
      <c r="B474" s="688" t="s">
        <v>2247</v>
      </c>
      <c r="C474" s="698" t="s">
        <v>2251</v>
      </c>
      <c r="D474" s="687" t="s">
        <v>268</v>
      </c>
      <c r="E474" s="726">
        <f>'Ledger Load Template LGSvcs TEM'!AA378</f>
        <v>0</v>
      </c>
      <c r="G474" s="669"/>
      <c r="H474" s="669"/>
    </row>
    <row r="475" spans="1:8">
      <c r="A475" s="685" t="s">
        <v>2286</v>
      </c>
      <c r="B475" s="688" t="s">
        <v>2247</v>
      </c>
      <c r="C475" s="698" t="s">
        <v>2252</v>
      </c>
      <c r="D475" s="687" t="s">
        <v>268</v>
      </c>
      <c r="E475" s="726">
        <f>'Ledger Load Template LGSvcs TEM'!AA379</f>
        <v>0</v>
      </c>
      <c r="G475" s="669"/>
      <c r="H475" s="669"/>
    </row>
    <row r="476" spans="1:8">
      <c r="A476" s="685" t="s">
        <v>2286</v>
      </c>
      <c r="B476" s="688" t="s">
        <v>2247</v>
      </c>
      <c r="C476" s="698" t="s">
        <v>2253</v>
      </c>
      <c r="D476" s="687" t="s">
        <v>268</v>
      </c>
      <c r="E476" s="726">
        <f>'Ledger Load Template LGSvcs TEM'!AA380</f>
        <v>0</v>
      </c>
      <c r="G476" s="669"/>
      <c r="H476" s="669"/>
    </row>
    <row r="477" spans="1:8">
      <c r="A477" s="685" t="s">
        <v>2286</v>
      </c>
      <c r="B477" s="688" t="s">
        <v>2254</v>
      </c>
      <c r="C477" s="698" t="s">
        <v>2248</v>
      </c>
      <c r="D477" s="687" t="s">
        <v>910</v>
      </c>
      <c r="E477" s="726">
        <f>'Ledger Load Template LGSvcs TEM'!AA381</f>
        <v>0</v>
      </c>
      <c r="G477" s="669"/>
      <c r="H477" s="669"/>
    </row>
    <row r="478" spans="1:8">
      <c r="A478" s="685" t="s">
        <v>2286</v>
      </c>
      <c r="B478" s="688" t="s">
        <v>2254</v>
      </c>
      <c r="C478" s="698" t="s">
        <v>2250</v>
      </c>
      <c r="D478" s="687" t="s">
        <v>910</v>
      </c>
      <c r="E478" s="726">
        <f>'Ledger Load Template LGSvcs TEM'!AA382</f>
        <v>0</v>
      </c>
      <c r="G478" s="669"/>
      <c r="H478" s="669"/>
    </row>
    <row r="479" spans="1:8">
      <c r="A479" s="685" t="s">
        <v>2286</v>
      </c>
      <c r="B479" s="688" t="s">
        <v>2254</v>
      </c>
      <c r="C479" s="698" t="s">
        <v>2251</v>
      </c>
      <c r="D479" s="687" t="s">
        <v>910</v>
      </c>
      <c r="E479" s="726">
        <f>'Ledger Load Template LGSvcs TEM'!AA383</f>
        <v>0</v>
      </c>
      <c r="G479" s="669"/>
      <c r="H479" s="669"/>
    </row>
    <row r="480" spans="1:8">
      <c r="A480" s="685" t="s">
        <v>2286</v>
      </c>
      <c r="B480" s="688" t="s">
        <v>2254</v>
      </c>
      <c r="C480" s="698" t="s">
        <v>2252</v>
      </c>
      <c r="D480" s="687" t="s">
        <v>910</v>
      </c>
      <c r="E480" s="726">
        <f>'Ledger Load Template LGSvcs TEM'!AA384</f>
        <v>0</v>
      </c>
      <c r="G480" s="669"/>
      <c r="H480" s="669"/>
    </row>
    <row r="481" spans="1:8">
      <c r="A481" s="685" t="s">
        <v>2286</v>
      </c>
      <c r="B481" s="688" t="s">
        <v>2254</v>
      </c>
      <c r="C481" s="698" t="s">
        <v>2253</v>
      </c>
      <c r="D481" s="687" t="s">
        <v>910</v>
      </c>
      <c r="E481" s="726">
        <f>'Ledger Load Template LGSvcs TEM'!AA385</f>
        <v>0</v>
      </c>
      <c r="G481" s="669"/>
      <c r="H481" s="669"/>
    </row>
    <row r="482" spans="1:8">
      <c r="A482" s="685" t="s">
        <v>2286</v>
      </c>
      <c r="B482" s="688" t="s">
        <v>2255</v>
      </c>
      <c r="C482" s="698" t="s">
        <v>2248</v>
      </c>
      <c r="D482" s="687" t="s">
        <v>911</v>
      </c>
      <c r="E482" s="726">
        <f>'Ledger Load Template LGSvcs TEM'!AA386</f>
        <v>0</v>
      </c>
      <c r="G482" s="669"/>
      <c r="H482" s="669"/>
    </row>
    <row r="483" spans="1:8">
      <c r="A483" s="685" t="s">
        <v>2286</v>
      </c>
      <c r="B483" s="688" t="s">
        <v>2255</v>
      </c>
      <c r="C483" s="698" t="s">
        <v>2250</v>
      </c>
      <c r="D483" s="687" t="s">
        <v>911</v>
      </c>
      <c r="E483" s="726">
        <f>'Ledger Load Template LGSvcs TEM'!AA387</f>
        <v>0</v>
      </c>
      <c r="G483" s="669"/>
      <c r="H483" s="669"/>
    </row>
    <row r="484" spans="1:8">
      <c r="A484" s="685" t="s">
        <v>2286</v>
      </c>
      <c r="B484" s="688" t="s">
        <v>2255</v>
      </c>
      <c r="C484" s="698" t="s">
        <v>2251</v>
      </c>
      <c r="D484" s="687" t="s">
        <v>911</v>
      </c>
      <c r="E484" s="726">
        <f>'Ledger Load Template LGSvcs TEM'!AA388</f>
        <v>0</v>
      </c>
      <c r="G484" s="669"/>
      <c r="H484" s="669"/>
    </row>
    <row r="485" spans="1:8">
      <c r="A485" s="685" t="s">
        <v>2286</v>
      </c>
      <c r="B485" s="688" t="s">
        <v>2255</v>
      </c>
      <c r="C485" s="698" t="s">
        <v>2252</v>
      </c>
      <c r="D485" s="687" t="s">
        <v>911</v>
      </c>
      <c r="E485" s="726">
        <f>'Ledger Load Template LGSvcs TEM'!AA389</f>
        <v>0</v>
      </c>
      <c r="G485" s="669"/>
      <c r="H485" s="669"/>
    </row>
    <row r="486" spans="1:8">
      <c r="A486" s="685" t="s">
        <v>2286</v>
      </c>
      <c r="B486" s="688" t="s">
        <v>2255</v>
      </c>
      <c r="C486" s="698" t="s">
        <v>2253</v>
      </c>
      <c r="D486" s="687" t="s">
        <v>911</v>
      </c>
      <c r="E486" s="726">
        <f>'Ledger Load Template LGSvcs TEM'!AA390</f>
        <v>0</v>
      </c>
      <c r="G486" s="669"/>
      <c r="H486" s="669"/>
    </row>
    <row r="487" spans="1:8">
      <c r="A487" s="685" t="s">
        <v>2286</v>
      </c>
      <c r="B487" s="688" t="s">
        <v>2256</v>
      </c>
      <c r="C487" s="698" t="s">
        <v>2248</v>
      </c>
      <c r="D487" s="687" t="s">
        <v>912</v>
      </c>
      <c r="E487" s="726">
        <f>'Ledger Load Template LGSvcs TEM'!AA391</f>
        <v>0</v>
      </c>
      <c r="G487" s="669"/>
      <c r="H487" s="669"/>
    </row>
    <row r="488" spans="1:8">
      <c r="A488" s="685" t="s">
        <v>2286</v>
      </c>
      <c r="B488" s="688" t="s">
        <v>2256</v>
      </c>
      <c r="C488" s="698" t="s">
        <v>2250</v>
      </c>
      <c r="D488" s="687" t="s">
        <v>912</v>
      </c>
      <c r="E488" s="726">
        <f>'Ledger Load Template LGSvcs TEM'!AA392</f>
        <v>0</v>
      </c>
      <c r="G488" s="669"/>
      <c r="H488" s="669"/>
    </row>
    <row r="489" spans="1:8">
      <c r="A489" s="685" t="s">
        <v>2286</v>
      </c>
      <c r="B489" s="688" t="s">
        <v>2256</v>
      </c>
      <c r="C489" s="698" t="s">
        <v>2251</v>
      </c>
      <c r="D489" s="687" t="s">
        <v>912</v>
      </c>
      <c r="E489" s="726">
        <f>'Ledger Load Template LGSvcs TEM'!AA393</f>
        <v>0</v>
      </c>
      <c r="G489" s="669"/>
      <c r="H489" s="669"/>
    </row>
    <row r="490" spans="1:8">
      <c r="A490" s="685" t="s">
        <v>2286</v>
      </c>
      <c r="B490" s="688" t="s">
        <v>2256</v>
      </c>
      <c r="C490" s="698" t="s">
        <v>2252</v>
      </c>
      <c r="D490" s="687" t="s">
        <v>912</v>
      </c>
      <c r="E490" s="726">
        <f>'Ledger Load Template LGSvcs TEM'!AA394</f>
        <v>0</v>
      </c>
      <c r="G490" s="669"/>
      <c r="H490" s="669"/>
    </row>
    <row r="491" spans="1:8">
      <c r="A491" s="685" t="s">
        <v>2286</v>
      </c>
      <c r="B491" s="688" t="s">
        <v>2256</v>
      </c>
      <c r="C491" s="698" t="s">
        <v>2253</v>
      </c>
      <c r="D491" s="687" t="s">
        <v>912</v>
      </c>
      <c r="E491" s="726">
        <f>'Ledger Load Template LGSvcs TEM'!AA395</f>
        <v>0</v>
      </c>
      <c r="G491" s="669"/>
      <c r="H491" s="669"/>
    </row>
    <row r="492" spans="1:8">
      <c r="A492" s="685" t="s">
        <v>2286</v>
      </c>
      <c r="B492" s="688" t="s">
        <v>2257</v>
      </c>
      <c r="C492" s="698" t="s">
        <v>2248</v>
      </c>
      <c r="D492" s="687" t="s">
        <v>913</v>
      </c>
      <c r="E492" s="726">
        <f>'Ledger Load Template LGSvcs TEM'!AA396</f>
        <v>0</v>
      </c>
      <c r="G492" s="669"/>
      <c r="H492" s="669"/>
    </row>
    <row r="493" spans="1:8">
      <c r="A493" s="685" t="s">
        <v>2286</v>
      </c>
      <c r="B493" s="688" t="s">
        <v>2257</v>
      </c>
      <c r="C493" s="698" t="s">
        <v>2250</v>
      </c>
      <c r="D493" s="687" t="s">
        <v>913</v>
      </c>
      <c r="E493" s="726">
        <f>'Ledger Load Template LGSvcs TEM'!AA397</f>
        <v>0</v>
      </c>
      <c r="G493" s="669"/>
      <c r="H493" s="669"/>
    </row>
    <row r="494" spans="1:8">
      <c r="A494" s="685" t="s">
        <v>2286</v>
      </c>
      <c r="B494" s="688" t="s">
        <v>2257</v>
      </c>
      <c r="C494" s="698" t="s">
        <v>2251</v>
      </c>
      <c r="D494" s="687" t="s">
        <v>913</v>
      </c>
      <c r="E494" s="726">
        <f>'Ledger Load Template LGSvcs TEM'!AA398</f>
        <v>0</v>
      </c>
      <c r="G494" s="669"/>
      <c r="H494" s="669"/>
    </row>
    <row r="495" spans="1:8">
      <c r="A495" s="685" t="s">
        <v>2286</v>
      </c>
      <c r="B495" s="688" t="s">
        <v>2257</v>
      </c>
      <c r="C495" s="698" t="s">
        <v>2252</v>
      </c>
      <c r="D495" s="687" t="s">
        <v>913</v>
      </c>
      <c r="E495" s="726">
        <f>'Ledger Load Template LGSvcs TEM'!AA399</f>
        <v>0</v>
      </c>
      <c r="G495" s="669"/>
      <c r="H495" s="669"/>
    </row>
    <row r="496" spans="1:8">
      <c r="A496" s="685" t="s">
        <v>2286</v>
      </c>
      <c r="B496" s="688" t="s">
        <v>2257</v>
      </c>
      <c r="C496" s="698" t="s">
        <v>2253</v>
      </c>
      <c r="D496" s="687" t="s">
        <v>913</v>
      </c>
      <c r="E496" s="726">
        <f>'Ledger Load Template LGSvcs TEM'!AA400</f>
        <v>0</v>
      </c>
      <c r="G496" s="669"/>
      <c r="H496" s="669"/>
    </row>
    <row r="497" spans="1:8">
      <c r="A497" s="685" t="s">
        <v>2286</v>
      </c>
      <c r="B497" s="688" t="s">
        <v>2258</v>
      </c>
      <c r="C497" s="698" t="s">
        <v>2248</v>
      </c>
      <c r="D497" s="687" t="s">
        <v>914</v>
      </c>
      <c r="E497" s="726">
        <f>'Ledger Load Template LGSvcs TEM'!AA401</f>
        <v>0</v>
      </c>
      <c r="G497" s="669"/>
      <c r="H497" s="669"/>
    </row>
    <row r="498" spans="1:8">
      <c r="A498" s="685" t="s">
        <v>2286</v>
      </c>
      <c r="B498" s="688" t="s">
        <v>2258</v>
      </c>
      <c r="C498" s="698" t="s">
        <v>2250</v>
      </c>
      <c r="D498" s="687" t="s">
        <v>914</v>
      </c>
      <c r="E498" s="726">
        <f>'Ledger Load Template LGSvcs TEM'!AA402</f>
        <v>0</v>
      </c>
      <c r="G498" s="669"/>
      <c r="H498" s="669"/>
    </row>
    <row r="499" spans="1:8">
      <c r="A499" s="685" t="s">
        <v>2286</v>
      </c>
      <c r="B499" s="688" t="s">
        <v>2258</v>
      </c>
      <c r="C499" s="698" t="s">
        <v>2251</v>
      </c>
      <c r="D499" s="687" t="s">
        <v>914</v>
      </c>
      <c r="E499" s="726">
        <f>'Ledger Load Template LGSvcs TEM'!AA403</f>
        <v>0</v>
      </c>
      <c r="G499" s="669"/>
      <c r="H499" s="669"/>
    </row>
    <row r="500" spans="1:8">
      <c r="A500" s="685" t="s">
        <v>2286</v>
      </c>
      <c r="B500" s="688" t="s">
        <v>2258</v>
      </c>
      <c r="C500" s="698" t="s">
        <v>2252</v>
      </c>
      <c r="D500" s="687" t="s">
        <v>914</v>
      </c>
      <c r="E500" s="726">
        <f>'Ledger Load Template LGSvcs TEM'!AA404</f>
        <v>0</v>
      </c>
      <c r="G500" s="669"/>
      <c r="H500" s="669"/>
    </row>
    <row r="501" spans="1:8">
      <c r="A501" s="685" t="s">
        <v>2286</v>
      </c>
      <c r="B501" s="688" t="s">
        <v>2258</v>
      </c>
      <c r="C501" s="698" t="s">
        <v>2253</v>
      </c>
      <c r="D501" s="687" t="s">
        <v>914</v>
      </c>
      <c r="E501" s="726">
        <f>'Ledger Load Template LGSvcs TEM'!AA405</f>
        <v>0</v>
      </c>
      <c r="G501" s="669"/>
      <c r="H501" s="669"/>
    </row>
    <row r="502" spans="1:8">
      <c r="A502" s="685" t="s">
        <v>2286</v>
      </c>
      <c r="B502" s="688" t="s">
        <v>2259</v>
      </c>
      <c r="C502" s="698" t="s">
        <v>2248</v>
      </c>
      <c r="D502" s="687" t="s">
        <v>915</v>
      </c>
      <c r="E502" s="726">
        <f>'Ledger Load Template LGSvcs TEM'!AA406</f>
        <v>0</v>
      </c>
      <c r="G502" s="669"/>
      <c r="H502" s="669"/>
    </row>
    <row r="503" spans="1:8">
      <c r="A503" s="685" t="s">
        <v>2286</v>
      </c>
      <c r="B503" s="688" t="s">
        <v>2259</v>
      </c>
      <c r="C503" s="698" t="s">
        <v>2250</v>
      </c>
      <c r="D503" s="687" t="s">
        <v>915</v>
      </c>
      <c r="E503" s="726">
        <f>'Ledger Load Template LGSvcs TEM'!AA407</f>
        <v>0</v>
      </c>
      <c r="G503" s="669"/>
      <c r="H503" s="669"/>
    </row>
    <row r="504" spans="1:8">
      <c r="A504" s="685" t="s">
        <v>2286</v>
      </c>
      <c r="B504" s="688" t="s">
        <v>2259</v>
      </c>
      <c r="C504" s="698" t="s">
        <v>2251</v>
      </c>
      <c r="D504" s="687" t="s">
        <v>915</v>
      </c>
      <c r="E504" s="726">
        <f>'Ledger Load Template LGSvcs TEM'!AA408</f>
        <v>0</v>
      </c>
      <c r="G504" s="669"/>
      <c r="H504" s="669"/>
    </row>
    <row r="505" spans="1:8">
      <c r="A505" s="685" t="s">
        <v>2286</v>
      </c>
      <c r="B505" s="685" t="s">
        <v>2259</v>
      </c>
      <c r="C505" s="698" t="s">
        <v>2252</v>
      </c>
      <c r="D505" s="687" t="s">
        <v>915</v>
      </c>
      <c r="E505" s="726">
        <f>'Ledger Load Template LGSvcs TEM'!AA409</f>
        <v>0</v>
      </c>
      <c r="G505" s="669"/>
      <c r="H505" s="669"/>
    </row>
    <row r="506" spans="1:8">
      <c r="A506" s="685" t="s">
        <v>2286</v>
      </c>
      <c r="B506" s="685" t="s">
        <v>2259</v>
      </c>
      <c r="C506" s="698" t="s">
        <v>2253</v>
      </c>
      <c r="D506" s="687" t="s">
        <v>915</v>
      </c>
      <c r="E506" s="726">
        <f>'Ledger Load Template LGSvcs TEM'!AA410</f>
        <v>0</v>
      </c>
      <c r="G506" s="669"/>
      <c r="H506" s="669"/>
    </row>
    <row r="507" spans="1:8">
      <c r="A507" s="685" t="s">
        <v>2286</v>
      </c>
      <c r="B507" s="685" t="s">
        <v>2260</v>
      </c>
      <c r="C507" s="698" t="s">
        <v>2248</v>
      </c>
      <c r="D507" s="687" t="s">
        <v>955</v>
      </c>
      <c r="E507" s="726">
        <f>'Ledger Load Template LGSvcs TEM'!AA411</f>
        <v>0</v>
      </c>
      <c r="G507" s="669"/>
      <c r="H507" s="669"/>
    </row>
    <row r="508" spans="1:8">
      <c r="A508" s="685" t="s">
        <v>2286</v>
      </c>
      <c r="B508" s="685" t="s">
        <v>2260</v>
      </c>
      <c r="C508" s="698" t="s">
        <v>2250</v>
      </c>
      <c r="D508" s="687" t="s">
        <v>955</v>
      </c>
      <c r="E508" s="726">
        <f>'Ledger Load Template LGSvcs TEM'!AA412</f>
        <v>0</v>
      </c>
      <c r="G508" s="669"/>
      <c r="H508" s="669"/>
    </row>
    <row r="509" spans="1:8">
      <c r="A509" s="685" t="s">
        <v>2286</v>
      </c>
      <c r="B509" s="685" t="s">
        <v>2260</v>
      </c>
      <c r="C509" s="698" t="s">
        <v>2251</v>
      </c>
      <c r="D509" s="687" t="s">
        <v>955</v>
      </c>
      <c r="E509" s="726">
        <f>'Ledger Load Template LGSvcs TEM'!AA413</f>
        <v>0</v>
      </c>
      <c r="G509" s="669"/>
      <c r="H509" s="669"/>
    </row>
    <row r="510" spans="1:8">
      <c r="A510" s="685" t="s">
        <v>2286</v>
      </c>
      <c r="B510" s="685" t="s">
        <v>2260</v>
      </c>
      <c r="C510" s="698" t="s">
        <v>2252</v>
      </c>
      <c r="D510" s="687" t="s">
        <v>955</v>
      </c>
      <c r="E510" s="726">
        <f>'Ledger Load Template LGSvcs TEM'!AA414</f>
        <v>0</v>
      </c>
      <c r="G510" s="669"/>
      <c r="H510" s="669"/>
    </row>
    <row r="511" spans="1:8">
      <c r="A511" s="685" t="s">
        <v>2286</v>
      </c>
      <c r="B511" s="685" t="s">
        <v>2260</v>
      </c>
      <c r="C511" s="698" t="s">
        <v>2253</v>
      </c>
      <c r="D511" s="687" t="s">
        <v>955</v>
      </c>
      <c r="E511" s="726">
        <f>'Ledger Load Template LGSvcs TEM'!AA415</f>
        <v>0</v>
      </c>
      <c r="G511" s="669"/>
      <c r="H511" s="669"/>
    </row>
    <row r="512" spans="1:8">
      <c r="A512" s="685" t="s">
        <v>2286</v>
      </c>
      <c r="B512" s="685" t="s">
        <v>2261</v>
      </c>
      <c r="C512" s="698" t="s">
        <v>2248</v>
      </c>
      <c r="D512" s="687" t="s">
        <v>956</v>
      </c>
      <c r="E512" s="726">
        <f>'Ledger Load Template LGSvcs TEM'!AA416</f>
        <v>0</v>
      </c>
      <c r="G512" s="669"/>
      <c r="H512" s="669"/>
    </row>
    <row r="513" spans="1:8">
      <c r="A513" s="685" t="s">
        <v>2286</v>
      </c>
      <c r="B513" s="685" t="s">
        <v>2261</v>
      </c>
      <c r="C513" s="698" t="s">
        <v>2250</v>
      </c>
      <c r="D513" s="687" t="s">
        <v>956</v>
      </c>
      <c r="E513" s="726">
        <f>'Ledger Load Template LGSvcs TEM'!AA417</f>
        <v>0</v>
      </c>
      <c r="G513" s="669"/>
      <c r="H513" s="669"/>
    </row>
    <row r="514" spans="1:8">
      <c r="A514" s="685" t="s">
        <v>2286</v>
      </c>
      <c r="B514" s="685" t="s">
        <v>2261</v>
      </c>
      <c r="C514" s="698" t="s">
        <v>2251</v>
      </c>
      <c r="D514" s="687" t="s">
        <v>956</v>
      </c>
      <c r="E514" s="726">
        <f>'Ledger Load Template LGSvcs TEM'!AA418</f>
        <v>0</v>
      </c>
      <c r="G514" s="669"/>
      <c r="H514" s="669"/>
    </row>
    <row r="515" spans="1:8">
      <c r="A515" s="685" t="s">
        <v>2286</v>
      </c>
      <c r="B515" s="685" t="s">
        <v>2261</v>
      </c>
      <c r="C515" s="698" t="s">
        <v>2252</v>
      </c>
      <c r="D515" s="687" t="s">
        <v>956</v>
      </c>
      <c r="E515" s="726">
        <f>'Ledger Load Template LGSvcs TEM'!AA419</f>
        <v>0</v>
      </c>
      <c r="G515" s="669"/>
      <c r="H515" s="669"/>
    </row>
    <row r="516" spans="1:8">
      <c r="A516" s="685" t="s">
        <v>2286</v>
      </c>
      <c r="B516" s="685" t="s">
        <v>2261</v>
      </c>
      <c r="C516" s="698" t="s">
        <v>2253</v>
      </c>
      <c r="D516" s="687" t="s">
        <v>956</v>
      </c>
      <c r="E516" s="726">
        <f>'Ledger Load Template LGSvcs TEM'!AA420</f>
        <v>0</v>
      </c>
      <c r="G516" s="669"/>
      <c r="H516" s="669"/>
    </row>
    <row r="517" spans="1:8">
      <c r="A517" s="685" t="s">
        <v>2286</v>
      </c>
      <c r="B517" s="685" t="s">
        <v>2262</v>
      </c>
      <c r="C517" s="698" t="s">
        <v>2248</v>
      </c>
      <c r="D517" s="687" t="s">
        <v>2263</v>
      </c>
      <c r="E517" s="726">
        <f>'Ledger Load Template LGSvcs TEM'!AA421</f>
        <v>0</v>
      </c>
      <c r="G517" s="669"/>
      <c r="H517" s="669"/>
    </row>
    <row r="518" spans="1:8">
      <c r="A518" s="685" t="s">
        <v>2286</v>
      </c>
      <c r="B518" s="685" t="s">
        <v>2262</v>
      </c>
      <c r="C518" s="698" t="s">
        <v>2250</v>
      </c>
      <c r="D518" s="687" t="s">
        <v>2263</v>
      </c>
      <c r="E518" s="726">
        <f>'Ledger Load Template LGSvcs TEM'!AA422</f>
        <v>0</v>
      </c>
      <c r="G518" s="669"/>
      <c r="H518" s="669"/>
    </row>
    <row r="519" spans="1:8">
      <c r="A519" s="685" t="s">
        <v>2286</v>
      </c>
      <c r="B519" s="685" t="s">
        <v>2262</v>
      </c>
      <c r="C519" s="698" t="s">
        <v>2251</v>
      </c>
      <c r="D519" s="687" t="s">
        <v>2263</v>
      </c>
      <c r="E519" s="726">
        <f>'Ledger Load Template LGSvcs TEM'!AA423</f>
        <v>0</v>
      </c>
      <c r="G519" s="669"/>
      <c r="H519" s="669"/>
    </row>
    <row r="520" spans="1:8">
      <c r="A520" s="685" t="s">
        <v>2286</v>
      </c>
      <c r="B520" s="685" t="s">
        <v>2262</v>
      </c>
      <c r="C520" s="698" t="s">
        <v>2252</v>
      </c>
      <c r="D520" s="687" t="s">
        <v>2263</v>
      </c>
      <c r="E520" s="726">
        <f>'Ledger Load Template LGSvcs TEM'!AA424</f>
        <v>0</v>
      </c>
      <c r="G520" s="669"/>
      <c r="H520" s="669"/>
    </row>
    <row r="521" spans="1:8">
      <c r="A521" s="685" t="s">
        <v>2286</v>
      </c>
      <c r="B521" s="685" t="s">
        <v>2262</v>
      </c>
      <c r="C521" s="698" t="s">
        <v>2253</v>
      </c>
      <c r="D521" s="687" t="s">
        <v>2263</v>
      </c>
      <c r="E521" s="726">
        <f>'Ledger Load Template LGSvcs TEM'!AA425</f>
        <v>0</v>
      </c>
      <c r="G521" s="669"/>
      <c r="H521" s="669"/>
    </row>
    <row r="522" spans="1:8">
      <c r="A522" s="685" t="s">
        <v>2286</v>
      </c>
      <c r="B522" s="685" t="s">
        <v>2264</v>
      </c>
      <c r="C522" s="698" t="s">
        <v>2248</v>
      </c>
      <c r="D522" s="687" t="s">
        <v>193</v>
      </c>
      <c r="E522" s="726">
        <f>'Ledger Load Template LGSvcs TEM'!AA426</f>
        <v>0</v>
      </c>
      <c r="G522" s="669"/>
      <c r="H522" s="669"/>
    </row>
    <row r="523" spans="1:8">
      <c r="A523" s="685" t="s">
        <v>2286</v>
      </c>
      <c r="B523" s="685" t="s">
        <v>2264</v>
      </c>
      <c r="C523" s="698" t="s">
        <v>2250</v>
      </c>
      <c r="D523" s="687" t="s">
        <v>193</v>
      </c>
      <c r="E523" s="726">
        <f>'Ledger Load Template LGSvcs TEM'!AA427</f>
        <v>0</v>
      </c>
      <c r="G523" s="669"/>
      <c r="H523" s="669"/>
    </row>
    <row r="524" spans="1:8">
      <c r="A524" s="685" t="s">
        <v>2286</v>
      </c>
      <c r="B524" s="685" t="s">
        <v>2264</v>
      </c>
      <c r="C524" s="698" t="s">
        <v>2251</v>
      </c>
      <c r="D524" s="687" t="s">
        <v>193</v>
      </c>
      <c r="E524" s="726">
        <f>'Ledger Load Template LGSvcs TEM'!AA428</f>
        <v>0</v>
      </c>
      <c r="G524" s="669"/>
      <c r="H524" s="669"/>
    </row>
    <row r="525" spans="1:8">
      <c r="A525" s="685" t="s">
        <v>2286</v>
      </c>
      <c r="B525" s="685" t="s">
        <v>2264</v>
      </c>
      <c r="C525" s="698" t="s">
        <v>2252</v>
      </c>
      <c r="D525" s="687" t="s">
        <v>193</v>
      </c>
      <c r="E525" s="726">
        <f>'Ledger Load Template LGSvcs TEM'!AA429</f>
        <v>0</v>
      </c>
      <c r="G525" s="669"/>
      <c r="H525" s="669"/>
    </row>
    <row r="526" spans="1:8">
      <c r="A526" s="685" t="s">
        <v>2286</v>
      </c>
      <c r="B526" s="685" t="s">
        <v>2264</v>
      </c>
      <c r="C526" s="698" t="s">
        <v>2253</v>
      </c>
      <c r="D526" s="687" t="s">
        <v>193</v>
      </c>
      <c r="E526" s="726">
        <f>'Ledger Load Template LGSvcs TEM'!AA430</f>
        <v>0</v>
      </c>
      <c r="G526" s="669"/>
      <c r="H526" s="669"/>
    </row>
    <row r="527" spans="1:8">
      <c r="A527" s="685" t="s">
        <v>2286</v>
      </c>
      <c r="B527" s="685" t="s">
        <v>2265</v>
      </c>
      <c r="C527" s="698" t="s">
        <v>2248</v>
      </c>
      <c r="D527" s="687" t="s">
        <v>2266</v>
      </c>
      <c r="E527" s="726">
        <f>'Ledger Load Template LGSvcs TEM'!AA431</f>
        <v>0</v>
      </c>
      <c r="G527" s="669"/>
      <c r="H527" s="669"/>
    </row>
    <row r="528" spans="1:8">
      <c r="A528" s="685" t="s">
        <v>2286</v>
      </c>
      <c r="B528" s="685" t="s">
        <v>2265</v>
      </c>
      <c r="C528" s="698" t="s">
        <v>2250</v>
      </c>
      <c r="D528" s="687" t="s">
        <v>2266</v>
      </c>
      <c r="E528" s="726">
        <f>'Ledger Load Template LGSvcs TEM'!AA432</f>
        <v>0</v>
      </c>
      <c r="G528" s="669"/>
      <c r="H528" s="669"/>
    </row>
    <row r="529" spans="1:8">
      <c r="A529" s="685" t="s">
        <v>2286</v>
      </c>
      <c r="B529" s="685" t="s">
        <v>2265</v>
      </c>
      <c r="C529" s="698" t="s">
        <v>2251</v>
      </c>
      <c r="D529" s="687" t="s">
        <v>2266</v>
      </c>
      <c r="E529" s="726">
        <f>'Ledger Load Template LGSvcs TEM'!AA433</f>
        <v>0</v>
      </c>
      <c r="G529" s="669"/>
      <c r="H529" s="669"/>
    </row>
    <row r="530" spans="1:8">
      <c r="A530" s="685" t="s">
        <v>2286</v>
      </c>
      <c r="B530" s="685" t="s">
        <v>2265</v>
      </c>
      <c r="C530" s="698" t="s">
        <v>2252</v>
      </c>
      <c r="D530" s="687" t="s">
        <v>2266</v>
      </c>
      <c r="E530" s="726">
        <f>'Ledger Load Template LGSvcs TEM'!AA434</f>
        <v>0</v>
      </c>
      <c r="G530" s="1712" t="s">
        <v>2267</v>
      </c>
      <c r="H530" s="1712"/>
    </row>
    <row r="531" spans="1:8" ht="13.5" thickBot="1">
      <c r="A531" s="685" t="s">
        <v>2286</v>
      </c>
      <c r="B531" s="685" t="s">
        <v>2265</v>
      </c>
      <c r="C531" s="698" t="s">
        <v>2253</v>
      </c>
      <c r="D531" s="687" t="s">
        <v>2266</v>
      </c>
      <c r="E531" s="726">
        <f>'Ledger Load Template LGSvcs TEM'!AA435</f>
        <v>0</v>
      </c>
      <c r="H531" s="697">
        <f>SUM(E472:E531)</f>
        <v>0</v>
      </c>
    </row>
    <row r="532" spans="1:8" ht="13.5" thickTop="1">
      <c r="A532" s="1722"/>
      <c r="B532" s="1723"/>
      <c r="C532" s="1723"/>
      <c r="D532" s="1723"/>
      <c r="E532" s="1724"/>
      <c r="G532" s="669"/>
      <c r="H532" s="669"/>
    </row>
    <row r="533" spans="1:8" ht="15.75">
      <c r="A533" s="1713" t="s">
        <v>2292</v>
      </c>
      <c r="B533" s="1714"/>
      <c r="C533" s="1714"/>
      <c r="D533" s="1714"/>
      <c r="E533" s="1715"/>
      <c r="G533" s="669"/>
      <c r="H533" s="669"/>
    </row>
    <row r="534" spans="1:8">
      <c r="A534" s="1716" t="s">
        <v>2293</v>
      </c>
      <c r="B534" s="1717"/>
      <c r="C534" s="1717"/>
      <c r="D534" s="1717"/>
      <c r="E534" s="1718"/>
      <c r="G534" s="669"/>
      <c r="H534" s="669"/>
    </row>
    <row r="535" spans="1:8">
      <c r="A535" s="685" t="s">
        <v>2294</v>
      </c>
      <c r="B535" s="682" t="s">
        <v>2115</v>
      </c>
      <c r="C535" s="687"/>
      <c r="D535" s="684" t="s">
        <v>2116</v>
      </c>
      <c r="E535" s="726">
        <f>'Ledger Load Template LGSvcs TEM'!AA436</f>
        <v>0</v>
      </c>
      <c r="G535" s="669"/>
      <c r="H535" s="669"/>
    </row>
    <row r="536" spans="1:8">
      <c r="A536" s="685" t="s">
        <v>2294</v>
      </c>
      <c r="B536" s="686" t="s">
        <v>2117</v>
      </c>
      <c r="C536" s="687"/>
      <c r="D536" s="687" t="s">
        <v>2118</v>
      </c>
      <c r="E536" s="726">
        <f>'Ledger Load Template LGSvcs TEM'!AA437</f>
        <v>0</v>
      </c>
      <c r="G536" s="669"/>
      <c r="H536" s="669"/>
    </row>
    <row r="537" spans="1:8">
      <c r="A537" s="685" t="s">
        <v>2294</v>
      </c>
      <c r="B537" s="688" t="s">
        <v>2119</v>
      </c>
      <c r="C537" s="687"/>
      <c r="D537" s="687" t="s">
        <v>2120</v>
      </c>
      <c r="E537" s="726">
        <f>'Ledger Load Template LGSvcs TEM'!AA438</f>
        <v>0</v>
      </c>
      <c r="G537" s="669"/>
      <c r="H537" s="669"/>
    </row>
    <row r="538" spans="1:8">
      <c r="A538" s="685" t="s">
        <v>2294</v>
      </c>
      <c r="B538" s="688" t="s">
        <v>2121</v>
      </c>
      <c r="C538" s="687"/>
      <c r="D538" s="687" t="s">
        <v>2122</v>
      </c>
      <c r="E538" s="726">
        <f>'Ledger Load Template LGSvcs TEM'!AA439</f>
        <v>0</v>
      </c>
      <c r="G538" s="669"/>
      <c r="H538" s="669"/>
    </row>
    <row r="539" spans="1:8">
      <c r="A539" s="685" t="s">
        <v>2294</v>
      </c>
      <c r="B539" s="688" t="s">
        <v>2123</v>
      </c>
      <c r="C539" s="687"/>
      <c r="D539" s="687" t="s">
        <v>2124</v>
      </c>
      <c r="E539" s="726">
        <f>'Ledger Load Template LGSvcs TEM'!AA440</f>
        <v>0</v>
      </c>
      <c r="G539" s="669"/>
      <c r="H539" s="669"/>
    </row>
    <row r="540" spans="1:8">
      <c r="A540" s="685" t="s">
        <v>2294</v>
      </c>
      <c r="B540" s="688" t="s">
        <v>2125</v>
      </c>
      <c r="C540" s="687"/>
      <c r="D540" s="687" t="s">
        <v>933</v>
      </c>
      <c r="E540" s="726">
        <f>'Ledger Load Template LGSvcs TEM'!AA441</f>
        <v>0</v>
      </c>
      <c r="G540" s="669"/>
      <c r="H540" s="669"/>
    </row>
    <row r="541" spans="1:8">
      <c r="A541" s="685" t="s">
        <v>2294</v>
      </c>
      <c r="B541" s="688" t="s">
        <v>2126</v>
      </c>
      <c r="C541" s="687"/>
      <c r="D541" s="687" t="s">
        <v>2127</v>
      </c>
      <c r="E541" s="726">
        <f>'Ledger Load Template LGSvcs TEM'!AA442+'Ledger Load Template LGSvcs TEM'!AA443</f>
        <v>0</v>
      </c>
      <c r="G541" s="669"/>
      <c r="H541" s="669"/>
    </row>
    <row r="542" spans="1:8">
      <c r="A542" s="685" t="s">
        <v>2294</v>
      </c>
      <c r="B542" s="688" t="s">
        <v>2128</v>
      </c>
      <c r="C542" s="687"/>
      <c r="D542" s="687" t="s">
        <v>2129</v>
      </c>
      <c r="E542" s="726">
        <f>'Ledger Load Template LGSvcs TEM'!AA444</f>
        <v>0</v>
      </c>
      <c r="G542" s="669"/>
      <c r="H542" s="669"/>
    </row>
    <row r="543" spans="1:8">
      <c r="A543" s="685" t="s">
        <v>2294</v>
      </c>
      <c r="B543" s="688" t="s">
        <v>2130</v>
      </c>
      <c r="C543" s="687"/>
      <c r="D543" s="687" t="s">
        <v>1546</v>
      </c>
      <c r="E543" s="726">
        <f>'Ledger Load Template LGSvcs TEM'!AA445</f>
        <v>0</v>
      </c>
      <c r="G543" s="669"/>
      <c r="H543" s="669"/>
    </row>
    <row r="544" spans="1:8">
      <c r="A544" s="1719" t="s">
        <v>2295</v>
      </c>
      <c r="B544" s="1720"/>
      <c r="C544" s="1720"/>
      <c r="D544" s="1720"/>
      <c r="E544" s="1721"/>
      <c r="G544" s="689" t="s">
        <v>2296</v>
      </c>
      <c r="H544" s="690"/>
    </row>
    <row r="545" spans="1:8">
      <c r="A545" s="685" t="s">
        <v>2294</v>
      </c>
      <c r="B545" s="685" t="s">
        <v>2133</v>
      </c>
      <c r="C545" s="687"/>
      <c r="D545" s="687" t="s">
        <v>2297</v>
      </c>
      <c r="E545" s="726">
        <f>'Ledger Load Template LGSvcs TEM'!AA446</f>
        <v>0</v>
      </c>
      <c r="G545" s="691" t="s">
        <v>441</v>
      </c>
      <c r="H545" s="692">
        <f>E535+E536+E537+E538+E539+E540+E541+E542</f>
        <v>0</v>
      </c>
    </row>
    <row r="546" spans="1:8">
      <c r="A546" s="685" t="s">
        <v>2294</v>
      </c>
      <c r="B546" s="685" t="s">
        <v>2136</v>
      </c>
      <c r="C546" s="687"/>
      <c r="D546" s="687" t="s">
        <v>2137</v>
      </c>
      <c r="E546" s="726">
        <f>'Ledger Load Template LGSvcs TEM'!AA447</f>
        <v>0</v>
      </c>
      <c r="G546" s="691" t="s">
        <v>2138</v>
      </c>
      <c r="H546" s="692">
        <f>E543</f>
        <v>0</v>
      </c>
    </row>
    <row r="547" spans="1:8">
      <c r="A547" s="685" t="s">
        <v>2294</v>
      </c>
      <c r="B547" s="685" t="s">
        <v>2139</v>
      </c>
      <c r="C547" s="687"/>
      <c r="D547" s="687" t="s">
        <v>1541</v>
      </c>
      <c r="E547" s="726">
        <f>'Ledger Load Template LGSvcs TEM'!AA449</f>
        <v>0</v>
      </c>
      <c r="G547" s="691"/>
      <c r="H547" s="692"/>
    </row>
    <row r="548" spans="1:8">
      <c r="A548" s="685" t="s">
        <v>2294</v>
      </c>
      <c r="B548" s="685" t="s">
        <v>2140</v>
      </c>
      <c r="C548" s="687"/>
      <c r="D548" s="687" t="s">
        <v>2141</v>
      </c>
      <c r="E548" s="726">
        <f>'Ledger Load Template LGSvcs TEM'!AA450</f>
        <v>0</v>
      </c>
      <c r="G548" s="691" t="s">
        <v>1062</v>
      </c>
      <c r="H548" s="692">
        <f>E545+E546+E548+E549+E550</f>
        <v>0</v>
      </c>
    </row>
    <row r="549" spans="1:8">
      <c r="A549" s="714" t="s">
        <v>2294</v>
      </c>
      <c r="B549" s="720">
        <v>237000</v>
      </c>
      <c r="C549" s="715"/>
      <c r="D549" s="721" t="s">
        <v>2368</v>
      </c>
      <c r="E549" s="728">
        <f>'Ledger Load Template LGSvcs TEM'!AA451</f>
        <v>0</v>
      </c>
      <c r="G549" s="691" t="s">
        <v>2143</v>
      </c>
      <c r="H549" s="692">
        <f>E547</f>
        <v>0</v>
      </c>
    </row>
    <row r="550" spans="1:8">
      <c r="A550" s="714" t="s">
        <v>2294</v>
      </c>
      <c r="B550" s="720">
        <v>238000</v>
      </c>
      <c r="C550" s="715"/>
      <c r="D550" s="721" t="s">
        <v>2369</v>
      </c>
      <c r="E550" s="728">
        <f>'Ledger Load Template LGSvcs TEM'!AA452</f>
        <v>0</v>
      </c>
      <c r="G550" s="691"/>
      <c r="H550" s="692"/>
    </row>
    <row r="551" spans="1:8">
      <c r="A551" s="1719" t="s">
        <v>3291</v>
      </c>
      <c r="B551" s="1720"/>
      <c r="C551" s="1720"/>
      <c r="D551" s="1720"/>
      <c r="E551" s="1721"/>
      <c r="G551" s="691"/>
      <c r="H551" s="692"/>
    </row>
    <row r="552" spans="1:8">
      <c r="A552" s="685" t="s">
        <v>2294</v>
      </c>
      <c r="B552" s="685" t="s">
        <v>2144</v>
      </c>
      <c r="C552" s="687"/>
      <c r="D552" s="687" t="s">
        <v>2298</v>
      </c>
      <c r="E552" s="726"/>
      <c r="G552" s="691" t="s">
        <v>2300</v>
      </c>
      <c r="H552" s="692">
        <f>E552+E553+E554+E555</f>
        <v>0</v>
      </c>
    </row>
    <row r="553" spans="1:8">
      <c r="A553" s="685" t="s">
        <v>2294</v>
      </c>
      <c r="B553" s="685" t="s">
        <v>2146</v>
      </c>
      <c r="C553" s="687"/>
      <c r="D553" s="687" t="s">
        <v>2299</v>
      </c>
      <c r="E553" s="726"/>
      <c r="G553" s="693"/>
      <c r="H553" s="694"/>
    </row>
    <row r="554" spans="1:8" ht="13.5" thickBot="1">
      <c r="A554" s="685" t="s">
        <v>2294</v>
      </c>
      <c r="B554" s="685" t="s">
        <v>2149</v>
      </c>
      <c r="C554" s="687"/>
      <c r="D554" s="687" t="s">
        <v>2301</v>
      </c>
      <c r="E554" s="726">
        <f>'Ledger Load Template LGSvcs TEM'!AA456</f>
        <v>0</v>
      </c>
      <c r="G554" s="695" t="s">
        <v>2153</v>
      </c>
      <c r="H554" s="696">
        <f>H545+H546+H548+H549+H552</f>
        <v>0</v>
      </c>
    </row>
    <row r="555" spans="1:8" ht="13.5" thickTop="1">
      <c r="A555" s="685" t="s">
        <v>2294</v>
      </c>
      <c r="B555" s="685" t="s">
        <v>2151</v>
      </c>
      <c r="C555" s="687"/>
      <c r="D555" s="687" t="s">
        <v>2302</v>
      </c>
      <c r="E555" s="726"/>
      <c r="G555" s="669"/>
      <c r="H555" s="669"/>
    </row>
    <row r="556" spans="1:8">
      <c r="A556" s="1719" t="s">
        <v>2303</v>
      </c>
      <c r="B556" s="1720"/>
      <c r="C556" s="1720"/>
      <c r="D556" s="1720"/>
      <c r="E556" s="1721"/>
      <c r="G556" s="669"/>
      <c r="H556" s="669"/>
    </row>
    <row r="557" spans="1:8">
      <c r="A557" s="685" t="s">
        <v>2294</v>
      </c>
      <c r="B557" s="685" t="s">
        <v>2155</v>
      </c>
      <c r="C557" s="687"/>
      <c r="D557" s="687" t="s">
        <v>2304</v>
      </c>
      <c r="E557" s="726">
        <f>'Ledger Load Template LGSvcs TEM'!AA458</f>
        <v>0</v>
      </c>
      <c r="G557" s="669"/>
      <c r="H557" s="669"/>
    </row>
    <row r="558" spans="1:8">
      <c r="A558" s="685" t="s">
        <v>2294</v>
      </c>
      <c r="B558" s="685" t="s">
        <v>2157</v>
      </c>
      <c r="C558" s="687"/>
      <c r="D558" s="687" t="s">
        <v>2305</v>
      </c>
      <c r="E558" s="726"/>
      <c r="G558" s="669"/>
      <c r="H558" s="669"/>
    </row>
    <row r="559" spans="1:8">
      <c r="A559" s="685" t="s">
        <v>2294</v>
      </c>
      <c r="B559" s="685" t="s">
        <v>2158</v>
      </c>
      <c r="C559" s="687"/>
      <c r="D559" s="687" t="s">
        <v>2159</v>
      </c>
      <c r="E559" s="726"/>
      <c r="G559" s="669"/>
      <c r="H559" s="669"/>
    </row>
    <row r="560" spans="1:8">
      <c r="A560" s="685" t="s">
        <v>2294</v>
      </c>
      <c r="B560" s="685" t="s">
        <v>2160</v>
      </c>
      <c r="C560" s="687"/>
      <c r="D560" s="687" t="s">
        <v>2306</v>
      </c>
      <c r="E560" s="726"/>
      <c r="G560" s="669"/>
      <c r="H560" s="669"/>
    </row>
    <row r="561" spans="1:8">
      <c r="A561" s="685" t="s">
        <v>2294</v>
      </c>
      <c r="B561" s="685" t="s">
        <v>2162</v>
      </c>
      <c r="C561" s="687"/>
      <c r="D561" s="687" t="s">
        <v>2163</v>
      </c>
      <c r="E561" s="726"/>
      <c r="G561" s="669"/>
      <c r="H561" s="669"/>
    </row>
    <row r="562" spans="1:8">
      <c r="A562" s="685" t="s">
        <v>2294</v>
      </c>
      <c r="B562" s="685" t="s">
        <v>2164</v>
      </c>
      <c r="C562" s="687"/>
      <c r="D562" s="687" t="s">
        <v>2165</v>
      </c>
      <c r="E562" s="726"/>
      <c r="G562" s="669"/>
      <c r="H562" s="669"/>
    </row>
    <row r="563" spans="1:8">
      <c r="A563" s="685" t="s">
        <v>2294</v>
      </c>
      <c r="B563" s="685" t="s">
        <v>2166</v>
      </c>
      <c r="C563" s="687"/>
      <c r="D563" s="687" t="s">
        <v>2307</v>
      </c>
      <c r="E563" s="726">
        <f>'Ledger Load Template LGSvcs TEM'!AA464</f>
        <v>0</v>
      </c>
      <c r="G563" s="669"/>
      <c r="H563" s="669"/>
    </row>
    <row r="564" spans="1:8">
      <c r="A564" s="685" t="s">
        <v>2294</v>
      </c>
      <c r="B564" s="685" t="s">
        <v>2168</v>
      </c>
      <c r="C564" s="687"/>
      <c r="D564" s="687" t="s">
        <v>2169</v>
      </c>
      <c r="E564" s="726"/>
      <c r="G564" s="669"/>
      <c r="H564" s="669"/>
    </row>
    <row r="565" spans="1:8">
      <c r="A565" s="685" t="s">
        <v>2294</v>
      </c>
      <c r="B565" s="685" t="s">
        <v>2170</v>
      </c>
      <c r="C565" s="687"/>
      <c r="D565" s="687" t="s">
        <v>2308</v>
      </c>
      <c r="E565" s="726"/>
      <c r="G565" s="669"/>
      <c r="H565" s="669"/>
    </row>
    <row r="566" spans="1:8">
      <c r="A566" s="685" t="s">
        <v>2294</v>
      </c>
      <c r="B566" s="685" t="s">
        <v>2172</v>
      </c>
      <c r="C566" s="687"/>
      <c r="D566" s="687" t="s">
        <v>2173</v>
      </c>
      <c r="E566" s="726">
        <f>'Ledger Load Template LGSvcs TEM'!AA467</f>
        <v>0</v>
      </c>
      <c r="G566" s="669"/>
      <c r="H566" s="669"/>
    </row>
    <row r="567" spans="1:8">
      <c r="A567" s="685" t="s">
        <v>2294</v>
      </c>
      <c r="B567" s="685" t="s">
        <v>2174</v>
      </c>
      <c r="C567" s="687"/>
      <c r="D567" s="687" t="s">
        <v>2175</v>
      </c>
      <c r="E567" s="726"/>
      <c r="G567" s="669"/>
      <c r="H567" s="669"/>
    </row>
    <row r="568" spans="1:8">
      <c r="A568" s="685" t="s">
        <v>2294</v>
      </c>
      <c r="B568" s="685" t="s">
        <v>2176</v>
      </c>
      <c r="C568" s="687"/>
      <c r="D568" s="687" t="s">
        <v>2309</v>
      </c>
      <c r="E568" s="726"/>
      <c r="G568" s="669"/>
      <c r="H568" s="669"/>
    </row>
    <row r="569" spans="1:8">
      <c r="A569" s="685" t="s">
        <v>2294</v>
      </c>
      <c r="B569" s="685" t="s">
        <v>2178</v>
      </c>
      <c r="C569" s="687"/>
      <c r="D569" s="687" t="s">
        <v>2179</v>
      </c>
      <c r="E569" s="726"/>
      <c r="G569" s="669"/>
      <c r="H569" s="669"/>
    </row>
    <row r="570" spans="1:8">
      <c r="A570" s="685" t="s">
        <v>2294</v>
      </c>
      <c r="B570" s="685" t="s">
        <v>2180</v>
      </c>
      <c r="C570" s="687"/>
      <c r="D570" s="687" t="s">
        <v>2310</v>
      </c>
      <c r="E570" s="726"/>
      <c r="G570" s="669"/>
      <c r="H570" s="669"/>
    </row>
    <row r="571" spans="1:8">
      <c r="A571" s="685" t="s">
        <v>2294</v>
      </c>
      <c r="B571" s="685" t="s">
        <v>2182</v>
      </c>
      <c r="C571" s="687"/>
      <c r="D571" s="687" t="s">
        <v>2183</v>
      </c>
      <c r="E571" s="726"/>
      <c r="G571" s="669"/>
      <c r="H571" s="669"/>
    </row>
    <row r="572" spans="1:8">
      <c r="A572" s="685" t="s">
        <v>2294</v>
      </c>
      <c r="B572" s="685" t="s">
        <v>2184</v>
      </c>
      <c r="C572" s="687"/>
      <c r="D572" s="687" t="s">
        <v>2185</v>
      </c>
      <c r="E572" s="726"/>
      <c r="G572" s="669"/>
      <c r="H572" s="669"/>
    </row>
    <row r="573" spans="1:8">
      <c r="A573" s="685" t="s">
        <v>2294</v>
      </c>
      <c r="B573" s="685" t="s">
        <v>2186</v>
      </c>
      <c r="C573" s="687"/>
      <c r="D573" s="687" t="s">
        <v>2187</v>
      </c>
      <c r="E573" s="726"/>
      <c r="G573" s="669"/>
      <c r="H573" s="669"/>
    </row>
    <row r="574" spans="1:8">
      <c r="A574" s="685" t="s">
        <v>2294</v>
      </c>
      <c r="B574" s="685" t="s">
        <v>2188</v>
      </c>
      <c r="C574" s="687"/>
      <c r="D574" s="687" t="s">
        <v>2189</v>
      </c>
      <c r="E574" s="726"/>
      <c r="G574" s="669"/>
      <c r="H574" s="669"/>
    </row>
    <row r="575" spans="1:8">
      <c r="A575" s="685" t="s">
        <v>2294</v>
      </c>
      <c r="B575" s="685" t="s">
        <v>2190</v>
      </c>
      <c r="C575" s="687"/>
      <c r="D575" s="687" t="s">
        <v>2311</v>
      </c>
      <c r="E575" s="726">
        <f>'Ledger Load Template LGSvcs TEM'!AA477</f>
        <v>0</v>
      </c>
      <c r="G575" s="669"/>
      <c r="H575" s="669"/>
    </row>
    <row r="576" spans="1:8">
      <c r="A576" s="685" t="s">
        <v>2294</v>
      </c>
      <c r="B576" s="685" t="s">
        <v>2192</v>
      </c>
      <c r="C576" s="687"/>
      <c r="D576" s="687" t="s">
        <v>910</v>
      </c>
      <c r="E576" s="726"/>
      <c r="G576" s="669"/>
      <c r="H576" s="669"/>
    </row>
    <row r="577" spans="1:8">
      <c r="A577" s="685" t="s">
        <v>2294</v>
      </c>
      <c r="B577" s="685" t="s">
        <v>2194</v>
      </c>
      <c r="C577" s="687"/>
      <c r="D577" s="687" t="s">
        <v>911</v>
      </c>
      <c r="E577" s="726"/>
      <c r="G577" s="669"/>
      <c r="H577" s="669"/>
    </row>
    <row r="578" spans="1:8">
      <c r="A578" s="685" t="s">
        <v>2294</v>
      </c>
      <c r="B578" s="685" t="s">
        <v>2196</v>
      </c>
      <c r="C578" s="687"/>
      <c r="D578" s="687" t="s">
        <v>912</v>
      </c>
      <c r="E578" s="726"/>
      <c r="G578" s="669"/>
      <c r="H578" s="669"/>
    </row>
    <row r="579" spans="1:8">
      <c r="A579" s="685" t="s">
        <v>2294</v>
      </c>
      <c r="B579" s="685" t="s">
        <v>2198</v>
      </c>
      <c r="C579" s="687"/>
      <c r="D579" s="687" t="s">
        <v>913</v>
      </c>
      <c r="E579" s="726"/>
      <c r="G579" s="669"/>
      <c r="H579" s="669"/>
    </row>
    <row r="580" spans="1:8">
      <c r="A580" s="685" t="s">
        <v>2294</v>
      </c>
      <c r="B580" s="685" t="s">
        <v>2199</v>
      </c>
      <c r="C580" s="687"/>
      <c r="D580" s="687" t="s">
        <v>914</v>
      </c>
      <c r="E580" s="726"/>
      <c r="G580" s="669"/>
      <c r="H580" s="669"/>
    </row>
    <row r="581" spans="1:8">
      <c r="A581" s="685" t="s">
        <v>2294</v>
      </c>
      <c r="B581" s="685" t="s">
        <v>2201</v>
      </c>
      <c r="C581" s="687"/>
      <c r="D581" s="687" t="s">
        <v>2312</v>
      </c>
      <c r="E581" s="726"/>
      <c r="G581" s="669"/>
      <c r="H581" s="669"/>
    </row>
    <row r="582" spans="1:8">
      <c r="A582" s="685" t="s">
        <v>2294</v>
      </c>
      <c r="B582" s="685" t="s">
        <v>2203</v>
      </c>
      <c r="C582" s="687"/>
      <c r="D582" s="687" t="s">
        <v>2204</v>
      </c>
      <c r="E582" s="726"/>
      <c r="G582" s="669"/>
      <c r="H582" s="669"/>
    </row>
    <row r="583" spans="1:8">
      <c r="A583" s="685" t="s">
        <v>2294</v>
      </c>
      <c r="B583" s="685" t="s">
        <v>2205</v>
      </c>
      <c r="C583" s="687"/>
      <c r="D583" s="687" t="s">
        <v>2206</v>
      </c>
      <c r="E583" s="726">
        <f>'Ledger Load Template LGSvcs TEM'!AA486</f>
        <v>0</v>
      </c>
      <c r="G583" s="669"/>
      <c r="H583" s="669"/>
    </row>
    <row r="584" spans="1:8">
      <c r="A584" s="685" t="s">
        <v>2294</v>
      </c>
      <c r="B584" s="685" t="s">
        <v>2207</v>
      </c>
      <c r="C584" s="687"/>
      <c r="D584" s="687" t="s">
        <v>2208</v>
      </c>
      <c r="E584" s="726">
        <f>'Ledger Load Template LGSvcs TEM'!AA489</f>
        <v>0</v>
      </c>
      <c r="G584" s="669"/>
      <c r="H584" s="669"/>
    </row>
    <row r="585" spans="1:8">
      <c r="A585" s="685" t="s">
        <v>2294</v>
      </c>
      <c r="B585" s="685" t="s">
        <v>2209</v>
      </c>
      <c r="C585" s="687"/>
      <c r="D585" s="687" t="s">
        <v>2210</v>
      </c>
      <c r="E585" s="726"/>
      <c r="G585" s="669"/>
      <c r="H585" s="669"/>
    </row>
    <row r="586" spans="1:8">
      <c r="A586" s="685" t="s">
        <v>2294</v>
      </c>
      <c r="B586" s="685" t="s">
        <v>2211</v>
      </c>
      <c r="C586" s="687"/>
      <c r="D586" s="687" t="s">
        <v>2313</v>
      </c>
      <c r="E586" s="726"/>
      <c r="G586" s="669"/>
      <c r="H586" s="669"/>
    </row>
    <row r="587" spans="1:8">
      <c r="A587" s="685" t="s">
        <v>2294</v>
      </c>
      <c r="B587" s="685" t="s">
        <v>2213</v>
      </c>
      <c r="C587" s="687"/>
      <c r="D587" s="687" t="s">
        <v>2214</v>
      </c>
      <c r="E587" s="726"/>
      <c r="G587" s="669"/>
      <c r="H587" s="669"/>
    </row>
    <row r="588" spans="1:8">
      <c r="A588" s="685" t="s">
        <v>2294</v>
      </c>
      <c r="B588" s="685" t="s">
        <v>2215</v>
      </c>
      <c r="C588" s="687"/>
      <c r="D588" s="687" t="s">
        <v>1526</v>
      </c>
      <c r="E588" s="726">
        <f>'Ledger Load Template LGSvcs TEM'!AA493</f>
        <v>0</v>
      </c>
      <c r="G588" s="669"/>
      <c r="H588" s="669"/>
    </row>
    <row r="589" spans="1:8">
      <c r="A589" s="685" t="s">
        <v>2294</v>
      </c>
      <c r="B589" s="685" t="s">
        <v>2216</v>
      </c>
      <c r="C589" s="687"/>
      <c r="D589" s="687" t="s">
        <v>265</v>
      </c>
      <c r="E589" s="726">
        <f>'Ledger Load Template LGSvcs TEM'!AA495</f>
        <v>0</v>
      </c>
      <c r="G589" s="669"/>
      <c r="H589" s="669"/>
    </row>
    <row r="590" spans="1:8">
      <c r="A590" s="685" t="s">
        <v>2294</v>
      </c>
      <c r="B590" s="685" t="s">
        <v>2217</v>
      </c>
      <c r="C590" s="687"/>
      <c r="D590" s="687" t="s">
        <v>2218</v>
      </c>
      <c r="E590" s="726"/>
      <c r="G590" s="669"/>
      <c r="H590" s="669"/>
    </row>
    <row r="591" spans="1:8">
      <c r="A591" s="685" t="s">
        <v>2294</v>
      </c>
      <c r="B591" s="685" t="s">
        <v>2219</v>
      </c>
      <c r="C591" s="687"/>
      <c r="D591" s="687" t="s">
        <v>2220</v>
      </c>
      <c r="E591" s="726"/>
      <c r="G591" s="669"/>
      <c r="H591" s="669"/>
    </row>
    <row r="592" spans="1:8">
      <c r="A592" s="685" t="s">
        <v>2294</v>
      </c>
      <c r="B592" s="685" t="s">
        <v>2221</v>
      </c>
      <c r="C592" s="687"/>
      <c r="D592" s="687" t="s">
        <v>2314</v>
      </c>
      <c r="E592" s="726"/>
      <c r="G592" s="669"/>
      <c r="H592" s="669"/>
    </row>
    <row r="593" spans="1:8">
      <c r="A593" s="685" t="s">
        <v>2294</v>
      </c>
      <c r="B593" s="685" t="s">
        <v>2223</v>
      </c>
      <c r="C593" s="687"/>
      <c r="D593" s="687" t="s">
        <v>2315</v>
      </c>
      <c r="E593" s="726">
        <f>'Ledger Load Template LGSvcs TEM'!AA500</f>
        <v>0</v>
      </c>
      <c r="G593" s="669"/>
      <c r="H593" s="669"/>
    </row>
    <row r="594" spans="1:8">
      <c r="A594" s="685" t="s">
        <v>2294</v>
      </c>
      <c r="B594" s="685" t="s">
        <v>2225</v>
      </c>
      <c r="C594" s="687"/>
      <c r="D594" s="687" t="s">
        <v>2226</v>
      </c>
      <c r="E594" s="726">
        <f>'Ledger Load Template LGSvcs TEM'!AA501</f>
        <v>0</v>
      </c>
      <c r="G594" s="669"/>
      <c r="H594" s="669"/>
    </row>
    <row r="595" spans="1:8">
      <c r="A595" s="685" t="s">
        <v>2294</v>
      </c>
      <c r="B595" s="685" t="s">
        <v>2227</v>
      </c>
      <c r="C595" s="687"/>
      <c r="D595" s="687" t="s">
        <v>2228</v>
      </c>
      <c r="E595" s="726">
        <f>'Ledger Load Template LGSvcs TEM'!AA502</f>
        <v>0</v>
      </c>
      <c r="G595" s="669"/>
      <c r="H595" s="669"/>
    </row>
    <row r="596" spans="1:8">
      <c r="A596" s="685" t="s">
        <v>2294</v>
      </c>
      <c r="B596" s="685" t="s">
        <v>2229</v>
      </c>
      <c r="C596" s="687"/>
      <c r="D596" s="687" t="s">
        <v>2230</v>
      </c>
      <c r="E596" s="726">
        <f>'Ledger Load Template LGSvcs TEM'!AA503</f>
        <v>0</v>
      </c>
      <c r="G596" s="669"/>
      <c r="H596" s="669"/>
    </row>
    <row r="597" spans="1:8">
      <c r="A597" s="685" t="s">
        <v>2294</v>
      </c>
      <c r="B597" s="685" t="s">
        <v>2231</v>
      </c>
      <c r="C597" s="687"/>
      <c r="D597" s="687" t="s">
        <v>2232</v>
      </c>
      <c r="E597" s="726">
        <f>'Ledger Load Template LGSvcs TEM'!AA505</f>
        <v>0</v>
      </c>
      <c r="G597" s="669"/>
      <c r="H597" s="669"/>
    </row>
    <row r="598" spans="1:8">
      <c r="A598" s="685" t="s">
        <v>2294</v>
      </c>
      <c r="B598" s="685" t="s">
        <v>2233</v>
      </c>
      <c r="C598" s="687"/>
      <c r="D598" s="687" t="s">
        <v>2234</v>
      </c>
      <c r="E598" s="726"/>
      <c r="G598" s="669"/>
      <c r="H598" s="669"/>
    </row>
    <row r="599" spans="1:8">
      <c r="A599" s="685" t="s">
        <v>2294</v>
      </c>
      <c r="B599" s="685" t="s">
        <v>2235</v>
      </c>
      <c r="C599" s="687"/>
      <c r="D599" s="687" t="s">
        <v>2236</v>
      </c>
      <c r="E599" s="726"/>
      <c r="G599" s="669"/>
      <c r="H599" s="669"/>
    </row>
    <row r="600" spans="1:8">
      <c r="A600" s="685" t="s">
        <v>2294</v>
      </c>
      <c r="B600" s="685" t="s">
        <v>2237</v>
      </c>
      <c r="C600" s="687"/>
      <c r="D600" s="687" t="s">
        <v>2238</v>
      </c>
      <c r="E600" s="726"/>
      <c r="G600" s="669"/>
      <c r="H600" s="669"/>
    </row>
    <row r="601" spans="1:8">
      <c r="A601" s="685" t="s">
        <v>2294</v>
      </c>
      <c r="B601" s="685" t="s">
        <v>2239</v>
      </c>
      <c r="C601" s="687"/>
      <c r="D601" s="687" t="s">
        <v>2240</v>
      </c>
      <c r="E601" s="726"/>
      <c r="G601" s="1712" t="s">
        <v>2243</v>
      </c>
      <c r="H601" s="1712"/>
    </row>
    <row r="602" spans="1:8" ht="13.5" thickBot="1">
      <c r="A602" s="685" t="s">
        <v>2294</v>
      </c>
      <c r="B602" s="685" t="s">
        <v>2241</v>
      </c>
      <c r="C602" s="687"/>
      <c r="D602" s="687" t="s">
        <v>2242</v>
      </c>
      <c r="E602" s="726"/>
      <c r="H602" s="697">
        <f>SUM(E557:E603)</f>
        <v>0</v>
      </c>
    </row>
    <row r="603" spans="1:8" ht="13.5" thickTop="1">
      <c r="A603" s="685" t="s">
        <v>2294</v>
      </c>
      <c r="B603" s="685" t="s">
        <v>2244</v>
      </c>
      <c r="C603" s="687"/>
      <c r="D603" s="687" t="s">
        <v>2245</v>
      </c>
      <c r="E603" s="726"/>
      <c r="G603" s="669"/>
      <c r="H603" s="669"/>
    </row>
    <row r="604" spans="1:8">
      <c r="A604" s="1719" t="s">
        <v>2316</v>
      </c>
      <c r="B604" s="1720"/>
      <c r="C604" s="1720"/>
      <c r="D604" s="1720"/>
      <c r="E604" s="1721"/>
      <c r="G604" s="669"/>
      <c r="H604" s="669"/>
    </row>
    <row r="605" spans="1:8">
      <c r="A605" s="685" t="s">
        <v>2294</v>
      </c>
      <c r="B605" s="685" t="s">
        <v>2317</v>
      </c>
      <c r="C605" s="698" t="s">
        <v>2248</v>
      </c>
      <c r="D605" s="687" t="s">
        <v>2318</v>
      </c>
      <c r="E605" s="726">
        <f>'Ledger Load Template LGSvcs TEM'!AA512</f>
        <v>0</v>
      </c>
      <c r="G605" s="669"/>
      <c r="H605" s="669"/>
    </row>
    <row r="606" spans="1:8">
      <c r="A606" s="685" t="s">
        <v>2294</v>
      </c>
      <c r="B606" s="685" t="s">
        <v>2319</v>
      </c>
      <c r="C606" s="698" t="s">
        <v>2320</v>
      </c>
      <c r="D606" s="687" t="s">
        <v>2321</v>
      </c>
      <c r="E606" s="726">
        <f>'Ledger Load Template LGSvcs TEM'!AA513</f>
        <v>0</v>
      </c>
      <c r="G606" s="669"/>
      <c r="H606" s="669"/>
    </row>
    <row r="607" spans="1:8">
      <c r="A607" s="685" t="s">
        <v>2294</v>
      </c>
      <c r="B607" s="685" t="s">
        <v>2319</v>
      </c>
      <c r="C607" s="698" t="s">
        <v>2322</v>
      </c>
      <c r="D607" s="687" t="s">
        <v>2323</v>
      </c>
      <c r="E607" s="726">
        <f>'Ledger Load Template LGSvcs TEM'!AA514</f>
        <v>0</v>
      </c>
      <c r="G607" s="669"/>
      <c r="H607" s="669"/>
    </row>
    <row r="608" spans="1:8">
      <c r="A608" s="685" t="s">
        <v>2294</v>
      </c>
      <c r="B608" s="685" t="s">
        <v>2319</v>
      </c>
      <c r="C608" s="698" t="s">
        <v>2324</v>
      </c>
      <c r="D608" s="687" t="s">
        <v>2325</v>
      </c>
      <c r="E608" s="726">
        <f>'Ledger Load Template LGSvcs TEM'!AA515</f>
        <v>0</v>
      </c>
      <c r="G608" s="669"/>
      <c r="H608" s="669"/>
    </row>
    <row r="609" spans="1:8">
      <c r="A609" s="685" t="s">
        <v>2294</v>
      </c>
      <c r="B609" s="685" t="s">
        <v>2319</v>
      </c>
      <c r="C609" s="698" t="s">
        <v>2326</v>
      </c>
      <c r="D609" s="687" t="s">
        <v>2327</v>
      </c>
      <c r="E609" s="726">
        <f>'Ledger Load Template LGSvcs TEM'!AA516</f>
        <v>0</v>
      </c>
      <c r="G609" s="669"/>
      <c r="H609" s="669"/>
    </row>
    <row r="610" spans="1:8">
      <c r="A610" s="685" t="s">
        <v>2294</v>
      </c>
      <c r="B610" s="685" t="s">
        <v>2319</v>
      </c>
      <c r="C610" s="698" t="s">
        <v>2251</v>
      </c>
      <c r="D610" s="687" t="s">
        <v>2328</v>
      </c>
      <c r="E610" s="726"/>
      <c r="G610" s="669"/>
      <c r="H610" s="669"/>
    </row>
    <row r="611" spans="1:8">
      <c r="A611" s="685" t="s">
        <v>2294</v>
      </c>
      <c r="B611" s="685" t="s">
        <v>2319</v>
      </c>
      <c r="C611" s="698" t="s">
        <v>2252</v>
      </c>
      <c r="D611" s="687" t="s">
        <v>2329</v>
      </c>
      <c r="E611" s="726">
        <f>'Ledger Load Template LGSvcs TEM'!AA517</f>
        <v>0</v>
      </c>
      <c r="G611" s="669"/>
      <c r="H611" s="669"/>
    </row>
    <row r="612" spans="1:8">
      <c r="A612" s="685" t="s">
        <v>2294</v>
      </c>
      <c r="B612" s="685" t="s">
        <v>2319</v>
      </c>
      <c r="C612" s="698" t="s">
        <v>2330</v>
      </c>
      <c r="D612" s="687" t="s">
        <v>2331</v>
      </c>
      <c r="E612" s="726">
        <f>'Ledger Load Template LGSvcs TEM'!AA518</f>
        <v>0</v>
      </c>
      <c r="G612" s="1712" t="s">
        <v>2334</v>
      </c>
      <c r="H612" s="1712"/>
    </row>
    <row r="613" spans="1:8" ht="13.5" thickBot="1">
      <c r="A613" s="685" t="s">
        <v>2294</v>
      </c>
      <c r="B613" s="685" t="s">
        <v>2319</v>
      </c>
      <c r="C613" s="698" t="s">
        <v>2332</v>
      </c>
      <c r="D613" s="687" t="s">
        <v>2333</v>
      </c>
      <c r="E613" s="726">
        <f>'Ledger Load Template LGSvcs TEM'!AA519+'Ledger Load Template LGSvcs TEM'!AA520</f>
        <v>0</v>
      </c>
      <c r="H613" s="697">
        <f>SUM(E605:E614)</f>
        <v>0</v>
      </c>
    </row>
    <row r="614" spans="1:8" ht="13.5" thickTop="1">
      <c r="A614" s="685" t="s">
        <v>2294</v>
      </c>
      <c r="B614" s="685" t="s">
        <v>2319</v>
      </c>
      <c r="C614" s="698" t="s">
        <v>2253</v>
      </c>
      <c r="D614" s="687" t="s">
        <v>2335</v>
      </c>
      <c r="E614" s="726"/>
      <c r="G614" s="669"/>
      <c r="H614" s="669"/>
    </row>
    <row r="615" spans="1:8">
      <c r="A615" s="1722"/>
      <c r="B615" s="1723"/>
      <c r="C615" s="1723"/>
      <c r="D615" s="1723"/>
      <c r="E615" s="1724"/>
      <c r="G615" s="669"/>
      <c r="H615" s="669"/>
    </row>
    <row r="616" spans="1:8" ht="15.75">
      <c r="A616" s="1713" t="s">
        <v>2336</v>
      </c>
      <c r="B616" s="1714"/>
      <c r="C616" s="1714"/>
      <c r="D616" s="1714"/>
      <c r="E616" s="1715"/>
      <c r="G616" s="669"/>
      <c r="H616" s="669"/>
    </row>
    <row r="617" spans="1:8">
      <c r="A617" s="1716" t="s">
        <v>2337</v>
      </c>
      <c r="B617" s="1717"/>
      <c r="C617" s="1717"/>
      <c r="D617" s="1717"/>
      <c r="E617" s="1718"/>
      <c r="G617" s="669"/>
      <c r="H617" s="669"/>
    </row>
    <row r="618" spans="1:8">
      <c r="A618" s="685" t="s">
        <v>2338</v>
      </c>
      <c r="B618" s="682" t="s">
        <v>2115</v>
      </c>
      <c r="C618" s="687"/>
      <c r="D618" s="684" t="s">
        <v>2116</v>
      </c>
      <c r="E618" s="726">
        <f>'Ledger Load Template LGSvcs TEM'!AA521</f>
        <v>0</v>
      </c>
      <c r="G618" s="669"/>
      <c r="H618" s="669"/>
    </row>
    <row r="619" spans="1:8">
      <c r="A619" s="685" t="s">
        <v>2338</v>
      </c>
      <c r="B619" s="686" t="s">
        <v>2117</v>
      </c>
      <c r="C619" s="687"/>
      <c r="D619" s="687" t="s">
        <v>2118</v>
      </c>
      <c r="E619" s="726">
        <f>'Ledger Load Template LGSvcs TEM'!AA522</f>
        <v>0</v>
      </c>
      <c r="G619" s="669"/>
      <c r="H619" s="669"/>
    </row>
    <row r="620" spans="1:8">
      <c r="A620" s="685" t="s">
        <v>2338</v>
      </c>
      <c r="B620" s="688" t="s">
        <v>2119</v>
      </c>
      <c r="C620" s="687"/>
      <c r="D620" s="687" t="s">
        <v>2120</v>
      </c>
      <c r="E620" s="726">
        <f>'Ledger Load Template LGSvcs TEM'!AA523</f>
        <v>0</v>
      </c>
      <c r="G620" s="669"/>
      <c r="H620" s="669"/>
    </row>
    <row r="621" spans="1:8">
      <c r="A621" s="685" t="s">
        <v>2338</v>
      </c>
      <c r="B621" s="688" t="s">
        <v>2121</v>
      </c>
      <c r="C621" s="687"/>
      <c r="D621" s="687" t="s">
        <v>2122</v>
      </c>
      <c r="E621" s="726">
        <f>'Ledger Load Template LGSvcs TEM'!AA524</f>
        <v>0</v>
      </c>
      <c r="G621" s="669"/>
      <c r="H621" s="669"/>
    </row>
    <row r="622" spans="1:8">
      <c r="A622" s="685" t="s">
        <v>2338</v>
      </c>
      <c r="B622" s="688" t="s">
        <v>2123</v>
      </c>
      <c r="C622" s="687"/>
      <c r="D622" s="687" t="s">
        <v>2124</v>
      </c>
      <c r="E622" s="726">
        <f>'Ledger Load Template LGSvcs TEM'!AA525</f>
        <v>0</v>
      </c>
      <c r="G622" s="669"/>
      <c r="H622" s="669"/>
    </row>
    <row r="623" spans="1:8">
      <c r="A623" s="685" t="s">
        <v>2338</v>
      </c>
      <c r="B623" s="688" t="s">
        <v>2125</v>
      </c>
      <c r="C623" s="687"/>
      <c r="D623" s="687" t="s">
        <v>933</v>
      </c>
      <c r="E623" s="726">
        <f>'Ledger Load Template LGSvcs TEM'!AA526</f>
        <v>0</v>
      </c>
      <c r="G623" s="669"/>
      <c r="H623" s="669"/>
    </row>
    <row r="624" spans="1:8">
      <c r="A624" s="685" t="s">
        <v>2338</v>
      </c>
      <c r="B624" s="688" t="s">
        <v>2126</v>
      </c>
      <c r="C624" s="687"/>
      <c r="D624" s="687" t="s">
        <v>2127</v>
      </c>
      <c r="E624" s="726">
        <f>'Ledger Load Template LGSvcs TEM'!AA527+'Ledger Load Template LGSvcs TEM'!AA528</f>
        <v>0</v>
      </c>
      <c r="G624" s="669"/>
      <c r="H624" s="669"/>
    </row>
    <row r="625" spans="1:8">
      <c r="A625" s="685" t="s">
        <v>2338</v>
      </c>
      <c r="B625" s="688" t="s">
        <v>2128</v>
      </c>
      <c r="C625" s="687"/>
      <c r="D625" s="687" t="s">
        <v>2129</v>
      </c>
      <c r="E625" s="726">
        <f>'Ledger Load Template LGSvcs TEM'!AA529</f>
        <v>0</v>
      </c>
      <c r="G625" s="669"/>
      <c r="H625" s="669"/>
    </row>
    <row r="626" spans="1:8">
      <c r="A626" s="685" t="s">
        <v>2338</v>
      </c>
      <c r="B626" s="688" t="s">
        <v>2130</v>
      </c>
      <c r="C626" s="687"/>
      <c r="D626" s="687" t="s">
        <v>1546</v>
      </c>
      <c r="E626" s="726">
        <f>'Ledger Load Template LGSvcs TEM'!AA530</f>
        <v>0</v>
      </c>
      <c r="G626" s="689" t="s">
        <v>2340</v>
      </c>
      <c r="H626" s="690"/>
    </row>
    <row r="627" spans="1:8">
      <c r="A627" s="1716" t="s">
        <v>2339</v>
      </c>
      <c r="B627" s="1717"/>
      <c r="C627" s="1717"/>
      <c r="D627" s="1717"/>
      <c r="E627" s="1718"/>
      <c r="G627" s="691" t="s">
        <v>441</v>
      </c>
      <c r="H627" s="692">
        <f>E618+E619+E620+E621+E622+E623+E624+E625</f>
        <v>0</v>
      </c>
    </row>
    <row r="628" spans="1:8">
      <c r="A628" s="685" t="s">
        <v>2338</v>
      </c>
      <c r="B628" s="685" t="s">
        <v>2133</v>
      </c>
      <c r="C628" s="687"/>
      <c r="D628" s="687" t="s">
        <v>2297</v>
      </c>
      <c r="E628" s="726">
        <f>'Ledger Load Template LGSvcs TEM'!AA531</f>
        <v>0</v>
      </c>
      <c r="G628" s="691" t="s">
        <v>2138</v>
      </c>
      <c r="H628" s="692">
        <f>E626</f>
        <v>0</v>
      </c>
    </row>
    <row r="629" spans="1:8">
      <c r="A629" s="685" t="s">
        <v>2338</v>
      </c>
      <c r="B629" s="685" t="s">
        <v>2136</v>
      </c>
      <c r="C629" s="687"/>
      <c r="D629" s="687" t="s">
        <v>2137</v>
      </c>
      <c r="E629" s="726">
        <f>'Ledger Load Template LGSvcs TEM'!AA532</f>
        <v>0</v>
      </c>
      <c r="G629" s="691"/>
      <c r="H629" s="692"/>
    </row>
    <row r="630" spans="1:8">
      <c r="A630" s="685" t="s">
        <v>2338</v>
      </c>
      <c r="B630" s="685" t="s">
        <v>2139</v>
      </c>
      <c r="C630" s="687"/>
      <c r="D630" s="687" t="s">
        <v>1541</v>
      </c>
      <c r="E630" s="726">
        <f>'Ledger Load Template LGSvcs TEM'!AA534</f>
        <v>0</v>
      </c>
      <c r="G630" s="691" t="s">
        <v>1062</v>
      </c>
      <c r="H630" s="692">
        <f>E628+E629+E631+E632+E633</f>
        <v>0</v>
      </c>
    </row>
    <row r="631" spans="1:8">
      <c r="A631" s="685" t="s">
        <v>2338</v>
      </c>
      <c r="B631" s="685" t="s">
        <v>2140</v>
      </c>
      <c r="C631" s="687"/>
      <c r="D631" s="687" t="s">
        <v>2141</v>
      </c>
      <c r="E631" s="726">
        <f>'Ledger Load Template LGSvcs TEM'!AA535</f>
        <v>0</v>
      </c>
      <c r="G631" s="691" t="s">
        <v>2143</v>
      </c>
      <c r="H631" s="692">
        <f>E630</f>
        <v>0</v>
      </c>
    </row>
    <row r="632" spans="1:8">
      <c r="A632" s="714" t="s">
        <v>2338</v>
      </c>
      <c r="B632" s="719">
        <v>237000</v>
      </c>
      <c r="C632" s="721"/>
      <c r="D632" s="721" t="s">
        <v>2368</v>
      </c>
      <c r="E632" s="728">
        <f>'Ledger Load Template LGSvcs TEM'!AA536</f>
        <v>0</v>
      </c>
      <c r="G632" s="691"/>
      <c r="H632" s="692"/>
    </row>
    <row r="633" spans="1:8">
      <c r="A633" s="714" t="s">
        <v>2338</v>
      </c>
      <c r="B633" s="719">
        <v>238000</v>
      </c>
      <c r="C633" s="721"/>
      <c r="D633" s="721" t="s">
        <v>2369</v>
      </c>
      <c r="E633" s="728">
        <f>'Ledger Load Template LGSvcs TEM'!AA537</f>
        <v>0</v>
      </c>
      <c r="G633" s="691" t="s">
        <v>2300</v>
      </c>
      <c r="H633" s="692">
        <f>E635+E636+E637+E638</f>
        <v>0</v>
      </c>
    </row>
    <row r="634" spans="1:8">
      <c r="A634" s="1716" t="s">
        <v>2341</v>
      </c>
      <c r="B634" s="1717"/>
      <c r="C634" s="1717"/>
      <c r="D634" s="1717"/>
      <c r="E634" s="1718"/>
      <c r="G634" s="693"/>
      <c r="H634" s="694"/>
    </row>
    <row r="635" spans="1:8" ht="13.5" thickBot="1">
      <c r="A635" s="685" t="s">
        <v>2338</v>
      </c>
      <c r="B635" s="685" t="s">
        <v>2144</v>
      </c>
      <c r="C635" s="687"/>
      <c r="D635" s="687" t="s">
        <v>2298</v>
      </c>
      <c r="E635" s="726"/>
      <c r="G635" s="695" t="s">
        <v>2153</v>
      </c>
      <c r="H635" s="696">
        <f>H627+H628+H630+H631+H633</f>
        <v>0</v>
      </c>
    </row>
    <row r="636" spans="1:8" ht="13.5" thickTop="1">
      <c r="A636" s="685" t="s">
        <v>2338</v>
      </c>
      <c r="B636" s="685" t="s">
        <v>2146</v>
      </c>
      <c r="C636" s="687"/>
      <c r="D636" s="687" t="s">
        <v>2299</v>
      </c>
      <c r="E636" s="726"/>
      <c r="G636" s="669"/>
      <c r="H636" s="669"/>
    </row>
    <row r="637" spans="1:8">
      <c r="A637" s="685" t="s">
        <v>2338</v>
      </c>
      <c r="B637" s="685" t="s">
        <v>2149</v>
      </c>
      <c r="C637" s="687"/>
      <c r="D637" s="687" t="s">
        <v>2301</v>
      </c>
      <c r="E637" s="726">
        <f>'Ledger Load Template LGSvcs TEM'!AA541</f>
        <v>0</v>
      </c>
      <c r="G637" s="669"/>
      <c r="H637" s="669"/>
    </row>
    <row r="638" spans="1:8">
      <c r="A638" s="685" t="s">
        <v>2338</v>
      </c>
      <c r="B638" s="685" t="s">
        <v>2151</v>
      </c>
      <c r="C638" s="687"/>
      <c r="D638" s="687" t="s">
        <v>2302</v>
      </c>
      <c r="E638" s="726"/>
      <c r="G638" s="669"/>
      <c r="H638" s="669"/>
    </row>
    <row r="639" spans="1:8">
      <c r="A639" s="1716" t="s">
        <v>2342</v>
      </c>
      <c r="B639" s="1717"/>
      <c r="C639" s="1717"/>
      <c r="D639" s="1717"/>
      <c r="E639" s="1718"/>
      <c r="G639" s="669"/>
      <c r="H639" s="669"/>
    </row>
    <row r="640" spans="1:8">
      <c r="A640" s="685" t="s">
        <v>2338</v>
      </c>
      <c r="B640" s="685" t="s">
        <v>2155</v>
      </c>
      <c r="C640" s="687"/>
      <c r="D640" s="687" t="s">
        <v>2304</v>
      </c>
      <c r="E640" s="726">
        <f>'Ledger Load Template LGSvcs TEM'!AA543</f>
        <v>0</v>
      </c>
      <c r="G640" s="669"/>
      <c r="H640" s="669"/>
    </row>
    <row r="641" spans="1:8">
      <c r="A641" s="685" t="s">
        <v>2338</v>
      </c>
      <c r="B641" s="685" t="s">
        <v>2157</v>
      </c>
      <c r="C641" s="687"/>
      <c r="D641" s="687" t="s">
        <v>2305</v>
      </c>
      <c r="E641" s="726"/>
      <c r="G641" s="669"/>
      <c r="H641" s="669"/>
    </row>
    <row r="642" spans="1:8">
      <c r="A642" s="685" t="s">
        <v>2338</v>
      </c>
      <c r="B642" s="685" t="s">
        <v>2158</v>
      </c>
      <c r="C642" s="687"/>
      <c r="D642" s="687" t="s">
        <v>2159</v>
      </c>
      <c r="E642" s="726"/>
      <c r="G642" s="669"/>
      <c r="H642" s="669"/>
    </row>
    <row r="643" spans="1:8">
      <c r="A643" s="685" t="s">
        <v>2338</v>
      </c>
      <c r="B643" s="685" t="s">
        <v>2160</v>
      </c>
      <c r="C643" s="687"/>
      <c r="D643" s="687" t="s">
        <v>2306</v>
      </c>
      <c r="E643" s="726"/>
      <c r="G643" s="669"/>
      <c r="H643" s="669"/>
    </row>
    <row r="644" spans="1:8">
      <c r="A644" s="685" t="s">
        <v>2338</v>
      </c>
      <c r="B644" s="685" t="s">
        <v>2162</v>
      </c>
      <c r="C644" s="687"/>
      <c r="D644" s="687" t="s">
        <v>2163</v>
      </c>
      <c r="E644" s="726"/>
      <c r="G644" s="669"/>
      <c r="H644" s="669"/>
    </row>
    <row r="645" spans="1:8">
      <c r="A645" s="685" t="s">
        <v>2338</v>
      </c>
      <c r="B645" s="685" t="s">
        <v>2164</v>
      </c>
      <c r="C645" s="687"/>
      <c r="D645" s="687" t="s">
        <v>2165</v>
      </c>
      <c r="E645" s="726"/>
      <c r="G645" s="669"/>
      <c r="H645" s="669"/>
    </row>
    <row r="646" spans="1:8">
      <c r="A646" s="685" t="s">
        <v>2338</v>
      </c>
      <c r="B646" s="685" t="s">
        <v>2166</v>
      </c>
      <c r="C646" s="687"/>
      <c r="D646" s="687" t="s">
        <v>2307</v>
      </c>
      <c r="E646" s="726">
        <f>'Ledger Load Template LGSvcs TEM'!AA549</f>
        <v>0</v>
      </c>
      <c r="G646" s="669"/>
      <c r="H646" s="669"/>
    </row>
    <row r="647" spans="1:8">
      <c r="A647" s="685" t="s">
        <v>2338</v>
      </c>
      <c r="B647" s="685" t="s">
        <v>2168</v>
      </c>
      <c r="C647" s="687"/>
      <c r="D647" s="687" t="s">
        <v>2169</v>
      </c>
      <c r="E647" s="726"/>
      <c r="G647" s="669"/>
      <c r="H647" s="669"/>
    </row>
    <row r="648" spans="1:8">
      <c r="A648" s="685" t="s">
        <v>2338</v>
      </c>
      <c r="B648" s="685" t="s">
        <v>2170</v>
      </c>
      <c r="C648" s="687"/>
      <c r="D648" s="687" t="s">
        <v>2308</v>
      </c>
      <c r="E648" s="726"/>
      <c r="G648" s="669"/>
      <c r="H648" s="669"/>
    </row>
    <row r="649" spans="1:8">
      <c r="A649" s="685" t="s">
        <v>2338</v>
      </c>
      <c r="B649" s="685" t="s">
        <v>2172</v>
      </c>
      <c r="C649" s="687"/>
      <c r="D649" s="687" t="s">
        <v>2173</v>
      </c>
      <c r="E649" s="726">
        <f>'Ledger Load Template LGSvcs TEM'!AA552</f>
        <v>0</v>
      </c>
      <c r="G649" s="669"/>
      <c r="H649" s="669"/>
    </row>
    <row r="650" spans="1:8">
      <c r="A650" s="685" t="s">
        <v>2338</v>
      </c>
      <c r="B650" s="685" t="s">
        <v>2174</v>
      </c>
      <c r="C650" s="687"/>
      <c r="D650" s="687" t="s">
        <v>2175</v>
      </c>
      <c r="E650" s="726"/>
      <c r="G650" s="669"/>
      <c r="H650" s="669"/>
    </row>
    <row r="651" spans="1:8">
      <c r="A651" s="685" t="s">
        <v>2338</v>
      </c>
      <c r="B651" s="685" t="s">
        <v>2176</v>
      </c>
      <c r="C651" s="687"/>
      <c r="D651" s="687" t="s">
        <v>2309</v>
      </c>
      <c r="E651" s="726"/>
      <c r="G651" s="669"/>
      <c r="H651" s="669"/>
    </row>
    <row r="652" spans="1:8">
      <c r="A652" s="685" t="s">
        <v>2338</v>
      </c>
      <c r="B652" s="685" t="s">
        <v>2178</v>
      </c>
      <c r="C652" s="687"/>
      <c r="D652" s="687" t="s">
        <v>2179</v>
      </c>
      <c r="E652" s="726"/>
      <c r="G652" s="669"/>
      <c r="H652" s="669"/>
    </row>
    <row r="653" spans="1:8">
      <c r="A653" s="685" t="s">
        <v>2338</v>
      </c>
      <c r="B653" s="685" t="s">
        <v>2180</v>
      </c>
      <c r="C653" s="687"/>
      <c r="D653" s="687" t="s">
        <v>2310</v>
      </c>
      <c r="E653" s="726"/>
      <c r="G653" s="669"/>
      <c r="H653" s="669"/>
    </row>
    <row r="654" spans="1:8">
      <c r="A654" s="685" t="s">
        <v>2338</v>
      </c>
      <c r="B654" s="685" t="s">
        <v>2182</v>
      </c>
      <c r="C654" s="687"/>
      <c r="D654" s="687" t="s">
        <v>2183</v>
      </c>
      <c r="E654" s="726"/>
      <c r="G654" s="669"/>
      <c r="H654" s="669"/>
    </row>
    <row r="655" spans="1:8">
      <c r="A655" s="685" t="s">
        <v>2338</v>
      </c>
      <c r="B655" s="685" t="s">
        <v>2184</v>
      </c>
      <c r="C655" s="687"/>
      <c r="D655" s="687" t="s">
        <v>2185</v>
      </c>
      <c r="E655" s="726"/>
      <c r="G655" s="669"/>
      <c r="H655" s="669"/>
    </row>
    <row r="656" spans="1:8">
      <c r="A656" s="685" t="s">
        <v>2338</v>
      </c>
      <c r="B656" s="685" t="s">
        <v>2186</v>
      </c>
      <c r="C656" s="687"/>
      <c r="D656" s="687" t="s">
        <v>2187</v>
      </c>
      <c r="E656" s="726"/>
      <c r="G656" s="669"/>
      <c r="H656" s="669"/>
    </row>
    <row r="657" spans="1:8">
      <c r="A657" s="685" t="s">
        <v>2338</v>
      </c>
      <c r="B657" s="685" t="s">
        <v>2188</v>
      </c>
      <c r="C657" s="687"/>
      <c r="D657" s="687" t="s">
        <v>2189</v>
      </c>
      <c r="E657" s="726"/>
      <c r="G657" s="669"/>
      <c r="H657" s="669"/>
    </row>
    <row r="658" spans="1:8">
      <c r="A658" s="685" t="s">
        <v>2338</v>
      </c>
      <c r="B658" s="685" t="s">
        <v>2190</v>
      </c>
      <c r="C658" s="687"/>
      <c r="D658" s="687" t="s">
        <v>2311</v>
      </c>
      <c r="E658" s="726">
        <f>'Ledger Load Template LGSvcs TEM'!AA562</f>
        <v>0</v>
      </c>
      <c r="G658" s="669"/>
      <c r="H658" s="669"/>
    </row>
    <row r="659" spans="1:8">
      <c r="A659" s="685" t="s">
        <v>2338</v>
      </c>
      <c r="B659" s="685" t="s">
        <v>2192</v>
      </c>
      <c r="C659" s="687"/>
      <c r="D659" s="687" t="s">
        <v>910</v>
      </c>
      <c r="E659" s="726"/>
      <c r="G659" s="669"/>
      <c r="H659" s="669"/>
    </row>
    <row r="660" spans="1:8">
      <c r="A660" s="685" t="s">
        <v>2338</v>
      </c>
      <c r="B660" s="685" t="s">
        <v>2194</v>
      </c>
      <c r="C660" s="687"/>
      <c r="D660" s="687" t="s">
        <v>911</v>
      </c>
      <c r="E660" s="726"/>
      <c r="G660" s="669"/>
      <c r="H660" s="669"/>
    </row>
    <row r="661" spans="1:8">
      <c r="A661" s="685" t="s">
        <v>2338</v>
      </c>
      <c r="B661" s="685" t="s">
        <v>2196</v>
      </c>
      <c r="C661" s="687"/>
      <c r="D661" s="687" t="s">
        <v>912</v>
      </c>
      <c r="E661" s="726"/>
      <c r="G661" s="669"/>
      <c r="H661" s="669"/>
    </row>
    <row r="662" spans="1:8">
      <c r="A662" s="685" t="s">
        <v>2338</v>
      </c>
      <c r="B662" s="685" t="s">
        <v>2198</v>
      </c>
      <c r="C662" s="687"/>
      <c r="D662" s="687" t="s">
        <v>913</v>
      </c>
      <c r="E662" s="726"/>
      <c r="G662" s="669"/>
      <c r="H662" s="669"/>
    </row>
    <row r="663" spans="1:8">
      <c r="A663" s="685" t="s">
        <v>2338</v>
      </c>
      <c r="B663" s="685" t="s">
        <v>2199</v>
      </c>
      <c r="C663" s="687"/>
      <c r="D663" s="687" t="s">
        <v>914</v>
      </c>
      <c r="E663" s="726"/>
      <c r="G663" s="669"/>
      <c r="H663" s="669"/>
    </row>
    <row r="664" spans="1:8">
      <c r="A664" s="685" t="s">
        <v>2338</v>
      </c>
      <c r="B664" s="685" t="s">
        <v>2201</v>
      </c>
      <c r="C664" s="687"/>
      <c r="D664" s="687" t="s">
        <v>2312</v>
      </c>
      <c r="E664" s="726"/>
      <c r="G664" s="669"/>
      <c r="H664" s="669"/>
    </row>
    <row r="665" spans="1:8">
      <c r="A665" s="685" t="s">
        <v>2338</v>
      </c>
      <c r="B665" s="685" t="s">
        <v>2203</v>
      </c>
      <c r="C665" s="687"/>
      <c r="D665" s="687" t="s">
        <v>2204</v>
      </c>
      <c r="E665" s="726"/>
      <c r="G665" s="669"/>
      <c r="H665" s="669"/>
    </row>
    <row r="666" spans="1:8">
      <c r="A666" s="685" t="s">
        <v>2338</v>
      </c>
      <c r="B666" s="685" t="s">
        <v>2205</v>
      </c>
      <c r="C666" s="687"/>
      <c r="D666" s="687" t="s">
        <v>2206</v>
      </c>
      <c r="E666" s="726">
        <f>'Ledger Load Template LGSvcs TEM'!AA571</f>
        <v>0</v>
      </c>
      <c r="G666" s="669"/>
      <c r="H666" s="669"/>
    </row>
    <row r="667" spans="1:8">
      <c r="A667" s="685" t="s">
        <v>2338</v>
      </c>
      <c r="B667" s="685" t="s">
        <v>2207</v>
      </c>
      <c r="C667" s="687"/>
      <c r="D667" s="687" t="s">
        <v>2208</v>
      </c>
      <c r="E667" s="726">
        <f>'Ledger Load Template LGSvcs TEM'!AA574</f>
        <v>0</v>
      </c>
      <c r="G667" s="669"/>
      <c r="H667" s="669"/>
    </row>
    <row r="668" spans="1:8">
      <c r="A668" s="685" t="s">
        <v>2338</v>
      </c>
      <c r="B668" s="685" t="s">
        <v>2209</v>
      </c>
      <c r="C668" s="687"/>
      <c r="D668" s="687" t="s">
        <v>2210</v>
      </c>
      <c r="E668" s="726"/>
      <c r="G668" s="669"/>
      <c r="H668" s="669"/>
    </row>
    <row r="669" spans="1:8">
      <c r="A669" s="685" t="s">
        <v>2338</v>
      </c>
      <c r="B669" s="685" t="s">
        <v>2211</v>
      </c>
      <c r="C669" s="687"/>
      <c r="D669" s="687" t="s">
        <v>2313</v>
      </c>
      <c r="E669" s="726"/>
      <c r="G669" s="669"/>
      <c r="H669" s="669"/>
    </row>
    <row r="670" spans="1:8">
      <c r="A670" s="685" t="s">
        <v>2338</v>
      </c>
      <c r="B670" s="685" t="s">
        <v>2213</v>
      </c>
      <c r="C670" s="687"/>
      <c r="D670" s="687" t="s">
        <v>2214</v>
      </c>
      <c r="E670" s="726"/>
      <c r="G670" s="669"/>
      <c r="H670" s="669"/>
    </row>
    <row r="671" spans="1:8">
      <c r="A671" s="685" t="s">
        <v>2338</v>
      </c>
      <c r="B671" s="685" t="s">
        <v>2215</v>
      </c>
      <c r="C671" s="687"/>
      <c r="D671" s="687" t="s">
        <v>1526</v>
      </c>
      <c r="E671" s="726"/>
      <c r="G671" s="669"/>
      <c r="H671" s="669"/>
    </row>
    <row r="672" spans="1:8">
      <c r="A672" s="685" t="s">
        <v>2338</v>
      </c>
      <c r="B672" s="685" t="s">
        <v>2216</v>
      </c>
      <c r="C672" s="687"/>
      <c r="D672" s="687" t="s">
        <v>265</v>
      </c>
      <c r="E672" s="726">
        <f>'Ledger Load Template LGSvcs TEM'!AA580</f>
        <v>0</v>
      </c>
      <c r="G672" s="669"/>
      <c r="H672" s="669"/>
    </row>
    <row r="673" spans="1:8">
      <c r="A673" s="685" t="s">
        <v>2338</v>
      </c>
      <c r="B673" s="685" t="s">
        <v>2217</v>
      </c>
      <c r="C673" s="687"/>
      <c r="D673" s="687" t="s">
        <v>2218</v>
      </c>
      <c r="E673" s="726"/>
      <c r="G673" s="669"/>
      <c r="H673" s="669"/>
    </row>
    <row r="674" spans="1:8">
      <c r="A674" s="685" t="s">
        <v>2338</v>
      </c>
      <c r="B674" s="685" t="s">
        <v>2219</v>
      </c>
      <c r="C674" s="687"/>
      <c r="D674" s="687" t="s">
        <v>2220</v>
      </c>
      <c r="E674" s="726"/>
      <c r="G674" s="669"/>
      <c r="H674" s="669"/>
    </row>
    <row r="675" spans="1:8">
      <c r="A675" s="685" t="s">
        <v>2338</v>
      </c>
      <c r="B675" s="685" t="s">
        <v>2221</v>
      </c>
      <c r="C675" s="687"/>
      <c r="D675" s="687" t="s">
        <v>2314</v>
      </c>
      <c r="E675" s="726"/>
      <c r="G675" s="669"/>
      <c r="H675" s="669"/>
    </row>
    <row r="676" spans="1:8">
      <c r="A676" s="685" t="s">
        <v>2338</v>
      </c>
      <c r="B676" s="685" t="s">
        <v>2223</v>
      </c>
      <c r="C676" s="687"/>
      <c r="D676" s="687" t="s">
        <v>2315</v>
      </c>
      <c r="E676" s="726">
        <f>'Ledger Load Template LGSvcs TEM'!AA585</f>
        <v>0</v>
      </c>
      <c r="G676" s="669"/>
      <c r="H676" s="669"/>
    </row>
    <row r="677" spans="1:8">
      <c r="A677" s="685" t="s">
        <v>2338</v>
      </c>
      <c r="B677" s="685" t="s">
        <v>2225</v>
      </c>
      <c r="C677" s="687"/>
      <c r="D677" s="687" t="s">
        <v>2226</v>
      </c>
      <c r="E677" s="726">
        <f>'Ledger Load Template LGSvcs TEM'!AA586</f>
        <v>0</v>
      </c>
      <c r="G677" s="669"/>
      <c r="H677" s="669"/>
    </row>
    <row r="678" spans="1:8">
      <c r="A678" s="685" t="s">
        <v>2338</v>
      </c>
      <c r="B678" s="685" t="s">
        <v>2227</v>
      </c>
      <c r="C678" s="687"/>
      <c r="D678" s="687" t="s">
        <v>2228</v>
      </c>
      <c r="E678" s="726">
        <f>'Ledger Load Template LGSvcs TEM'!AA587</f>
        <v>0</v>
      </c>
      <c r="G678" s="669"/>
      <c r="H678" s="669"/>
    </row>
    <row r="679" spans="1:8">
      <c r="A679" s="685" t="s">
        <v>2338</v>
      </c>
      <c r="B679" s="685" t="s">
        <v>2229</v>
      </c>
      <c r="C679" s="687"/>
      <c r="D679" s="687" t="s">
        <v>2230</v>
      </c>
      <c r="E679" s="726">
        <f>'Ledger Load Template LGSvcs TEM'!AA588</f>
        <v>0</v>
      </c>
      <c r="G679" s="669"/>
      <c r="H679" s="669"/>
    </row>
    <row r="680" spans="1:8">
      <c r="A680" s="685" t="s">
        <v>2338</v>
      </c>
      <c r="B680" s="685" t="s">
        <v>2231</v>
      </c>
      <c r="C680" s="687"/>
      <c r="D680" s="687" t="s">
        <v>2232</v>
      </c>
      <c r="E680" s="726"/>
      <c r="G680" s="669"/>
      <c r="H680" s="669"/>
    </row>
    <row r="681" spans="1:8">
      <c r="A681" s="685" t="s">
        <v>2338</v>
      </c>
      <c r="B681" s="685" t="s">
        <v>2233</v>
      </c>
      <c r="C681" s="687"/>
      <c r="D681" s="687" t="s">
        <v>2234</v>
      </c>
      <c r="E681" s="726"/>
      <c r="G681" s="669"/>
      <c r="H681" s="669"/>
    </row>
    <row r="682" spans="1:8">
      <c r="A682" s="685" t="s">
        <v>2338</v>
      </c>
      <c r="B682" s="685" t="s">
        <v>2235</v>
      </c>
      <c r="C682" s="687"/>
      <c r="D682" s="687" t="s">
        <v>2236</v>
      </c>
      <c r="E682" s="726"/>
      <c r="G682" s="1712" t="s">
        <v>2243</v>
      </c>
      <c r="H682" s="1712"/>
    </row>
    <row r="683" spans="1:8" ht="13.5" thickBot="1">
      <c r="A683" s="685" t="s">
        <v>2338</v>
      </c>
      <c r="B683" s="685" t="s">
        <v>2237</v>
      </c>
      <c r="C683" s="687"/>
      <c r="D683" s="687" t="s">
        <v>2238</v>
      </c>
      <c r="E683" s="726"/>
      <c r="H683" s="697">
        <f>SUM(E640:E686)</f>
        <v>0</v>
      </c>
    </row>
    <row r="684" spans="1:8" ht="13.5" thickTop="1">
      <c r="A684" s="685" t="s">
        <v>2338</v>
      </c>
      <c r="B684" s="685" t="s">
        <v>2239</v>
      </c>
      <c r="C684" s="687"/>
      <c r="D684" s="687" t="s">
        <v>2240</v>
      </c>
      <c r="E684" s="726"/>
      <c r="G684" s="669"/>
      <c r="H684" s="669"/>
    </row>
    <row r="685" spans="1:8">
      <c r="A685" s="685" t="s">
        <v>2338</v>
      </c>
      <c r="B685" s="685" t="s">
        <v>2241</v>
      </c>
      <c r="C685" s="687"/>
      <c r="D685" s="687" t="s">
        <v>2242</v>
      </c>
      <c r="E685" s="726"/>
      <c r="G685" s="669"/>
      <c r="H685" s="669"/>
    </row>
    <row r="686" spans="1:8">
      <c r="A686" s="685" t="s">
        <v>2338</v>
      </c>
      <c r="B686" s="685" t="s">
        <v>2244</v>
      </c>
      <c r="C686" s="687"/>
      <c r="D686" s="687" t="s">
        <v>2245</v>
      </c>
      <c r="E686" s="726"/>
      <c r="G686" s="669"/>
      <c r="H686" s="669"/>
    </row>
    <row r="687" spans="1:8">
      <c r="A687" s="1716" t="s">
        <v>2343</v>
      </c>
      <c r="B687" s="1717"/>
      <c r="C687" s="1717"/>
      <c r="D687" s="1717"/>
      <c r="E687" s="1718"/>
      <c r="G687" s="669"/>
      <c r="H687" s="669"/>
    </row>
    <row r="688" spans="1:8">
      <c r="A688" s="685" t="s">
        <v>2338</v>
      </c>
      <c r="B688" s="685" t="s">
        <v>2319</v>
      </c>
      <c r="C688" s="698" t="s">
        <v>2248</v>
      </c>
      <c r="D688" s="687" t="s">
        <v>2318</v>
      </c>
      <c r="E688" s="726">
        <f>'Ledger Load Template LGSvcs TEM'!AA597</f>
        <v>0</v>
      </c>
      <c r="G688" s="669"/>
      <c r="H688" s="669"/>
    </row>
    <row r="689" spans="1:8">
      <c r="A689" s="685" t="s">
        <v>2338</v>
      </c>
      <c r="B689" s="685" t="s">
        <v>2319</v>
      </c>
      <c r="C689" s="698" t="s">
        <v>2320</v>
      </c>
      <c r="D689" s="687" t="s">
        <v>2321</v>
      </c>
      <c r="E689" s="726">
        <f>'Ledger Load Template LGSvcs TEM'!AA598</f>
        <v>0</v>
      </c>
      <c r="G689" s="669"/>
      <c r="H689" s="669"/>
    </row>
    <row r="690" spans="1:8">
      <c r="A690" s="685" t="s">
        <v>2338</v>
      </c>
      <c r="B690" s="685" t="s">
        <v>2319</v>
      </c>
      <c r="C690" s="698" t="s">
        <v>2322</v>
      </c>
      <c r="D690" s="687" t="s">
        <v>2323</v>
      </c>
      <c r="E690" s="726">
        <f>'Ledger Load Template LGSvcs TEM'!AA599</f>
        <v>0</v>
      </c>
      <c r="G690" s="669"/>
      <c r="H690" s="669"/>
    </row>
    <row r="691" spans="1:8">
      <c r="A691" s="685" t="s">
        <v>2338</v>
      </c>
      <c r="B691" s="685" t="s">
        <v>2319</v>
      </c>
      <c r="C691" s="698" t="s">
        <v>2324</v>
      </c>
      <c r="D691" s="687" t="s">
        <v>2325</v>
      </c>
      <c r="E691" s="726">
        <f>'Ledger Load Template LGSvcs TEM'!AA600</f>
        <v>0</v>
      </c>
      <c r="G691" s="669"/>
      <c r="H691" s="669"/>
    </row>
    <row r="692" spans="1:8">
      <c r="A692" s="685" t="s">
        <v>2338</v>
      </c>
      <c r="B692" s="685" t="s">
        <v>2319</v>
      </c>
      <c r="C692" s="698" t="s">
        <v>2326</v>
      </c>
      <c r="D692" s="687" t="s">
        <v>2327</v>
      </c>
      <c r="E692" s="726">
        <f>'Ledger Load Template LGSvcs TEM'!AA601</f>
        <v>0</v>
      </c>
      <c r="G692" s="669"/>
      <c r="H692" s="669"/>
    </row>
    <row r="693" spans="1:8">
      <c r="A693" s="685" t="s">
        <v>2338</v>
      </c>
      <c r="B693" s="685" t="s">
        <v>2319</v>
      </c>
      <c r="C693" s="698" t="s">
        <v>2251</v>
      </c>
      <c r="D693" s="687" t="s">
        <v>2328</v>
      </c>
      <c r="E693" s="726"/>
      <c r="G693" s="1712" t="s">
        <v>2334</v>
      </c>
      <c r="H693" s="1712"/>
    </row>
    <row r="694" spans="1:8" ht="13.5" thickBot="1">
      <c r="A694" s="685" t="s">
        <v>2338</v>
      </c>
      <c r="B694" s="685" t="s">
        <v>2319</v>
      </c>
      <c r="C694" s="698" t="s">
        <v>2252</v>
      </c>
      <c r="D694" s="687" t="s">
        <v>2329</v>
      </c>
      <c r="E694" s="726">
        <f>'Ledger Load Template LGSvcs TEM'!AA602</f>
        <v>0</v>
      </c>
      <c r="H694" s="697">
        <f>SUM(E688:E697)</f>
        <v>0</v>
      </c>
    </row>
    <row r="695" spans="1:8" ht="13.5" thickTop="1">
      <c r="A695" s="685" t="s">
        <v>2338</v>
      </c>
      <c r="B695" s="685" t="s">
        <v>2319</v>
      </c>
      <c r="C695" s="698" t="s">
        <v>2330</v>
      </c>
      <c r="D695" s="687" t="s">
        <v>2331</v>
      </c>
      <c r="E695" s="726">
        <f>'Ledger Load Template LGSvcs TEM'!AA603</f>
        <v>0</v>
      </c>
      <c r="G695" s="669"/>
      <c r="H695" s="669"/>
    </row>
    <row r="696" spans="1:8">
      <c r="A696" s="685" t="s">
        <v>2338</v>
      </c>
      <c r="B696" s="685" t="s">
        <v>2319</v>
      </c>
      <c r="C696" s="698" t="s">
        <v>2332</v>
      </c>
      <c r="D696" s="687" t="s">
        <v>2333</v>
      </c>
      <c r="E696" s="726">
        <f>'Ledger Load Template LGSvcs TEM'!AA604+'Ledger Load Template LGSvcs TEM'!AA605</f>
        <v>0</v>
      </c>
      <c r="G696" s="669"/>
      <c r="H696" s="669"/>
    </row>
    <row r="697" spans="1:8">
      <c r="A697" s="685" t="s">
        <v>2338</v>
      </c>
      <c r="B697" s="685" t="s">
        <v>2319</v>
      </c>
      <c r="C697" s="698" t="s">
        <v>2253</v>
      </c>
      <c r="D697" s="687" t="s">
        <v>2335</v>
      </c>
      <c r="E697" s="726"/>
      <c r="G697" s="669"/>
      <c r="H697" s="669"/>
    </row>
    <row r="698" spans="1:8">
      <c r="A698" s="1722"/>
      <c r="B698" s="1723"/>
      <c r="C698" s="1723"/>
      <c r="D698" s="1723"/>
      <c r="E698" s="1724"/>
      <c r="G698" s="669"/>
      <c r="H698" s="669"/>
    </row>
    <row r="699" spans="1:8" ht="15.75">
      <c r="A699" s="1713" t="s">
        <v>2344</v>
      </c>
      <c r="B699" s="1714"/>
      <c r="C699" s="1714"/>
      <c r="D699" s="1714"/>
      <c r="E699" s="1715"/>
      <c r="G699" s="669"/>
      <c r="H699" s="669"/>
    </row>
    <row r="700" spans="1:8">
      <c r="A700" s="1716" t="s">
        <v>2345</v>
      </c>
      <c r="B700" s="1717"/>
      <c r="C700" s="1717"/>
      <c r="D700" s="1717"/>
      <c r="E700" s="1718"/>
      <c r="G700" s="669"/>
      <c r="H700" s="669"/>
    </row>
    <row r="701" spans="1:8">
      <c r="A701" s="685" t="s">
        <v>2346</v>
      </c>
      <c r="B701" s="682" t="s">
        <v>2115</v>
      </c>
      <c r="C701" s="687"/>
      <c r="D701" s="684" t="s">
        <v>2116</v>
      </c>
      <c r="E701" s="726">
        <f>'Ledger Load Template LGSvcs TEM'!AA606</f>
        <v>0</v>
      </c>
      <c r="G701" s="669"/>
      <c r="H701" s="669"/>
    </row>
    <row r="702" spans="1:8">
      <c r="A702" s="685" t="s">
        <v>2346</v>
      </c>
      <c r="B702" s="686" t="s">
        <v>2117</v>
      </c>
      <c r="C702" s="687"/>
      <c r="D702" s="687" t="s">
        <v>2118</v>
      </c>
      <c r="E702" s="726">
        <f>'Ledger Load Template LGSvcs TEM'!AA607</f>
        <v>0</v>
      </c>
      <c r="G702" s="669"/>
      <c r="H702" s="669"/>
    </row>
    <row r="703" spans="1:8">
      <c r="A703" s="685" t="s">
        <v>2346</v>
      </c>
      <c r="B703" s="688" t="s">
        <v>2119</v>
      </c>
      <c r="C703" s="687"/>
      <c r="D703" s="687" t="s">
        <v>2120</v>
      </c>
      <c r="E703" s="726">
        <f>'Ledger Load Template LGSvcs TEM'!AA608</f>
        <v>0</v>
      </c>
      <c r="G703" s="669"/>
      <c r="H703" s="669"/>
    </row>
    <row r="704" spans="1:8">
      <c r="A704" s="685" t="s">
        <v>2346</v>
      </c>
      <c r="B704" s="688" t="s">
        <v>2121</v>
      </c>
      <c r="C704" s="687"/>
      <c r="D704" s="687" t="s">
        <v>2122</v>
      </c>
      <c r="E704" s="726">
        <f>'Ledger Load Template LGSvcs TEM'!AA609</f>
        <v>0</v>
      </c>
      <c r="G704" s="669"/>
      <c r="H704" s="669"/>
    </row>
    <row r="705" spans="1:8">
      <c r="A705" s="685" t="s">
        <v>2346</v>
      </c>
      <c r="B705" s="688" t="s">
        <v>2123</v>
      </c>
      <c r="C705" s="687"/>
      <c r="D705" s="687" t="s">
        <v>2124</v>
      </c>
      <c r="E705" s="726">
        <f>'Ledger Load Template LGSvcs TEM'!AA610</f>
        <v>0</v>
      </c>
      <c r="G705" s="669"/>
      <c r="H705" s="669"/>
    </row>
    <row r="706" spans="1:8">
      <c r="A706" s="685" t="s">
        <v>2346</v>
      </c>
      <c r="B706" s="688" t="s">
        <v>2125</v>
      </c>
      <c r="C706" s="687"/>
      <c r="D706" s="687" t="s">
        <v>933</v>
      </c>
      <c r="E706" s="726">
        <f>'Ledger Load Template LGSvcs TEM'!AA611</f>
        <v>0</v>
      </c>
      <c r="G706" s="669"/>
      <c r="H706" s="669"/>
    </row>
    <row r="707" spans="1:8">
      <c r="A707" s="685" t="s">
        <v>2346</v>
      </c>
      <c r="B707" s="688" t="s">
        <v>2126</v>
      </c>
      <c r="C707" s="687"/>
      <c r="D707" s="687" t="s">
        <v>2127</v>
      </c>
      <c r="E707" s="726">
        <f>'Ledger Load Template LGSvcs TEM'!AA612</f>
        <v>0</v>
      </c>
      <c r="G707" s="689" t="s">
        <v>2348</v>
      </c>
      <c r="H707" s="690"/>
    </row>
    <row r="708" spans="1:8">
      <c r="A708" s="685" t="s">
        <v>2346</v>
      </c>
      <c r="B708" s="688" t="s">
        <v>2128</v>
      </c>
      <c r="C708" s="687"/>
      <c r="D708" s="687" t="s">
        <v>2129</v>
      </c>
      <c r="E708" s="726"/>
      <c r="G708" s="691" t="s">
        <v>441</v>
      </c>
      <c r="H708" s="692">
        <f>E701+E702+E703+E704+E705+E706+E707+E708</f>
        <v>0</v>
      </c>
    </row>
    <row r="709" spans="1:8">
      <c r="A709" s="685" t="s">
        <v>2346</v>
      </c>
      <c r="B709" s="688" t="s">
        <v>2130</v>
      </c>
      <c r="C709" s="687"/>
      <c r="D709" s="687" t="s">
        <v>1546</v>
      </c>
      <c r="E709" s="726">
        <f>'Ledger Load Template LGSvcs TEM'!AA615</f>
        <v>0</v>
      </c>
      <c r="G709" s="691" t="s">
        <v>2138</v>
      </c>
      <c r="H709" s="692">
        <f>E709</f>
        <v>0</v>
      </c>
    </row>
    <row r="710" spans="1:8">
      <c r="A710" s="1716" t="s">
        <v>2347</v>
      </c>
      <c r="B710" s="1717"/>
      <c r="C710" s="1717"/>
      <c r="D710" s="1717"/>
      <c r="E710" s="1718"/>
      <c r="G710" s="691"/>
      <c r="H710" s="692"/>
    </row>
    <row r="711" spans="1:8">
      <c r="A711" s="685" t="s">
        <v>2346</v>
      </c>
      <c r="B711" s="685" t="s">
        <v>2133</v>
      </c>
      <c r="C711" s="687"/>
      <c r="D711" s="687" t="s">
        <v>2297</v>
      </c>
      <c r="E711" s="726">
        <f>'Ledger Load Template LGSvcs TEM'!AA616</f>
        <v>0</v>
      </c>
      <c r="G711" s="691" t="s">
        <v>1062</v>
      </c>
      <c r="H711" s="692">
        <f>E711+E712+E714</f>
        <v>0</v>
      </c>
    </row>
    <row r="712" spans="1:8">
      <c r="A712" s="685" t="s">
        <v>2346</v>
      </c>
      <c r="B712" s="685" t="s">
        <v>2136</v>
      </c>
      <c r="C712" s="687"/>
      <c r="D712" s="687" t="s">
        <v>2137</v>
      </c>
      <c r="E712" s="726">
        <f>'Ledger Load Template LGSvcs TEM'!AA617</f>
        <v>0</v>
      </c>
      <c r="G712" s="691" t="s">
        <v>2143</v>
      </c>
      <c r="H712" s="692">
        <f>E713</f>
        <v>0</v>
      </c>
    </row>
    <row r="713" spans="1:8">
      <c r="A713" s="685" t="s">
        <v>2346</v>
      </c>
      <c r="B713" s="685" t="s">
        <v>2139</v>
      </c>
      <c r="C713" s="687"/>
      <c r="D713" s="687" t="s">
        <v>1541</v>
      </c>
      <c r="E713" s="726">
        <f>'Ledger Load Template LGSvcs TEM'!AA619</f>
        <v>0</v>
      </c>
      <c r="G713" s="691"/>
      <c r="H713" s="692"/>
    </row>
    <row r="714" spans="1:8">
      <c r="A714" s="685" t="s">
        <v>2346</v>
      </c>
      <c r="B714" s="685" t="s">
        <v>2140</v>
      </c>
      <c r="C714" s="687"/>
      <c r="D714" s="687" t="s">
        <v>2141</v>
      </c>
      <c r="E714" s="726"/>
      <c r="G714" s="691" t="s">
        <v>2300</v>
      </c>
      <c r="H714" s="692">
        <f>E716+E717+E718+E719</f>
        <v>0</v>
      </c>
    </row>
    <row r="715" spans="1:8">
      <c r="A715" s="1716" t="s">
        <v>2349</v>
      </c>
      <c r="B715" s="1717"/>
      <c r="C715" s="1717"/>
      <c r="D715" s="1717"/>
      <c r="E715" s="1718"/>
      <c r="G715" s="693"/>
      <c r="H715" s="694"/>
    </row>
    <row r="716" spans="1:8" ht="13.5" thickBot="1">
      <c r="A716" s="685" t="s">
        <v>2346</v>
      </c>
      <c r="B716" s="685" t="s">
        <v>2144</v>
      </c>
      <c r="C716" s="687"/>
      <c r="D716" s="687" t="s">
        <v>2298</v>
      </c>
      <c r="E716" s="726"/>
      <c r="G716" s="695" t="s">
        <v>2153</v>
      </c>
      <c r="H716" s="696">
        <f>H708+H709+H711+H712+H714</f>
        <v>0</v>
      </c>
    </row>
    <row r="717" spans="1:8" ht="13.5" thickTop="1">
      <c r="A717" s="685" t="s">
        <v>2346</v>
      </c>
      <c r="B717" s="685" t="s">
        <v>2146</v>
      </c>
      <c r="C717" s="687"/>
      <c r="D717" s="687" t="s">
        <v>2299</v>
      </c>
      <c r="E717" s="726"/>
      <c r="G717" s="669"/>
      <c r="H717" s="669"/>
    </row>
    <row r="718" spans="1:8">
      <c r="A718" s="685" t="s">
        <v>2346</v>
      </c>
      <c r="B718" s="685" t="s">
        <v>2149</v>
      </c>
      <c r="C718" s="687"/>
      <c r="D718" s="687" t="s">
        <v>2350</v>
      </c>
      <c r="E718" s="726">
        <f>'Ledger Load Template LGSvcs TEM'!AA624</f>
        <v>0</v>
      </c>
      <c r="G718" s="669"/>
      <c r="H718" s="669"/>
    </row>
    <row r="719" spans="1:8">
      <c r="A719" s="685" t="s">
        <v>2346</v>
      </c>
      <c r="B719" s="685" t="s">
        <v>2151</v>
      </c>
      <c r="C719" s="687"/>
      <c r="D719" s="687" t="s">
        <v>2302</v>
      </c>
      <c r="E719" s="726"/>
      <c r="G719" s="669"/>
      <c r="H719" s="669"/>
    </row>
    <row r="720" spans="1:8">
      <c r="A720" s="1716" t="s">
        <v>2351</v>
      </c>
      <c r="B720" s="1717"/>
      <c r="C720" s="1717"/>
      <c r="D720" s="1717"/>
      <c r="E720" s="1718"/>
      <c r="G720" s="669"/>
      <c r="H720" s="669"/>
    </row>
    <row r="721" spans="1:8">
      <c r="A721" s="685" t="s">
        <v>2346</v>
      </c>
      <c r="B721" s="685" t="s">
        <v>2155</v>
      </c>
      <c r="C721" s="687"/>
      <c r="D721" s="687" t="s">
        <v>2304</v>
      </c>
      <c r="E721" s="726">
        <f>'Ledger Load Template LGSvcs TEM'!AA627</f>
        <v>0</v>
      </c>
      <c r="G721" s="669"/>
      <c r="H721" s="669"/>
    </row>
    <row r="722" spans="1:8">
      <c r="A722" s="685" t="s">
        <v>2346</v>
      </c>
      <c r="B722" s="685" t="s">
        <v>2157</v>
      </c>
      <c r="C722" s="687"/>
      <c r="D722" s="687" t="s">
        <v>2305</v>
      </c>
      <c r="E722" s="726"/>
      <c r="G722" s="669"/>
      <c r="H722" s="669"/>
    </row>
    <row r="723" spans="1:8">
      <c r="A723" s="685" t="s">
        <v>2346</v>
      </c>
      <c r="B723" s="685" t="s">
        <v>2158</v>
      </c>
      <c r="C723" s="687"/>
      <c r="D723" s="687" t="s">
        <v>2159</v>
      </c>
      <c r="E723" s="726"/>
      <c r="G723" s="669"/>
      <c r="H723" s="669"/>
    </row>
    <row r="724" spans="1:8">
      <c r="A724" s="685" t="s">
        <v>2346</v>
      </c>
      <c r="B724" s="685" t="s">
        <v>2160</v>
      </c>
      <c r="C724" s="687"/>
      <c r="D724" s="687" t="s">
        <v>2306</v>
      </c>
      <c r="E724" s="726"/>
      <c r="G724" s="669"/>
      <c r="H724" s="669"/>
    </row>
    <row r="725" spans="1:8">
      <c r="A725" s="685" t="s">
        <v>2346</v>
      </c>
      <c r="B725" s="685" t="s">
        <v>2162</v>
      </c>
      <c r="C725" s="687"/>
      <c r="D725" s="687" t="s">
        <v>2163</v>
      </c>
      <c r="E725" s="726"/>
      <c r="G725" s="669"/>
      <c r="H725" s="669"/>
    </row>
    <row r="726" spans="1:8">
      <c r="A726" s="685" t="s">
        <v>2346</v>
      </c>
      <c r="B726" s="685" t="s">
        <v>2164</v>
      </c>
      <c r="C726" s="687"/>
      <c r="D726" s="687" t="s">
        <v>2165</v>
      </c>
      <c r="E726" s="726"/>
      <c r="G726" s="669"/>
      <c r="H726" s="669"/>
    </row>
    <row r="727" spans="1:8">
      <c r="A727" s="685" t="s">
        <v>2346</v>
      </c>
      <c r="B727" s="685" t="s">
        <v>2166</v>
      </c>
      <c r="C727" s="687"/>
      <c r="D727" s="687" t="s">
        <v>2352</v>
      </c>
      <c r="E727" s="726"/>
      <c r="G727" s="669"/>
      <c r="H727" s="669"/>
    </row>
    <row r="728" spans="1:8">
      <c r="A728" s="685" t="s">
        <v>2346</v>
      </c>
      <c r="B728" s="685" t="s">
        <v>2168</v>
      </c>
      <c r="C728" s="687"/>
      <c r="D728" s="687" t="s">
        <v>2169</v>
      </c>
      <c r="E728" s="726"/>
      <c r="G728" s="669"/>
      <c r="H728" s="669"/>
    </row>
    <row r="729" spans="1:8">
      <c r="A729" s="685" t="s">
        <v>2346</v>
      </c>
      <c r="B729" s="685" t="s">
        <v>2170</v>
      </c>
      <c r="C729" s="687"/>
      <c r="D729" s="687" t="s">
        <v>2308</v>
      </c>
      <c r="E729" s="726"/>
      <c r="G729" s="669"/>
      <c r="H729" s="669"/>
    </row>
    <row r="730" spans="1:8">
      <c r="A730" s="685" t="s">
        <v>2346</v>
      </c>
      <c r="B730" s="685" t="s">
        <v>2172</v>
      </c>
      <c r="C730" s="687"/>
      <c r="D730" s="687" t="s">
        <v>2173</v>
      </c>
      <c r="E730" s="726">
        <f>'Ledger Load Template LGSvcs TEM'!AA636</f>
        <v>0</v>
      </c>
      <c r="G730" s="669"/>
      <c r="H730" s="669"/>
    </row>
    <row r="731" spans="1:8">
      <c r="A731" s="685" t="s">
        <v>2346</v>
      </c>
      <c r="B731" s="685" t="s">
        <v>2174</v>
      </c>
      <c r="C731" s="687"/>
      <c r="D731" s="687" t="s">
        <v>2175</v>
      </c>
      <c r="E731" s="726"/>
      <c r="G731" s="669"/>
      <c r="H731" s="669"/>
    </row>
    <row r="732" spans="1:8">
      <c r="A732" s="685" t="s">
        <v>2346</v>
      </c>
      <c r="B732" s="685" t="s">
        <v>2176</v>
      </c>
      <c r="C732" s="687"/>
      <c r="D732" s="687" t="s">
        <v>2177</v>
      </c>
      <c r="E732" s="726"/>
      <c r="G732" s="669"/>
      <c r="H732" s="669"/>
    </row>
    <row r="733" spans="1:8">
      <c r="A733" s="685" t="s">
        <v>2346</v>
      </c>
      <c r="B733" s="685" t="s">
        <v>2178</v>
      </c>
      <c r="C733" s="687"/>
      <c r="D733" s="687" t="s">
        <v>2179</v>
      </c>
      <c r="E733" s="726"/>
      <c r="G733" s="669"/>
      <c r="H733" s="669"/>
    </row>
    <row r="734" spans="1:8">
      <c r="A734" s="685" t="s">
        <v>2346</v>
      </c>
      <c r="B734" s="685" t="s">
        <v>2180</v>
      </c>
      <c r="C734" s="687"/>
      <c r="D734" s="687" t="s">
        <v>2310</v>
      </c>
      <c r="E734" s="726"/>
      <c r="G734" s="669"/>
      <c r="H734" s="669"/>
    </row>
    <row r="735" spans="1:8">
      <c r="A735" s="685" t="s">
        <v>2346</v>
      </c>
      <c r="B735" s="685" t="s">
        <v>2182</v>
      </c>
      <c r="C735" s="687"/>
      <c r="D735" s="687" t="s">
        <v>2183</v>
      </c>
      <c r="E735" s="726"/>
      <c r="G735" s="669"/>
      <c r="H735" s="669"/>
    </row>
    <row r="736" spans="1:8">
      <c r="A736" s="685" t="s">
        <v>2346</v>
      </c>
      <c r="B736" s="685" t="s">
        <v>2184</v>
      </c>
      <c r="C736" s="687"/>
      <c r="D736" s="687" t="s">
        <v>2185</v>
      </c>
      <c r="E736" s="726"/>
      <c r="G736" s="669"/>
      <c r="H736" s="669"/>
    </row>
    <row r="737" spans="1:8">
      <c r="A737" s="685" t="s">
        <v>2346</v>
      </c>
      <c r="B737" s="685" t="s">
        <v>2186</v>
      </c>
      <c r="C737" s="687"/>
      <c r="D737" s="687" t="s">
        <v>2187</v>
      </c>
      <c r="E737" s="726"/>
      <c r="G737" s="669"/>
      <c r="H737" s="669"/>
    </row>
    <row r="738" spans="1:8">
      <c r="A738" s="685" t="s">
        <v>2346</v>
      </c>
      <c r="B738" s="685" t="s">
        <v>2188</v>
      </c>
      <c r="C738" s="687"/>
      <c r="D738" s="687" t="s">
        <v>2189</v>
      </c>
      <c r="E738" s="726"/>
      <c r="G738" s="669"/>
      <c r="H738" s="669"/>
    </row>
    <row r="739" spans="1:8">
      <c r="A739" s="685" t="s">
        <v>2346</v>
      </c>
      <c r="B739" s="685" t="s">
        <v>2190</v>
      </c>
      <c r="C739" s="687"/>
      <c r="D739" s="687" t="s">
        <v>2311</v>
      </c>
      <c r="E739" s="726"/>
      <c r="G739" s="669"/>
      <c r="H739" s="669"/>
    </row>
    <row r="740" spans="1:8">
      <c r="A740" s="685" t="s">
        <v>2346</v>
      </c>
      <c r="B740" s="685" t="s">
        <v>2192</v>
      </c>
      <c r="C740" s="687"/>
      <c r="D740" s="687" t="s">
        <v>910</v>
      </c>
      <c r="E740" s="726"/>
      <c r="G740" s="669"/>
      <c r="H740" s="669"/>
    </row>
    <row r="741" spans="1:8">
      <c r="A741" s="685" t="s">
        <v>2346</v>
      </c>
      <c r="B741" s="685" t="s">
        <v>2194</v>
      </c>
      <c r="C741" s="687"/>
      <c r="D741" s="687" t="s">
        <v>911</v>
      </c>
      <c r="E741" s="726"/>
      <c r="G741" s="669"/>
      <c r="H741" s="669"/>
    </row>
    <row r="742" spans="1:8">
      <c r="A742" s="685" t="s">
        <v>2346</v>
      </c>
      <c r="B742" s="685" t="s">
        <v>2196</v>
      </c>
      <c r="C742" s="687"/>
      <c r="D742" s="687" t="s">
        <v>912</v>
      </c>
      <c r="E742" s="726"/>
      <c r="G742" s="669"/>
      <c r="H742" s="669"/>
    </row>
    <row r="743" spans="1:8">
      <c r="A743" s="685" t="s">
        <v>2346</v>
      </c>
      <c r="B743" s="685" t="s">
        <v>2198</v>
      </c>
      <c r="C743" s="687"/>
      <c r="D743" s="687" t="s">
        <v>913</v>
      </c>
      <c r="E743" s="726"/>
      <c r="G743" s="669"/>
      <c r="H743" s="669"/>
    </row>
    <row r="744" spans="1:8">
      <c r="A744" s="685" t="s">
        <v>2346</v>
      </c>
      <c r="B744" s="685" t="s">
        <v>2199</v>
      </c>
      <c r="C744" s="687"/>
      <c r="D744" s="687" t="s">
        <v>914</v>
      </c>
      <c r="E744" s="726"/>
      <c r="G744" s="669"/>
      <c r="H744" s="669"/>
    </row>
    <row r="745" spans="1:8">
      <c r="A745" s="685" t="s">
        <v>2346</v>
      </c>
      <c r="B745" s="685" t="s">
        <v>2201</v>
      </c>
      <c r="C745" s="687"/>
      <c r="D745" s="687" t="s">
        <v>2312</v>
      </c>
      <c r="E745" s="726"/>
      <c r="G745" s="669"/>
      <c r="H745" s="669"/>
    </row>
    <row r="746" spans="1:8">
      <c r="A746" s="685" t="s">
        <v>2346</v>
      </c>
      <c r="B746" s="685" t="s">
        <v>2203</v>
      </c>
      <c r="C746" s="687"/>
      <c r="D746" s="687" t="s">
        <v>2204</v>
      </c>
      <c r="E746" s="726"/>
      <c r="G746" s="669"/>
      <c r="H746" s="669"/>
    </row>
    <row r="747" spans="1:8">
      <c r="A747" s="685" t="s">
        <v>2346</v>
      </c>
      <c r="B747" s="685" t="s">
        <v>2205</v>
      </c>
      <c r="C747" s="687"/>
      <c r="D747" s="687" t="s">
        <v>2206</v>
      </c>
      <c r="E747" s="726">
        <f>'Ledger Load Template LGSvcs TEM'!AA655</f>
        <v>0</v>
      </c>
      <c r="G747" s="669"/>
      <c r="H747" s="669"/>
    </row>
    <row r="748" spans="1:8">
      <c r="A748" s="685" t="s">
        <v>2346</v>
      </c>
      <c r="B748" s="685" t="s">
        <v>2207</v>
      </c>
      <c r="C748" s="687"/>
      <c r="D748" s="687" t="s">
        <v>2208</v>
      </c>
      <c r="E748" s="726"/>
      <c r="G748" s="669"/>
      <c r="H748" s="669"/>
    </row>
    <row r="749" spans="1:8">
      <c r="A749" s="685" t="s">
        <v>2346</v>
      </c>
      <c r="B749" s="685" t="s">
        <v>2209</v>
      </c>
      <c r="C749" s="687"/>
      <c r="D749" s="687" t="s">
        <v>2210</v>
      </c>
      <c r="E749" s="726"/>
      <c r="G749" s="669"/>
      <c r="H749" s="669"/>
    </row>
    <row r="750" spans="1:8">
      <c r="A750" s="685" t="s">
        <v>2346</v>
      </c>
      <c r="B750" s="685" t="s">
        <v>2211</v>
      </c>
      <c r="C750" s="687"/>
      <c r="D750" s="687" t="s">
        <v>2212</v>
      </c>
      <c r="E750" s="726">
        <f>'Ledger Load Template LGSvcs TEM'!AA660</f>
        <v>0</v>
      </c>
      <c r="G750" s="669"/>
      <c r="H750" s="669"/>
    </row>
    <row r="751" spans="1:8">
      <c r="A751" s="685" t="s">
        <v>2346</v>
      </c>
      <c r="B751" s="685" t="s">
        <v>2213</v>
      </c>
      <c r="C751" s="687"/>
      <c r="D751" s="687" t="s">
        <v>2214</v>
      </c>
      <c r="E751" s="726"/>
      <c r="G751" s="669"/>
      <c r="H751" s="669"/>
    </row>
    <row r="752" spans="1:8">
      <c r="A752" s="685" t="s">
        <v>2346</v>
      </c>
      <c r="B752" s="685" t="s">
        <v>2215</v>
      </c>
      <c r="C752" s="687"/>
      <c r="D752" s="687" t="s">
        <v>1526</v>
      </c>
      <c r="E752" s="726"/>
      <c r="G752" s="669"/>
      <c r="H752" s="669"/>
    </row>
    <row r="753" spans="1:8">
      <c r="A753" s="685" t="s">
        <v>2346</v>
      </c>
      <c r="B753" s="685" t="s">
        <v>2216</v>
      </c>
      <c r="C753" s="687"/>
      <c r="D753" s="687" t="s">
        <v>265</v>
      </c>
      <c r="E753" s="726">
        <f>'Ledger Load Template LGSvcs TEM'!AA664</f>
        <v>0</v>
      </c>
      <c r="G753" s="669"/>
      <c r="H753" s="669"/>
    </row>
    <row r="754" spans="1:8">
      <c r="A754" s="685" t="s">
        <v>2346</v>
      </c>
      <c r="B754" s="685" t="s">
        <v>2217</v>
      </c>
      <c r="C754" s="687"/>
      <c r="D754" s="687" t="s">
        <v>2218</v>
      </c>
      <c r="E754" s="726"/>
      <c r="G754" s="669"/>
      <c r="H754" s="669"/>
    </row>
    <row r="755" spans="1:8">
      <c r="A755" s="685" t="s">
        <v>2346</v>
      </c>
      <c r="B755" s="685" t="s">
        <v>2219</v>
      </c>
      <c r="C755" s="687"/>
      <c r="D755" s="687" t="s">
        <v>2220</v>
      </c>
      <c r="E755" s="726"/>
      <c r="G755" s="669"/>
      <c r="H755" s="669"/>
    </row>
    <row r="756" spans="1:8">
      <c r="A756" s="685" t="s">
        <v>2346</v>
      </c>
      <c r="B756" s="685" t="s">
        <v>2221</v>
      </c>
      <c r="C756" s="687"/>
      <c r="D756" s="687" t="s">
        <v>2222</v>
      </c>
      <c r="E756" s="726"/>
      <c r="G756" s="669"/>
      <c r="H756" s="669"/>
    </row>
    <row r="757" spans="1:8">
      <c r="A757" s="685" t="s">
        <v>2346</v>
      </c>
      <c r="B757" s="685" t="s">
        <v>2223</v>
      </c>
      <c r="C757" s="687"/>
      <c r="D757" s="687" t="s">
        <v>2224</v>
      </c>
      <c r="E757" s="726"/>
      <c r="G757" s="669"/>
      <c r="H757" s="669"/>
    </row>
    <row r="758" spans="1:8">
      <c r="A758" s="685" t="s">
        <v>2346</v>
      </c>
      <c r="B758" s="685" t="s">
        <v>2225</v>
      </c>
      <c r="C758" s="687"/>
      <c r="D758" s="687" t="s">
        <v>2226</v>
      </c>
      <c r="E758" s="726"/>
      <c r="G758" s="669"/>
      <c r="H758" s="669"/>
    </row>
    <row r="759" spans="1:8">
      <c r="A759" s="685" t="s">
        <v>2346</v>
      </c>
      <c r="B759" s="685" t="s">
        <v>2227</v>
      </c>
      <c r="C759" s="687"/>
      <c r="D759" s="687" t="s">
        <v>2228</v>
      </c>
      <c r="E759" s="726"/>
      <c r="G759" s="669"/>
      <c r="H759" s="669"/>
    </row>
    <row r="760" spans="1:8">
      <c r="A760" s="685" t="s">
        <v>2346</v>
      </c>
      <c r="B760" s="685" t="s">
        <v>2229</v>
      </c>
      <c r="C760" s="687"/>
      <c r="D760" s="687" t="s">
        <v>2230</v>
      </c>
      <c r="E760" s="726"/>
      <c r="G760" s="669"/>
      <c r="H760" s="669"/>
    </row>
    <row r="761" spans="1:8">
      <c r="A761" s="685" t="s">
        <v>2346</v>
      </c>
      <c r="B761" s="685" t="s">
        <v>2231</v>
      </c>
      <c r="C761" s="687"/>
      <c r="D761" s="687" t="s">
        <v>2232</v>
      </c>
      <c r="E761" s="726"/>
      <c r="G761" s="669"/>
      <c r="H761" s="669"/>
    </row>
    <row r="762" spans="1:8">
      <c r="A762" s="685" t="s">
        <v>2346</v>
      </c>
      <c r="B762" s="685" t="s">
        <v>2233</v>
      </c>
      <c r="C762" s="687"/>
      <c r="D762" s="687" t="s">
        <v>2234</v>
      </c>
      <c r="E762" s="726"/>
      <c r="G762" s="669"/>
      <c r="H762" s="669"/>
    </row>
    <row r="763" spans="1:8">
      <c r="A763" s="685" t="s">
        <v>2346</v>
      </c>
      <c r="B763" s="685" t="s">
        <v>2235</v>
      </c>
      <c r="C763" s="687"/>
      <c r="D763" s="687" t="s">
        <v>2236</v>
      </c>
      <c r="E763" s="726"/>
      <c r="G763" s="1712" t="s">
        <v>2243</v>
      </c>
      <c r="H763" s="1712"/>
    </row>
    <row r="764" spans="1:8" ht="13.5" thickBot="1">
      <c r="A764" s="685" t="s">
        <v>2346</v>
      </c>
      <c r="B764" s="685" t="s">
        <v>2237</v>
      </c>
      <c r="C764" s="687"/>
      <c r="D764" s="687" t="s">
        <v>2238</v>
      </c>
      <c r="E764" s="726"/>
      <c r="G764" s="702"/>
      <c r="H764" s="703">
        <f>SUM(E721:E767)</f>
        <v>0</v>
      </c>
    </row>
    <row r="765" spans="1:8" ht="13.5" thickTop="1">
      <c r="A765" s="685" t="s">
        <v>2346</v>
      </c>
      <c r="B765" s="685" t="s">
        <v>2239</v>
      </c>
      <c r="C765" s="687"/>
      <c r="D765" s="687" t="s">
        <v>2240</v>
      </c>
      <c r="E765" s="726"/>
      <c r="G765" s="704"/>
      <c r="H765" s="704"/>
    </row>
    <row r="766" spans="1:8">
      <c r="A766" s="685" t="s">
        <v>2346</v>
      </c>
      <c r="B766" s="685" t="s">
        <v>2241</v>
      </c>
      <c r="C766" s="687"/>
      <c r="D766" s="687" t="s">
        <v>2242</v>
      </c>
      <c r="E766" s="726"/>
      <c r="G766" s="704"/>
      <c r="H766" s="704"/>
    </row>
    <row r="767" spans="1:8">
      <c r="A767" s="685" t="s">
        <v>2346</v>
      </c>
      <c r="B767" s="685" t="s">
        <v>2244</v>
      </c>
      <c r="C767" s="687"/>
      <c r="D767" s="687" t="s">
        <v>2245</v>
      </c>
      <c r="E767" s="726"/>
      <c r="G767" s="704"/>
      <c r="H767" s="704"/>
    </row>
    <row r="768" spans="1:8">
      <c r="A768" s="1716" t="s">
        <v>2353</v>
      </c>
      <c r="B768" s="1717"/>
      <c r="C768" s="1717"/>
      <c r="D768" s="1717"/>
      <c r="E768" s="1718"/>
      <c r="G768" s="704"/>
      <c r="H768" s="704"/>
    </row>
    <row r="769" spans="1:8">
      <c r="A769" s="685" t="s">
        <v>2346</v>
      </c>
      <c r="B769" s="685" t="s">
        <v>2319</v>
      </c>
      <c r="C769" s="698" t="s">
        <v>2248</v>
      </c>
      <c r="D769" s="687"/>
      <c r="E769" s="726"/>
      <c r="G769" s="704"/>
      <c r="H769" s="704"/>
    </row>
    <row r="770" spans="1:8">
      <c r="A770" s="685" t="s">
        <v>2346</v>
      </c>
      <c r="B770" s="685" t="s">
        <v>2319</v>
      </c>
      <c r="C770" s="698" t="s">
        <v>2320</v>
      </c>
      <c r="D770" s="687"/>
      <c r="E770" s="726"/>
      <c r="G770" s="1712" t="s">
        <v>2334</v>
      </c>
      <c r="H770" s="1712"/>
    </row>
    <row r="771" spans="1:8" ht="13.5" thickBot="1">
      <c r="A771" s="685" t="s">
        <v>2346</v>
      </c>
      <c r="B771" s="685" t="s">
        <v>2319</v>
      </c>
      <c r="C771" s="698" t="s">
        <v>2251</v>
      </c>
      <c r="D771" s="687"/>
      <c r="E771" s="726"/>
      <c r="G771" s="702"/>
      <c r="H771" s="703">
        <f>SUM(E769:E774)</f>
        <v>0</v>
      </c>
    </row>
    <row r="772" spans="1:8" ht="13.5" thickTop="1">
      <c r="A772" s="685" t="s">
        <v>2346</v>
      </c>
      <c r="B772" s="685" t="s">
        <v>2319</v>
      </c>
      <c r="C772" s="698" t="s">
        <v>2252</v>
      </c>
      <c r="D772" s="687"/>
      <c r="E772" s="726"/>
      <c r="G772" s="669"/>
      <c r="H772" s="669"/>
    </row>
    <row r="773" spans="1:8">
      <c r="A773" s="685" t="s">
        <v>2346</v>
      </c>
      <c r="B773" s="685" t="s">
        <v>2319</v>
      </c>
      <c r="C773" s="698" t="s">
        <v>2253</v>
      </c>
      <c r="D773" s="687"/>
      <c r="E773" s="726"/>
      <c r="G773" s="669"/>
      <c r="H773" s="669"/>
    </row>
    <row r="774" spans="1:8">
      <c r="A774" s="685" t="s">
        <v>2346</v>
      </c>
      <c r="B774" s="685" t="s">
        <v>2319</v>
      </c>
      <c r="C774" s="698" t="s">
        <v>2027</v>
      </c>
      <c r="D774" s="687"/>
      <c r="E774" s="726">
        <f>'Ledger Load Template LGSvcs TEM'!AA682</f>
        <v>0</v>
      </c>
      <c r="G774" s="669"/>
      <c r="H774" s="669"/>
    </row>
    <row r="775" spans="1:8">
      <c r="A775" s="1722"/>
      <c r="B775" s="1723"/>
      <c r="C775" s="1723"/>
      <c r="D775" s="1723"/>
      <c r="E775" s="1724"/>
      <c r="G775" s="669"/>
      <c r="H775" s="669"/>
    </row>
    <row r="776" spans="1:8" ht="15.75">
      <c r="A776" s="1713" t="s">
        <v>3261</v>
      </c>
      <c r="B776" s="1714"/>
      <c r="C776" s="1714"/>
      <c r="D776" s="1714"/>
      <c r="E776" s="1715"/>
      <c r="G776" s="669"/>
      <c r="H776" s="669"/>
    </row>
    <row r="777" spans="1:8">
      <c r="A777" s="1716" t="s">
        <v>3262</v>
      </c>
      <c r="B777" s="1717"/>
      <c r="C777" s="1717"/>
      <c r="D777" s="1717"/>
      <c r="E777" s="1718"/>
      <c r="G777" s="669"/>
      <c r="H777" s="669"/>
    </row>
    <row r="778" spans="1:8">
      <c r="A778" s="685" t="s">
        <v>2354</v>
      </c>
      <c r="B778" s="682" t="s">
        <v>2115</v>
      </c>
      <c r="C778" s="687"/>
      <c r="D778" s="684" t="s">
        <v>2116</v>
      </c>
      <c r="E778" s="726">
        <f>'Ledger Load Template LGSvcs TEM'!AA691</f>
        <v>0</v>
      </c>
      <c r="G778" s="669"/>
      <c r="H778" s="669"/>
    </row>
    <row r="779" spans="1:8">
      <c r="A779" s="685" t="s">
        <v>2354</v>
      </c>
      <c r="B779" s="682" t="s">
        <v>2117</v>
      </c>
      <c r="C779" s="687"/>
      <c r="D779" s="687" t="s">
        <v>2118</v>
      </c>
      <c r="E779" s="726">
        <f>'Ledger Load Template LGSvcs TEM'!AA692</f>
        <v>0</v>
      </c>
      <c r="G779" s="669"/>
      <c r="H779" s="669"/>
    </row>
    <row r="780" spans="1:8">
      <c r="A780" s="685" t="s">
        <v>2354</v>
      </c>
      <c r="B780" s="688" t="s">
        <v>2119</v>
      </c>
      <c r="C780" s="687"/>
      <c r="D780" s="687" t="s">
        <v>2120</v>
      </c>
      <c r="E780" s="726">
        <f>'Ledger Load Template LGSvcs TEM'!AA693</f>
        <v>0</v>
      </c>
      <c r="G780" s="669"/>
      <c r="H780" s="669"/>
    </row>
    <row r="781" spans="1:8">
      <c r="A781" s="685" t="s">
        <v>2354</v>
      </c>
      <c r="B781" s="688" t="s">
        <v>2121</v>
      </c>
      <c r="C781" s="687"/>
      <c r="D781" s="687" t="s">
        <v>2122</v>
      </c>
      <c r="E781" s="726">
        <f>'Ledger Load Template LGSvcs TEM'!AA694</f>
        <v>0</v>
      </c>
      <c r="G781" s="669"/>
      <c r="H781" s="669"/>
    </row>
    <row r="782" spans="1:8">
      <c r="A782" s="685" t="s">
        <v>2354</v>
      </c>
      <c r="B782" s="688" t="s">
        <v>2123</v>
      </c>
      <c r="C782" s="687"/>
      <c r="D782" s="687" t="s">
        <v>2124</v>
      </c>
      <c r="E782" s="726"/>
      <c r="G782" s="669"/>
      <c r="H782" s="669"/>
    </row>
    <row r="783" spans="1:8">
      <c r="A783" s="685" t="s">
        <v>2354</v>
      </c>
      <c r="B783" s="688" t="s">
        <v>2125</v>
      </c>
      <c r="C783" s="687"/>
      <c r="D783" s="687" t="s">
        <v>933</v>
      </c>
      <c r="E783" s="726"/>
      <c r="G783" s="669"/>
      <c r="H783" s="669"/>
    </row>
    <row r="784" spans="1:8">
      <c r="A784" s="685" t="s">
        <v>2354</v>
      </c>
      <c r="B784" s="688" t="s">
        <v>2126</v>
      </c>
      <c r="C784" s="687"/>
      <c r="D784" s="687" t="s">
        <v>2127</v>
      </c>
      <c r="E784" s="726">
        <f>'Ledger Load Template LGSvcs TEM'!AA698</f>
        <v>0</v>
      </c>
      <c r="G784" s="689" t="s">
        <v>3671</v>
      </c>
      <c r="H784" s="690"/>
    </row>
    <row r="785" spans="1:8">
      <c r="A785" s="685" t="s">
        <v>2354</v>
      </c>
      <c r="B785" s="688" t="s">
        <v>2128</v>
      </c>
      <c r="C785" s="687"/>
      <c r="D785" s="687" t="s">
        <v>2129</v>
      </c>
      <c r="E785" s="726"/>
      <c r="G785" s="691" t="s">
        <v>441</v>
      </c>
      <c r="H785" s="692">
        <f>E778+E779+E780+E781+E782+E783+E784+E785</f>
        <v>0</v>
      </c>
    </row>
    <row r="786" spans="1:8">
      <c r="A786" s="685" t="s">
        <v>2354</v>
      </c>
      <c r="B786" s="688" t="s">
        <v>2130</v>
      </c>
      <c r="C786" s="687"/>
      <c r="D786" s="687" t="s">
        <v>1546</v>
      </c>
      <c r="E786" s="726">
        <f>'Ledger Load Template LGSvcs TEM'!AA700</f>
        <v>0</v>
      </c>
      <c r="G786" s="691" t="s">
        <v>2138</v>
      </c>
      <c r="H786" s="692">
        <f>E786</f>
        <v>0</v>
      </c>
    </row>
    <row r="787" spans="1:8">
      <c r="A787" s="1716" t="s">
        <v>3263</v>
      </c>
      <c r="B787" s="1717"/>
      <c r="C787" s="1717"/>
      <c r="D787" s="1717"/>
      <c r="E787" s="1718"/>
      <c r="G787" s="691"/>
      <c r="H787" s="692"/>
    </row>
    <row r="788" spans="1:8">
      <c r="A788" s="685" t="s">
        <v>2354</v>
      </c>
      <c r="B788" s="685" t="s">
        <v>2133</v>
      </c>
      <c r="C788" s="687"/>
      <c r="D788" s="687" t="s">
        <v>2297</v>
      </c>
      <c r="E788" s="726">
        <f>'Ledger Load Template LGSvcs TEM'!AA701</f>
        <v>0</v>
      </c>
      <c r="G788" s="691" t="s">
        <v>1062</v>
      </c>
      <c r="H788" s="692">
        <f>E788+E789+E791</f>
        <v>0</v>
      </c>
    </row>
    <row r="789" spans="1:8">
      <c r="A789" s="685" t="s">
        <v>2354</v>
      </c>
      <c r="B789" s="685" t="s">
        <v>2136</v>
      </c>
      <c r="C789" s="687"/>
      <c r="D789" s="687" t="s">
        <v>2137</v>
      </c>
      <c r="E789" s="726">
        <f>'Ledger Load Template LGSvcs TEM'!AA702</f>
        <v>0</v>
      </c>
      <c r="G789" s="691" t="s">
        <v>2143</v>
      </c>
      <c r="H789" s="692">
        <f>E790</f>
        <v>0</v>
      </c>
    </row>
    <row r="790" spans="1:8">
      <c r="A790" s="685" t="s">
        <v>2354</v>
      </c>
      <c r="B790" s="685" t="s">
        <v>2139</v>
      </c>
      <c r="C790" s="687"/>
      <c r="D790" s="687" t="s">
        <v>1541</v>
      </c>
      <c r="E790" s="726">
        <f>'Ledger Load Template LGSvcs TEM'!AA703</f>
        <v>0</v>
      </c>
      <c r="G790" s="691"/>
      <c r="H790" s="692"/>
    </row>
    <row r="791" spans="1:8">
      <c r="A791" s="685" t="s">
        <v>2354</v>
      </c>
      <c r="B791" s="685" t="s">
        <v>2140</v>
      </c>
      <c r="C791" s="687"/>
      <c r="D791" s="687" t="s">
        <v>2141</v>
      </c>
      <c r="E791" s="726">
        <f>'Ledger Load Template LGSvcs TEM'!AA704</f>
        <v>0</v>
      </c>
      <c r="G791" s="691" t="s">
        <v>2300</v>
      </c>
      <c r="H791" s="692">
        <f>E793+E794+E795+E796</f>
        <v>0</v>
      </c>
    </row>
    <row r="792" spans="1:8">
      <c r="A792" s="1716" t="s">
        <v>3264</v>
      </c>
      <c r="B792" s="1717"/>
      <c r="C792" s="1717"/>
      <c r="D792" s="1717"/>
      <c r="E792" s="1718"/>
      <c r="G792" s="693"/>
      <c r="H792" s="694"/>
    </row>
    <row r="793" spans="1:8" ht="13.5" thickBot="1">
      <c r="A793" s="685" t="s">
        <v>2354</v>
      </c>
      <c r="B793" s="685" t="s">
        <v>2144</v>
      </c>
      <c r="C793" s="687"/>
      <c r="D793" s="687" t="s">
        <v>2298</v>
      </c>
      <c r="E793" s="726"/>
      <c r="G793" s="695" t="s">
        <v>2153</v>
      </c>
      <c r="H793" s="696">
        <f>H785+H786+H788+H789+H791</f>
        <v>0</v>
      </c>
    </row>
    <row r="794" spans="1:8" ht="13.5" thickTop="1">
      <c r="A794" s="685" t="s">
        <v>2354</v>
      </c>
      <c r="B794" s="685" t="s">
        <v>2146</v>
      </c>
      <c r="C794" s="687"/>
      <c r="D794" s="687" t="s">
        <v>2299</v>
      </c>
      <c r="E794" s="726"/>
      <c r="G794" s="705"/>
      <c r="H794" s="706"/>
    </row>
    <row r="795" spans="1:8">
      <c r="A795" s="685" t="s">
        <v>2354</v>
      </c>
      <c r="B795" s="685" t="s">
        <v>2149</v>
      </c>
      <c r="C795" s="687"/>
      <c r="D795" s="687" t="s">
        <v>2350</v>
      </c>
      <c r="E795" s="1016">
        <f>'Ledger Load Template LGSvcs TEM'!AA708</f>
        <v>0</v>
      </c>
      <c r="G795" s="669"/>
      <c r="H795" s="669"/>
    </row>
    <row r="796" spans="1:8">
      <c r="A796" s="685" t="s">
        <v>2354</v>
      </c>
      <c r="B796" s="685" t="s">
        <v>2151</v>
      </c>
      <c r="C796" s="687"/>
      <c r="D796" s="687" t="s">
        <v>2302</v>
      </c>
      <c r="E796" s="726"/>
      <c r="G796" s="669"/>
      <c r="H796" s="669"/>
    </row>
    <row r="797" spans="1:8">
      <c r="A797" s="1697" t="s">
        <v>3288</v>
      </c>
      <c r="B797" s="1698"/>
      <c r="C797" s="1698"/>
      <c r="D797" s="1698"/>
      <c r="E797" s="1699"/>
      <c r="G797" s="669"/>
      <c r="H797" s="669"/>
    </row>
    <row r="798" spans="1:8">
      <c r="A798" s="714" t="s">
        <v>2354</v>
      </c>
      <c r="B798" s="685" t="s">
        <v>3270</v>
      </c>
      <c r="C798" s="715"/>
      <c r="D798" s="1022" t="s">
        <v>2304</v>
      </c>
      <c r="E798" s="728">
        <f>'Ledger Load Template LGSvcs TEM'!AA710</f>
        <v>0</v>
      </c>
      <c r="G798" s="669"/>
      <c r="H798" s="669"/>
    </row>
    <row r="799" spans="1:8">
      <c r="A799" s="714" t="s">
        <v>2354</v>
      </c>
      <c r="B799" s="685" t="s">
        <v>3271</v>
      </c>
      <c r="C799" s="715"/>
      <c r="D799" s="1022" t="s">
        <v>3272</v>
      </c>
      <c r="E799" s="728">
        <f>'Ledger Load Template LGSvcs TEM'!AA711</f>
        <v>0</v>
      </c>
      <c r="G799" s="669"/>
      <c r="H799" s="669"/>
    </row>
    <row r="800" spans="1:8">
      <c r="A800" s="714" t="s">
        <v>2354</v>
      </c>
      <c r="B800" s="685" t="s">
        <v>2176</v>
      </c>
      <c r="C800" s="715"/>
      <c r="D800" s="1022" t="s">
        <v>3266</v>
      </c>
      <c r="E800" s="728">
        <f>'Ledger Load Template LGSvcs TEM'!AA712</f>
        <v>0</v>
      </c>
      <c r="G800" s="669"/>
      <c r="H800" s="669"/>
    </row>
    <row r="801" spans="1:8">
      <c r="A801" s="714" t="s">
        <v>2354</v>
      </c>
      <c r="B801" s="685" t="s">
        <v>2205</v>
      </c>
      <c r="C801" s="715"/>
      <c r="D801" s="1022" t="s">
        <v>3267</v>
      </c>
      <c r="E801" s="728">
        <f>'Ledger Load Template LGSvcs TEM'!AA715</f>
        <v>0</v>
      </c>
      <c r="G801" s="669"/>
      <c r="H801" s="669"/>
    </row>
    <row r="802" spans="1:8">
      <c r="A802" s="714" t="s">
        <v>2354</v>
      </c>
      <c r="B802" s="685" t="s">
        <v>2211</v>
      </c>
      <c r="C802" s="715"/>
      <c r="D802" s="1022" t="s">
        <v>3268</v>
      </c>
      <c r="E802" s="728">
        <f>'Ledger Load Template LGSvcs TEM'!AA716</f>
        <v>0</v>
      </c>
      <c r="G802" s="669"/>
      <c r="H802" s="669"/>
    </row>
    <row r="803" spans="1:8">
      <c r="A803" s="714" t="s">
        <v>2354</v>
      </c>
      <c r="B803" s="1021" t="s">
        <v>3265</v>
      </c>
      <c r="C803" s="715"/>
      <c r="D803" s="1022" t="s">
        <v>3269</v>
      </c>
      <c r="E803" s="728">
        <f>'Ledger Load Template LGSvcs TEM'!AA717</f>
        <v>0</v>
      </c>
      <c r="G803" s="669"/>
      <c r="H803" s="669"/>
    </row>
    <row r="804" spans="1:8">
      <c r="A804" s="1697" t="s">
        <v>3289</v>
      </c>
      <c r="B804" s="1698"/>
      <c r="C804" s="1698"/>
      <c r="D804" s="1698"/>
      <c r="E804" s="1699"/>
      <c r="G804" s="669"/>
      <c r="H804" s="669"/>
    </row>
    <row r="805" spans="1:8">
      <c r="A805" s="714" t="s">
        <v>2354</v>
      </c>
      <c r="B805" s="685" t="s">
        <v>2319</v>
      </c>
      <c r="C805" s="698" t="s">
        <v>2248</v>
      </c>
      <c r="D805" s="715"/>
      <c r="E805" s="728"/>
      <c r="G805" s="669"/>
      <c r="H805" s="669"/>
    </row>
    <row r="806" spans="1:8">
      <c r="A806" s="714" t="s">
        <v>2354</v>
      </c>
      <c r="B806" s="685" t="s">
        <v>2319</v>
      </c>
      <c r="C806" s="698" t="s">
        <v>2320</v>
      </c>
      <c r="D806" s="715"/>
      <c r="E806" s="728"/>
      <c r="G806" s="669"/>
      <c r="H806" s="669"/>
    </row>
    <row r="807" spans="1:8">
      <c r="A807" s="714" t="s">
        <v>2354</v>
      </c>
      <c r="B807" s="685" t="s">
        <v>2319</v>
      </c>
      <c r="C807" s="698" t="s">
        <v>2251</v>
      </c>
      <c r="D807" s="715"/>
      <c r="E807" s="728"/>
      <c r="G807" s="669"/>
      <c r="H807" s="669"/>
    </row>
    <row r="808" spans="1:8">
      <c r="A808" s="714" t="s">
        <v>2354</v>
      </c>
      <c r="B808" s="685" t="s">
        <v>2319</v>
      </c>
      <c r="C808" s="698" t="s">
        <v>2252</v>
      </c>
      <c r="D808" s="715"/>
      <c r="E808" s="728"/>
      <c r="G808" s="669"/>
      <c r="H808" s="669"/>
    </row>
    <row r="809" spans="1:8">
      <c r="A809" s="714" t="s">
        <v>2354</v>
      </c>
      <c r="B809" s="685" t="s">
        <v>2319</v>
      </c>
      <c r="C809" s="698" t="s">
        <v>2253</v>
      </c>
      <c r="D809" s="715"/>
      <c r="E809" s="728"/>
      <c r="G809" s="669"/>
      <c r="H809" s="669"/>
    </row>
    <row r="810" spans="1:8">
      <c r="A810" s="714" t="s">
        <v>2354</v>
      </c>
      <c r="B810" s="685" t="s">
        <v>2319</v>
      </c>
      <c r="C810" s="698" t="s">
        <v>2027</v>
      </c>
      <c r="D810" s="715"/>
      <c r="E810" s="728">
        <f>'Ledger Load Template LGSvcs TEM'!AA721</f>
        <v>0</v>
      </c>
      <c r="G810" s="669"/>
      <c r="H810" s="669"/>
    </row>
    <row r="811" spans="1:8">
      <c r="A811" s="1722"/>
      <c r="B811" s="1723"/>
      <c r="C811" s="1723"/>
      <c r="D811" s="1723"/>
      <c r="E811" s="1724"/>
      <c r="G811" s="669"/>
      <c r="H811" s="669"/>
    </row>
    <row r="812" spans="1:8" ht="15.75">
      <c r="A812" s="1713" t="s">
        <v>2355</v>
      </c>
      <c r="B812" s="1714"/>
      <c r="C812" s="1714"/>
      <c r="D812" s="1714"/>
      <c r="E812" s="1715"/>
      <c r="G812" s="669"/>
      <c r="H812" s="669"/>
    </row>
    <row r="813" spans="1:8">
      <c r="A813" s="1716" t="s">
        <v>2356</v>
      </c>
      <c r="B813" s="1717"/>
      <c r="C813" s="1717"/>
      <c r="D813" s="1717"/>
      <c r="E813" s="1718"/>
      <c r="G813" s="669"/>
      <c r="H813" s="669"/>
    </row>
    <row r="814" spans="1:8">
      <c r="A814" s="685" t="s">
        <v>2357</v>
      </c>
      <c r="B814" s="682" t="s">
        <v>2115</v>
      </c>
      <c r="C814" s="687"/>
      <c r="D814" s="684" t="s">
        <v>2116</v>
      </c>
      <c r="E814" s="724">
        <f>'Ledger Load Template LGSvcs TEM'!AA730</f>
        <v>0</v>
      </c>
      <c r="G814" s="669"/>
      <c r="H814" s="669"/>
    </row>
    <row r="815" spans="1:8">
      <c r="A815" s="685" t="s">
        <v>2357</v>
      </c>
      <c r="B815" s="686" t="s">
        <v>2117</v>
      </c>
      <c r="C815" s="687"/>
      <c r="D815" s="687" t="s">
        <v>2118</v>
      </c>
      <c r="E815" s="724">
        <f>'Ledger Load Template LGSvcs TEM'!AA731</f>
        <v>0</v>
      </c>
      <c r="G815" s="669"/>
      <c r="H815" s="669"/>
    </row>
    <row r="816" spans="1:8">
      <c r="A816" s="685" t="s">
        <v>2357</v>
      </c>
      <c r="B816" s="688" t="s">
        <v>2119</v>
      </c>
      <c r="C816" s="687"/>
      <c r="D816" s="687" t="s">
        <v>2120</v>
      </c>
      <c r="E816" s="724">
        <f>'Ledger Load Template LGSvcs TEM'!AA732</f>
        <v>0</v>
      </c>
      <c r="G816" s="669"/>
      <c r="H816" s="669"/>
    </row>
    <row r="817" spans="1:8">
      <c r="A817" s="685" t="s">
        <v>2357</v>
      </c>
      <c r="B817" s="688" t="s">
        <v>2121</v>
      </c>
      <c r="C817" s="687"/>
      <c r="D817" s="687" t="s">
        <v>2122</v>
      </c>
      <c r="E817" s="724">
        <f>'Ledger Load Template LGSvcs TEM'!AA733</f>
        <v>0</v>
      </c>
      <c r="G817" s="669"/>
      <c r="H817" s="669"/>
    </row>
    <row r="818" spans="1:8">
      <c r="A818" s="685" t="s">
        <v>2357</v>
      </c>
      <c r="B818" s="688" t="s">
        <v>2123</v>
      </c>
      <c r="C818" s="687"/>
      <c r="D818" s="687" t="s">
        <v>2124</v>
      </c>
      <c r="E818" s="724">
        <f>'Ledger Load Template LGSvcs TEM'!AA734</f>
        <v>0</v>
      </c>
      <c r="G818" s="669"/>
      <c r="H818" s="669"/>
    </row>
    <row r="819" spans="1:8">
      <c r="A819" s="685" t="s">
        <v>2357</v>
      </c>
      <c r="B819" s="688" t="s">
        <v>2125</v>
      </c>
      <c r="C819" s="687"/>
      <c r="D819" s="687" t="s">
        <v>933</v>
      </c>
      <c r="E819" s="724">
        <f>'Ledger Load Template LGSvcs TEM'!AA735</f>
        <v>0</v>
      </c>
      <c r="G819" s="669"/>
      <c r="H819" s="669"/>
    </row>
    <row r="820" spans="1:8">
      <c r="A820" s="685" t="s">
        <v>2357</v>
      </c>
      <c r="B820" s="688" t="s">
        <v>2126</v>
      </c>
      <c r="C820" s="687"/>
      <c r="D820" s="687" t="s">
        <v>2127</v>
      </c>
      <c r="E820" s="724">
        <f>'Ledger Load Template LGSvcs TEM'!AA736+'Ledger Load Template LGSvcs TEM'!AA737</f>
        <v>0</v>
      </c>
      <c r="G820" s="689" t="s">
        <v>2359</v>
      </c>
      <c r="H820" s="690"/>
    </row>
    <row r="821" spans="1:8">
      <c r="A821" s="685" t="s">
        <v>2357</v>
      </c>
      <c r="B821" s="688" t="s">
        <v>2128</v>
      </c>
      <c r="C821" s="687"/>
      <c r="D821" s="687" t="s">
        <v>2129</v>
      </c>
      <c r="E821" s="726"/>
      <c r="G821" s="691" t="s">
        <v>441</v>
      </c>
      <c r="H821" s="692">
        <f>E814+E815+E816+E817+E818+E819+E820+E821</f>
        <v>0</v>
      </c>
    </row>
    <row r="822" spans="1:8">
      <c r="A822" s="685" t="s">
        <v>2357</v>
      </c>
      <c r="B822" s="688" t="s">
        <v>2130</v>
      </c>
      <c r="C822" s="687"/>
      <c r="D822" s="687" t="s">
        <v>1546</v>
      </c>
      <c r="E822" s="726">
        <f>'Ledger Load Template LGSvcs TEM'!AA739</f>
        <v>0</v>
      </c>
      <c r="G822" s="691" t="s">
        <v>2138</v>
      </c>
      <c r="H822" s="692">
        <f>E822</f>
        <v>0</v>
      </c>
    </row>
    <row r="823" spans="1:8">
      <c r="A823" s="1716" t="s">
        <v>2358</v>
      </c>
      <c r="B823" s="1717"/>
      <c r="C823" s="1717"/>
      <c r="D823" s="1717"/>
      <c r="E823" s="1718"/>
      <c r="G823" s="691"/>
      <c r="H823" s="692"/>
    </row>
    <row r="824" spans="1:8">
      <c r="A824" s="685" t="s">
        <v>2357</v>
      </c>
      <c r="B824" s="685" t="s">
        <v>2133</v>
      </c>
      <c r="C824" s="687"/>
      <c r="D824" s="687" t="s">
        <v>2134</v>
      </c>
      <c r="E824" s="726">
        <f>'Ledger Load Template LGSvcs TEM'!AA740</f>
        <v>0</v>
      </c>
      <c r="G824" s="691" t="s">
        <v>1062</v>
      </c>
      <c r="H824" s="692">
        <f>E824+E825+E827</f>
        <v>0</v>
      </c>
    </row>
    <row r="825" spans="1:8">
      <c r="A825" s="685" t="s">
        <v>2357</v>
      </c>
      <c r="B825" s="685" t="s">
        <v>2136</v>
      </c>
      <c r="C825" s="687"/>
      <c r="D825" s="687" t="s">
        <v>2137</v>
      </c>
      <c r="E825" s="726">
        <f>'Ledger Load Template LGSvcs TEM'!AA741</f>
        <v>0</v>
      </c>
      <c r="G825" s="691" t="s">
        <v>2143</v>
      </c>
      <c r="H825" s="692">
        <f>E826</f>
        <v>0</v>
      </c>
    </row>
    <row r="826" spans="1:8">
      <c r="A826" s="685" t="s">
        <v>2357</v>
      </c>
      <c r="B826" s="685" t="s">
        <v>2139</v>
      </c>
      <c r="C826" s="687"/>
      <c r="D826" s="687" t="s">
        <v>1541</v>
      </c>
      <c r="E826" s="726">
        <f>'Ledger Load Template LGSvcs TEM'!AA743</f>
        <v>0</v>
      </c>
      <c r="G826" s="691"/>
      <c r="H826" s="692"/>
    </row>
    <row r="827" spans="1:8">
      <c r="A827" s="685" t="s">
        <v>2357</v>
      </c>
      <c r="B827" s="685" t="s">
        <v>2140</v>
      </c>
      <c r="C827" s="687"/>
      <c r="D827" s="687" t="s">
        <v>2141</v>
      </c>
      <c r="E827" s="726">
        <f>'Ledger Load Template LGSvcs TEM'!AA744</f>
        <v>0</v>
      </c>
      <c r="G827" s="691" t="s">
        <v>2148</v>
      </c>
      <c r="H827" s="692">
        <f>E829+E830+E831+E832</f>
        <v>0</v>
      </c>
    </row>
    <row r="828" spans="1:8">
      <c r="A828" s="1716" t="s">
        <v>2360</v>
      </c>
      <c r="B828" s="1717"/>
      <c r="C828" s="1717"/>
      <c r="D828" s="1717"/>
      <c r="E828" s="1718"/>
      <c r="G828" s="693"/>
      <c r="H828" s="694"/>
    </row>
    <row r="829" spans="1:8" ht="13.5" thickBot="1">
      <c r="A829" s="685" t="s">
        <v>2357</v>
      </c>
      <c r="B829" s="685" t="s">
        <v>2144</v>
      </c>
      <c r="C829" s="687"/>
      <c r="D829" s="687" t="s">
        <v>2145</v>
      </c>
      <c r="E829" s="726"/>
      <c r="G829" s="695" t="s">
        <v>2153</v>
      </c>
      <c r="H829" s="696">
        <f>H821+H822+H824+H825+H827</f>
        <v>0</v>
      </c>
    </row>
    <row r="830" spans="1:8" ht="13.5" thickTop="1">
      <c r="A830" s="685" t="s">
        <v>2357</v>
      </c>
      <c r="B830" s="685" t="s">
        <v>2146</v>
      </c>
      <c r="C830" s="687"/>
      <c r="D830" s="687" t="s">
        <v>2147</v>
      </c>
      <c r="E830" s="726"/>
      <c r="G830" s="669"/>
      <c r="H830" s="669"/>
    </row>
    <row r="831" spans="1:8">
      <c r="A831" s="685" t="s">
        <v>2357</v>
      </c>
      <c r="B831" s="685" t="s">
        <v>2149</v>
      </c>
      <c r="C831" s="687"/>
      <c r="D831" s="687" t="s">
        <v>2150</v>
      </c>
      <c r="E831" s="726">
        <f>'Ledger Load Template LGSvcs TEM'!AA748</f>
        <v>0</v>
      </c>
      <c r="G831" s="669"/>
      <c r="H831" s="669"/>
    </row>
    <row r="832" spans="1:8">
      <c r="A832" s="685" t="s">
        <v>2357</v>
      </c>
      <c r="B832" s="685" t="s">
        <v>2151</v>
      </c>
      <c r="C832" s="687"/>
      <c r="D832" s="687" t="s">
        <v>2152</v>
      </c>
      <c r="E832" s="726"/>
      <c r="G832" s="669"/>
      <c r="H832" s="669"/>
    </row>
    <row r="833" spans="1:8">
      <c r="A833" s="1716" t="s">
        <v>2361</v>
      </c>
      <c r="B833" s="1717"/>
      <c r="C833" s="1717"/>
      <c r="D833" s="1717"/>
      <c r="E833" s="1718"/>
      <c r="G833" s="669"/>
      <c r="H833" s="669"/>
    </row>
    <row r="834" spans="1:8">
      <c r="A834" s="685" t="s">
        <v>2357</v>
      </c>
      <c r="B834" s="685" t="s">
        <v>2155</v>
      </c>
      <c r="C834" s="687"/>
      <c r="D834" s="687" t="s">
        <v>2156</v>
      </c>
      <c r="E834" s="726">
        <f>'Ledger Load Template LGSvcs TEM'!AA750+'Ledger Load Template LGSvcs TEM'!AA751</f>
        <v>0</v>
      </c>
      <c r="G834" s="669"/>
      <c r="H834" s="669"/>
    </row>
    <row r="835" spans="1:8">
      <c r="A835" s="685" t="s">
        <v>2357</v>
      </c>
      <c r="B835" s="685" t="s">
        <v>2157</v>
      </c>
      <c r="C835" s="687"/>
      <c r="D835" s="687" t="s">
        <v>3290</v>
      </c>
      <c r="E835" s="726">
        <f>'Ledger Load Template LGSvcs TEM'!AA752</f>
        <v>0</v>
      </c>
      <c r="G835" s="669"/>
      <c r="H835" s="669"/>
    </row>
    <row r="836" spans="1:8">
      <c r="A836" s="685" t="s">
        <v>2357</v>
      </c>
      <c r="B836" s="685" t="s">
        <v>2158</v>
      </c>
      <c r="C836" s="687"/>
      <c r="D836" s="687" t="s">
        <v>2159</v>
      </c>
      <c r="E836" s="726">
        <f>'Ledger Load Template LGSvcs TEM'!AA753</f>
        <v>0</v>
      </c>
      <c r="G836" s="669"/>
      <c r="H836" s="669"/>
    </row>
    <row r="837" spans="1:8">
      <c r="A837" s="685" t="s">
        <v>2357</v>
      </c>
      <c r="B837" s="685" t="s">
        <v>2160</v>
      </c>
      <c r="C837" s="687"/>
      <c r="D837" s="687" t="s">
        <v>2161</v>
      </c>
      <c r="E837" s="726">
        <f>'Ledger Load Template LGSvcs TEM'!AA754</f>
        <v>0</v>
      </c>
      <c r="G837" s="669"/>
      <c r="H837" s="669"/>
    </row>
    <row r="838" spans="1:8">
      <c r="A838" s="685" t="s">
        <v>2357</v>
      </c>
      <c r="B838" s="685" t="s">
        <v>2162</v>
      </c>
      <c r="C838" s="687"/>
      <c r="D838" s="687" t="s">
        <v>2163</v>
      </c>
      <c r="E838" s="726">
        <f>'Ledger Load Template LGSvcs TEM'!AA755</f>
        <v>0</v>
      </c>
      <c r="G838" s="669"/>
      <c r="H838" s="669"/>
    </row>
    <row r="839" spans="1:8">
      <c r="A839" s="685" t="s">
        <v>2357</v>
      </c>
      <c r="B839" s="685" t="s">
        <v>2164</v>
      </c>
      <c r="C839" s="687"/>
      <c r="D839" s="687" t="s">
        <v>2165</v>
      </c>
      <c r="E839" s="726">
        <f>'Ledger Load Template LGSvcs TEM'!AA756</f>
        <v>0</v>
      </c>
      <c r="G839" s="669"/>
      <c r="H839" s="669"/>
    </row>
    <row r="840" spans="1:8">
      <c r="A840" s="685" t="s">
        <v>2357</v>
      </c>
      <c r="B840" s="685" t="s">
        <v>2166</v>
      </c>
      <c r="C840" s="687"/>
      <c r="D840" s="687" t="s">
        <v>2167</v>
      </c>
      <c r="E840" s="726">
        <f>'Ledger Load Template LGSvcs TEM'!AA757</f>
        <v>0</v>
      </c>
      <c r="G840" s="669"/>
      <c r="H840" s="669"/>
    </row>
    <row r="841" spans="1:8">
      <c r="A841" s="685" t="s">
        <v>2357</v>
      </c>
      <c r="B841" s="685" t="s">
        <v>2168</v>
      </c>
      <c r="C841" s="687"/>
      <c r="D841" s="687" t="s">
        <v>2169</v>
      </c>
      <c r="E841" s="726">
        <f>'Ledger Load Template LGSvcs TEM'!AA758</f>
        <v>0</v>
      </c>
      <c r="G841" s="669"/>
      <c r="H841" s="669"/>
    </row>
    <row r="842" spans="1:8">
      <c r="A842" s="685" t="s">
        <v>2357</v>
      </c>
      <c r="B842" s="685" t="s">
        <v>2170</v>
      </c>
      <c r="C842" s="687"/>
      <c r="D842" s="687" t="s">
        <v>2171</v>
      </c>
      <c r="E842" s="726">
        <f>'Ledger Load Template LGSvcs TEM'!AA759</f>
        <v>0</v>
      </c>
      <c r="G842" s="669"/>
      <c r="H842" s="669"/>
    </row>
    <row r="843" spans="1:8">
      <c r="A843" s="685" t="s">
        <v>2357</v>
      </c>
      <c r="B843" s="685" t="s">
        <v>2172</v>
      </c>
      <c r="C843" s="687"/>
      <c r="D843" s="687" t="s">
        <v>2173</v>
      </c>
      <c r="E843" s="726">
        <f>'Ledger Load Template LGSvcs TEM'!AA760+'Ledger Load Template LGSvcs TEM'!AA761</f>
        <v>0</v>
      </c>
      <c r="G843" s="669"/>
      <c r="H843" s="669"/>
    </row>
    <row r="844" spans="1:8">
      <c r="A844" s="685" t="s">
        <v>2357</v>
      </c>
      <c r="B844" s="685" t="s">
        <v>2174</v>
      </c>
      <c r="C844" s="687"/>
      <c r="D844" s="687" t="s">
        <v>2175</v>
      </c>
      <c r="E844" s="726">
        <f>'Ledger Load Template LGSvcs TEM'!AA762</f>
        <v>0</v>
      </c>
      <c r="G844" s="669"/>
      <c r="H844" s="669"/>
    </row>
    <row r="845" spans="1:8">
      <c r="A845" s="685" t="s">
        <v>2357</v>
      </c>
      <c r="B845" s="685" t="s">
        <v>2176</v>
      </c>
      <c r="C845" s="687"/>
      <c r="D845" s="687" t="s">
        <v>2177</v>
      </c>
      <c r="E845" s="726">
        <f>'Ledger Load Template LGSvcs TEM'!AA763</f>
        <v>0</v>
      </c>
      <c r="G845" s="669"/>
      <c r="H845" s="669"/>
    </row>
    <row r="846" spans="1:8">
      <c r="A846" s="685" t="s">
        <v>2357</v>
      </c>
      <c r="B846" s="685" t="s">
        <v>2178</v>
      </c>
      <c r="C846" s="687"/>
      <c r="D846" s="687" t="s">
        <v>2179</v>
      </c>
      <c r="E846" s="726">
        <f>'Ledger Load Template LGSvcs TEM'!AA764</f>
        <v>0</v>
      </c>
      <c r="G846" s="669"/>
      <c r="H846" s="669"/>
    </row>
    <row r="847" spans="1:8">
      <c r="A847" s="685" t="s">
        <v>2357</v>
      </c>
      <c r="B847" s="685" t="s">
        <v>2180</v>
      </c>
      <c r="C847" s="687"/>
      <c r="D847" s="687" t="s">
        <v>2181</v>
      </c>
      <c r="E847" s="726">
        <f>'Ledger Load Template LGSvcs TEM'!AA765</f>
        <v>0</v>
      </c>
      <c r="G847" s="669"/>
      <c r="H847" s="669"/>
    </row>
    <row r="848" spans="1:8">
      <c r="A848" s="685" t="s">
        <v>2357</v>
      </c>
      <c r="B848" s="685" t="s">
        <v>2182</v>
      </c>
      <c r="C848" s="687"/>
      <c r="D848" s="687" t="s">
        <v>2183</v>
      </c>
      <c r="E848" s="726">
        <f>'Ledger Load Template LGSvcs TEM'!AA766</f>
        <v>0</v>
      </c>
      <c r="G848" s="669"/>
      <c r="H848" s="669"/>
    </row>
    <row r="849" spans="1:8">
      <c r="A849" s="685" t="s">
        <v>2357</v>
      </c>
      <c r="B849" s="685" t="s">
        <v>2184</v>
      </c>
      <c r="C849" s="687"/>
      <c r="D849" s="687" t="s">
        <v>2185</v>
      </c>
      <c r="E849" s="726">
        <f>'Ledger Load Template LGSvcs TEM'!AA767</f>
        <v>0</v>
      </c>
      <c r="G849" s="669"/>
      <c r="H849" s="669"/>
    </row>
    <row r="850" spans="1:8">
      <c r="A850" s="685" t="s">
        <v>2357</v>
      </c>
      <c r="B850" s="685" t="s">
        <v>2186</v>
      </c>
      <c r="C850" s="687"/>
      <c r="D850" s="687" t="s">
        <v>2187</v>
      </c>
      <c r="E850" s="726">
        <f>'Ledger Load Template LGSvcs TEM'!AA768</f>
        <v>0</v>
      </c>
      <c r="G850" s="669"/>
      <c r="H850" s="669"/>
    </row>
    <row r="851" spans="1:8">
      <c r="A851" s="685" t="s">
        <v>2357</v>
      </c>
      <c r="B851" s="685" t="s">
        <v>2188</v>
      </c>
      <c r="C851" s="687"/>
      <c r="D851" s="687" t="s">
        <v>2189</v>
      </c>
      <c r="E851" s="726">
        <f>'Ledger Load Template LGSvcs TEM'!AA769</f>
        <v>0</v>
      </c>
      <c r="G851" s="669"/>
      <c r="H851" s="669"/>
    </row>
    <row r="852" spans="1:8">
      <c r="A852" s="685" t="s">
        <v>2357</v>
      </c>
      <c r="B852" s="685" t="s">
        <v>2190</v>
      </c>
      <c r="C852" s="687"/>
      <c r="D852" s="687" t="s">
        <v>2191</v>
      </c>
      <c r="E852" s="726">
        <f>'Ledger Load Template LGSvcs TEM'!AA770+'Ledger Load Template LGSvcs TEM'!AA771</f>
        <v>0</v>
      </c>
      <c r="G852" s="669"/>
      <c r="H852" s="669"/>
    </row>
    <row r="853" spans="1:8">
      <c r="A853" s="685" t="s">
        <v>2357</v>
      </c>
      <c r="B853" s="685" t="s">
        <v>2192</v>
      </c>
      <c r="C853" s="687"/>
      <c r="D853" s="687" t="s">
        <v>2193</v>
      </c>
      <c r="E853" s="726">
        <f>'Ledger Load Template LGSvcs TEM'!AA772</f>
        <v>0</v>
      </c>
      <c r="G853" s="669"/>
      <c r="H853" s="669"/>
    </row>
    <row r="854" spans="1:8">
      <c r="A854" s="685" t="s">
        <v>2357</v>
      </c>
      <c r="B854" s="685" t="s">
        <v>2194</v>
      </c>
      <c r="C854" s="687"/>
      <c r="D854" s="687" t="s">
        <v>2195</v>
      </c>
      <c r="E854" s="726">
        <f>'Ledger Load Template LGSvcs TEM'!AA773</f>
        <v>0</v>
      </c>
      <c r="G854" s="669"/>
      <c r="H854" s="669"/>
    </row>
    <row r="855" spans="1:8">
      <c r="A855" s="685" t="s">
        <v>2357</v>
      </c>
      <c r="B855" s="685" t="s">
        <v>2196</v>
      </c>
      <c r="C855" s="687"/>
      <c r="D855" s="687" t="s">
        <v>2197</v>
      </c>
      <c r="E855" s="726">
        <f>'Ledger Load Template LGSvcs TEM'!AA774</f>
        <v>0</v>
      </c>
      <c r="G855" s="669"/>
      <c r="H855" s="669"/>
    </row>
    <row r="856" spans="1:8">
      <c r="A856" s="685" t="s">
        <v>2357</v>
      </c>
      <c r="B856" s="685" t="s">
        <v>2198</v>
      </c>
      <c r="C856" s="687"/>
      <c r="D856" s="687" t="s">
        <v>913</v>
      </c>
      <c r="E856" s="726">
        <f>'Ledger Load Template LGSvcs TEM'!AA775</f>
        <v>0</v>
      </c>
      <c r="G856" s="669"/>
      <c r="H856" s="669"/>
    </row>
    <row r="857" spans="1:8">
      <c r="A857" s="685" t="s">
        <v>2357</v>
      </c>
      <c r="B857" s="685" t="s">
        <v>2199</v>
      </c>
      <c r="C857" s="687"/>
      <c r="D857" s="687" t="s">
        <v>2200</v>
      </c>
      <c r="E857" s="726">
        <f>'Ledger Load Template LGSvcs TEM'!AA776</f>
        <v>0</v>
      </c>
      <c r="G857" s="669"/>
      <c r="H857" s="669"/>
    </row>
    <row r="858" spans="1:8">
      <c r="A858" s="685" t="s">
        <v>2357</v>
      </c>
      <c r="B858" s="685" t="s">
        <v>2201</v>
      </c>
      <c r="C858" s="687"/>
      <c r="D858" s="687" t="s">
        <v>2202</v>
      </c>
      <c r="E858" s="726">
        <f>'Ledger Load Template LGSvcs TEM'!AA777+'Ledger Load Template LGSvcs TEM'!AA778</f>
        <v>0</v>
      </c>
      <c r="G858" s="669"/>
      <c r="H858" s="669"/>
    </row>
    <row r="859" spans="1:8">
      <c r="A859" s="685" t="s">
        <v>2357</v>
      </c>
      <c r="B859" s="685" t="s">
        <v>2203</v>
      </c>
      <c r="C859" s="687"/>
      <c r="D859" s="687" t="s">
        <v>2204</v>
      </c>
      <c r="E859" s="726">
        <f>'Ledger Load Template LGSvcs TEM'!AA780</f>
        <v>0</v>
      </c>
      <c r="G859" s="669"/>
      <c r="H859" s="669"/>
    </row>
    <row r="860" spans="1:8">
      <c r="A860" s="685" t="s">
        <v>2357</v>
      </c>
      <c r="B860" s="685" t="s">
        <v>2205</v>
      </c>
      <c r="C860" s="687"/>
      <c r="D860" s="687" t="s">
        <v>2206</v>
      </c>
      <c r="E860" s="726">
        <f>'Ledger Load Template LGSvcs TEM'!AA781</f>
        <v>0</v>
      </c>
      <c r="G860" s="669"/>
      <c r="H860" s="669"/>
    </row>
    <row r="861" spans="1:8">
      <c r="A861" s="685" t="s">
        <v>2357</v>
      </c>
      <c r="B861" s="685" t="s">
        <v>2207</v>
      </c>
      <c r="C861" s="687"/>
      <c r="D861" s="687" t="s">
        <v>2208</v>
      </c>
      <c r="E861" s="726">
        <f>'Ledger Load Template LGSvcs TEM'!AA782</f>
        <v>0</v>
      </c>
      <c r="G861" s="669"/>
      <c r="H861" s="669"/>
    </row>
    <row r="862" spans="1:8">
      <c r="A862" s="685" t="s">
        <v>2357</v>
      </c>
      <c r="B862" s="685" t="s">
        <v>2209</v>
      </c>
      <c r="C862" s="687"/>
      <c r="D862" s="687" t="s">
        <v>2210</v>
      </c>
      <c r="E862" s="726">
        <f>'Ledger Load Template LGSvcs TEM'!AA783</f>
        <v>0</v>
      </c>
      <c r="G862" s="669"/>
      <c r="H862" s="669"/>
    </row>
    <row r="863" spans="1:8">
      <c r="A863" s="685" t="s">
        <v>2357</v>
      </c>
      <c r="B863" s="685" t="s">
        <v>2211</v>
      </c>
      <c r="C863" s="687"/>
      <c r="D863" s="687" t="s">
        <v>2212</v>
      </c>
      <c r="E863" s="726">
        <f>'Ledger Load Template LGSvcs TEM'!AA784</f>
        <v>0</v>
      </c>
      <c r="G863" s="669"/>
      <c r="H863" s="669"/>
    </row>
    <row r="864" spans="1:8">
      <c r="A864" s="685" t="s">
        <v>2357</v>
      </c>
      <c r="B864" s="685" t="s">
        <v>2213</v>
      </c>
      <c r="C864" s="687"/>
      <c r="D864" s="687" t="s">
        <v>2214</v>
      </c>
      <c r="E864" s="726">
        <f>'Ledger Load Template LGSvcs TEM'!AA785</f>
        <v>0</v>
      </c>
      <c r="G864" s="669"/>
      <c r="H864" s="669"/>
    </row>
    <row r="865" spans="1:8">
      <c r="A865" s="685" t="s">
        <v>2357</v>
      </c>
      <c r="B865" s="685" t="s">
        <v>2215</v>
      </c>
      <c r="C865" s="687"/>
      <c r="D865" s="687" t="s">
        <v>1526</v>
      </c>
      <c r="E865" s="726">
        <f>'Ledger Load Template LGSvcs TEM'!AA786</f>
        <v>0</v>
      </c>
      <c r="G865" s="669"/>
      <c r="H865" s="669"/>
    </row>
    <row r="866" spans="1:8">
      <c r="A866" s="685" t="s">
        <v>2357</v>
      </c>
      <c r="B866" s="685" t="s">
        <v>2216</v>
      </c>
      <c r="C866" s="687"/>
      <c r="D866" s="687" t="s">
        <v>265</v>
      </c>
      <c r="E866" s="726">
        <f>'Ledger Load Template LGSvcs TEM'!AA787+'Ledger Load Template LGSvcs TEM'!AA788</f>
        <v>0</v>
      </c>
      <c r="G866" s="669"/>
      <c r="H866" s="669"/>
    </row>
    <row r="867" spans="1:8">
      <c r="A867" s="685" t="s">
        <v>2357</v>
      </c>
      <c r="B867" s="685" t="s">
        <v>2217</v>
      </c>
      <c r="C867" s="687"/>
      <c r="D867" s="687" t="s">
        <v>2218</v>
      </c>
      <c r="E867" s="726">
        <f>'Ledger Load Template LGSvcs TEM'!AA789</f>
        <v>0</v>
      </c>
      <c r="G867" s="669"/>
      <c r="H867" s="669"/>
    </row>
    <row r="868" spans="1:8">
      <c r="A868" s="685" t="s">
        <v>2357</v>
      </c>
      <c r="B868" s="685" t="s">
        <v>2219</v>
      </c>
      <c r="C868" s="687"/>
      <c r="D868" s="687" t="s">
        <v>2220</v>
      </c>
      <c r="E868" s="726">
        <f>'Ledger Load Template LGSvcs TEM'!AA790</f>
        <v>0</v>
      </c>
      <c r="G868" s="669"/>
      <c r="H868" s="669"/>
    </row>
    <row r="869" spans="1:8">
      <c r="A869" s="685" t="s">
        <v>2357</v>
      </c>
      <c r="B869" s="685" t="s">
        <v>2221</v>
      </c>
      <c r="C869" s="687"/>
      <c r="D869" s="687" t="s">
        <v>2222</v>
      </c>
      <c r="E869" s="726">
        <f>'Ledger Load Template LGSvcs TEM'!AA792</f>
        <v>0</v>
      </c>
      <c r="G869" s="669"/>
      <c r="H869" s="669"/>
    </row>
    <row r="870" spans="1:8">
      <c r="A870" s="685" t="s">
        <v>2357</v>
      </c>
      <c r="B870" s="685" t="s">
        <v>2223</v>
      </c>
      <c r="C870" s="687"/>
      <c r="D870" s="687" t="s">
        <v>2224</v>
      </c>
      <c r="E870" s="726">
        <f>'Ledger Load Template LGSvcs TEM'!AA793</f>
        <v>0</v>
      </c>
      <c r="G870" s="669"/>
      <c r="H870" s="669"/>
    </row>
    <row r="871" spans="1:8">
      <c r="A871" s="685" t="s">
        <v>2357</v>
      </c>
      <c r="B871" s="685" t="s">
        <v>2225</v>
      </c>
      <c r="C871" s="687"/>
      <c r="D871" s="687" t="s">
        <v>2226</v>
      </c>
      <c r="E871" s="726">
        <f>'Ledger Load Template LGSvcs TEM'!AA794</f>
        <v>0</v>
      </c>
      <c r="G871" s="669"/>
      <c r="H871" s="669"/>
    </row>
    <row r="872" spans="1:8">
      <c r="A872" s="685" t="s">
        <v>2357</v>
      </c>
      <c r="B872" s="685" t="s">
        <v>2227</v>
      </c>
      <c r="C872" s="687"/>
      <c r="D872" s="687" t="s">
        <v>2228</v>
      </c>
      <c r="E872" s="726">
        <f>'Ledger Load Template LGSvcs TEM'!AA795</f>
        <v>0</v>
      </c>
      <c r="G872" s="669"/>
      <c r="H872" s="669"/>
    </row>
    <row r="873" spans="1:8">
      <c r="A873" s="685" t="s">
        <v>2357</v>
      </c>
      <c r="B873" s="685" t="s">
        <v>2229</v>
      </c>
      <c r="C873" s="687"/>
      <c r="D873" s="687" t="s">
        <v>2230</v>
      </c>
      <c r="E873" s="726">
        <f>'Ledger Load Template LGSvcs TEM'!AA796</f>
        <v>0</v>
      </c>
      <c r="G873" s="669"/>
      <c r="H873" s="669"/>
    </row>
    <row r="874" spans="1:8">
      <c r="A874" s="685" t="s">
        <v>2357</v>
      </c>
      <c r="B874" s="685" t="s">
        <v>2231</v>
      </c>
      <c r="C874" s="687"/>
      <c r="D874" s="687" t="s">
        <v>2232</v>
      </c>
      <c r="E874" s="726">
        <f>'Ledger Load Template LGSvcs TEM'!AA798</f>
        <v>0</v>
      </c>
      <c r="G874" s="669"/>
      <c r="H874" s="669"/>
    </row>
    <row r="875" spans="1:8">
      <c r="A875" s="685" t="s">
        <v>2357</v>
      </c>
      <c r="B875" s="685" t="s">
        <v>2233</v>
      </c>
      <c r="C875" s="687"/>
      <c r="D875" s="687" t="s">
        <v>2234</v>
      </c>
      <c r="E875" s="726">
        <f>'Ledger Load Template LGSvcs TEM'!AA799</f>
        <v>0</v>
      </c>
      <c r="G875" s="669"/>
      <c r="H875" s="669"/>
    </row>
    <row r="876" spans="1:8">
      <c r="A876" s="685" t="s">
        <v>2357</v>
      </c>
      <c r="B876" s="685" t="s">
        <v>2235</v>
      </c>
      <c r="C876" s="687"/>
      <c r="D876" s="687" t="s">
        <v>2236</v>
      </c>
      <c r="E876" s="726">
        <f>'Ledger Load Template LGSvcs TEM'!AA800</f>
        <v>0</v>
      </c>
      <c r="G876" s="1712" t="s">
        <v>2243</v>
      </c>
      <c r="H876" s="1712"/>
    </row>
    <row r="877" spans="1:8" ht="13.5" thickBot="1">
      <c r="A877" s="685" t="s">
        <v>2357</v>
      </c>
      <c r="B877" s="685" t="s">
        <v>2237</v>
      </c>
      <c r="C877" s="687"/>
      <c r="D877" s="687" t="s">
        <v>2238</v>
      </c>
      <c r="E877" s="726">
        <f>'Ledger Load Template LGSvcs TEM'!AA801</f>
        <v>0</v>
      </c>
      <c r="G877" s="702"/>
      <c r="H877" s="703">
        <f>SUM(E834:E880)</f>
        <v>0</v>
      </c>
    </row>
    <row r="878" spans="1:8" ht="13.5" thickTop="1">
      <c r="A878" s="685" t="s">
        <v>2357</v>
      </c>
      <c r="B878" s="685" t="s">
        <v>2239</v>
      </c>
      <c r="C878" s="687"/>
      <c r="D878" s="687" t="s">
        <v>2240</v>
      </c>
      <c r="E878" s="726">
        <f>'Ledger Load Template LGSvcs TEM'!AA802</f>
        <v>0</v>
      </c>
      <c r="G878" s="669"/>
      <c r="H878" s="669"/>
    </row>
    <row r="879" spans="1:8">
      <c r="A879" s="685" t="s">
        <v>2357</v>
      </c>
      <c r="B879" s="685" t="s">
        <v>2241</v>
      </c>
      <c r="C879" s="687"/>
      <c r="D879" s="687" t="s">
        <v>2242</v>
      </c>
      <c r="E879" s="726">
        <f>'Ledger Load Template LGSvcs TEM'!AA803</f>
        <v>0</v>
      </c>
      <c r="G879" s="669"/>
      <c r="H879" s="669"/>
    </row>
    <row r="880" spans="1:8">
      <c r="A880" s="685" t="s">
        <v>2357</v>
      </c>
      <c r="B880" s="685" t="s">
        <v>2244</v>
      </c>
      <c r="C880" s="687"/>
      <c r="D880" s="687" t="s">
        <v>2245</v>
      </c>
      <c r="E880" s="726">
        <f>'Ledger Load Template LGSvcs TEM'!AA804</f>
        <v>0</v>
      </c>
      <c r="G880" s="669"/>
      <c r="H880" s="669"/>
    </row>
    <row r="881" spans="1:8">
      <c r="A881" s="1716" t="s">
        <v>2362</v>
      </c>
      <c r="B881" s="1717"/>
      <c r="C881" s="1717"/>
      <c r="D881" s="1717"/>
      <c r="E881" s="1718"/>
      <c r="G881" s="669"/>
      <c r="H881" s="669"/>
    </row>
    <row r="882" spans="1:8">
      <c r="A882" s="685" t="s">
        <v>2357</v>
      </c>
      <c r="B882" s="688" t="s">
        <v>2247</v>
      </c>
      <c r="C882" s="698" t="s">
        <v>2248</v>
      </c>
      <c r="D882" s="687" t="s">
        <v>2249</v>
      </c>
      <c r="E882" s="726">
        <f>'Ledger Load Template LGSvcs TEM'!AA805</f>
        <v>0</v>
      </c>
      <c r="G882" s="669"/>
      <c r="H882" s="669"/>
    </row>
    <row r="883" spans="1:8">
      <c r="A883" s="685" t="s">
        <v>2357</v>
      </c>
      <c r="B883" s="688" t="s">
        <v>2247</v>
      </c>
      <c r="C883" s="698" t="s">
        <v>2250</v>
      </c>
      <c r="D883" s="687" t="s">
        <v>2249</v>
      </c>
      <c r="E883" s="726">
        <f>'Ledger Load Template LGSvcs TEM'!AA806</f>
        <v>0</v>
      </c>
      <c r="G883" s="669"/>
      <c r="H883" s="669"/>
    </row>
    <row r="884" spans="1:8">
      <c r="A884" s="685" t="s">
        <v>2357</v>
      </c>
      <c r="B884" s="688" t="s">
        <v>2247</v>
      </c>
      <c r="C884" s="698" t="s">
        <v>2251</v>
      </c>
      <c r="D884" s="687" t="s">
        <v>268</v>
      </c>
      <c r="E884" s="726">
        <f>'Ledger Load Template LGSvcs TEM'!AA807</f>
        <v>0</v>
      </c>
      <c r="G884" s="669"/>
      <c r="H884" s="669"/>
    </row>
    <row r="885" spans="1:8">
      <c r="A885" s="685" t="s">
        <v>2357</v>
      </c>
      <c r="B885" s="688" t="s">
        <v>2247</v>
      </c>
      <c r="C885" s="698" t="s">
        <v>2252</v>
      </c>
      <c r="D885" s="687" t="s">
        <v>268</v>
      </c>
      <c r="E885" s="726">
        <f>'Ledger Load Template LGSvcs TEM'!AA808</f>
        <v>0</v>
      </c>
      <c r="G885" s="669"/>
      <c r="H885" s="669"/>
    </row>
    <row r="886" spans="1:8">
      <c r="A886" s="685" t="s">
        <v>2357</v>
      </c>
      <c r="B886" s="688" t="s">
        <v>2247</v>
      </c>
      <c r="C886" s="698" t="s">
        <v>2253</v>
      </c>
      <c r="D886" s="687" t="s">
        <v>268</v>
      </c>
      <c r="E886" s="726">
        <f>'Ledger Load Template LGSvcs TEM'!AA809</f>
        <v>0</v>
      </c>
      <c r="G886" s="669"/>
      <c r="H886" s="669"/>
    </row>
    <row r="887" spans="1:8">
      <c r="A887" s="685" t="s">
        <v>2357</v>
      </c>
      <c r="B887" s="688" t="s">
        <v>2254</v>
      </c>
      <c r="C887" s="698" t="s">
        <v>2248</v>
      </c>
      <c r="D887" s="687" t="s">
        <v>910</v>
      </c>
      <c r="E887" s="726">
        <f>'Ledger Load Template LGSvcs TEM'!AA810</f>
        <v>0</v>
      </c>
      <c r="G887" s="669"/>
      <c r="H887" s="669"/>
    </row>
    <row r="888" spans="1:8">
      <c r="A888" s="685" t="s">
        <v>2357</v>
      </c>
      <c r="B888" s="688" t="s">
        <v>2254</v>
      </c>
      <c r="C888" s="698" t="s">
        <v>2250</v>
      </c>
      <c r="D888" s="687" t="s">
        <v>910</v>
      </c>
      <c r="E888" s="726">
        <f>'Ledger Load Template LGSvcs TEM'!AA811</f>
        <v>0</v>
      </c>
      <c r="G888" s="669"/>
      <c r="H888" s="669"/>
    </row>
    <row r="889" spans="1:8">
      <c r="A889" s="685" t="s">
        <v>2357</v>
      </c>
      <c r="B889" s="688" t="s">
        <v>2254</v>
      </c>
      <c r="C889" s="698" t="s">
        <v>2251</v>
      </c>
      <c r="D889" s="687" t="s">
        <v>910</v>
      </c>
      <c r="E889" s="726">
        <f>'Ledger Load Template LGSvcs TEM'!AA812</f>
        <v>0</v>
      </c>
      <c r="G889" s="669"/>
      <c r="H889" s="669"/>
    </row>
    <row r="890" spans="1:8">
      <c r="A890" s="685" t="s">
        <v>2357</v>
      </c>
      <c r="B890" s="688" t="s">
        <v>2254</v>
      </c>
      <c r="C890" s="698" t="s">
        <v>2252</v>
      </c>
      <c r="D890" s="687" t="s">
        <v>910</v>
      </c>
      <c r="E890" s="726">
        <f>'Ledger Load Template LGSvcs TEM'!AA813</f>
        <v>0</v>
      </c>
      <c r="G890" s="669"/>
      <c r="H890" s="669"/>
    </row>
    <row r="891" spans="1:8">
      <c r="A891" s="685" t="s">
        <v>2357</v>
      </c>
      <c r="B891" s="688" t="s">
        <v>2254</v>
      </c>
      <c r="C891" s="698" t="s">
        <v>2253</v>
      </c>
      <c r="D891" s="687" t="s">
        <v>910</v>
      </c>
      <c r="E891" s="726">
        <f>'Ledger Load Template LGSvcs TEM'!AA814</f>
        <v>0</v>
      </c>
      <c r="G891" s="669"/>
      <c r="H891" s="669"/>
    </row>
    <row r="892" spans="1:8">
      <c r="A892" s="685" t="s">
        <v>2357</v>
      </c>
      <c r="B892" s="688" t="s">
        <v>2255</v>
      </c>
      <c r="C892" s="698" t="s">
        <v>2248</v>
      </c>
      <c r="D892" s="687" t="s">
        <v>911</v>
      </c>
      <c r="E892" s="726">
        <f>'Ledger Load Template LGSvcs TEM'!AA815</f>
        <v>0</v>
      </c>
      <c r="G892" s="669"/>
      <c r="H892" s="669"/>
    </row>
    <row r="893" spans="1:8">
      <c r="A893" s="685" t="s">
        <v>2357</v>
      </c>
      <c r="B893" s="688" t="s">
        <v>2255</v>
      </c>
      <c r="C893" s="698" t="s">
        <v>2250</v>
      </c>
      <c r="D893" s="687" t="s">
        <v>911</v>
      </c>
      <c r="E893" s="726">
        <f>'Ledger Load Template LGSvcs TEM'!AA816</f>
        <v>0</v>
      </c>
      <c r="G893" s="669"/>
      <c r="H893" s="669"/>
    </row>
    <row r="894" spans="1:8">
      <c r="A894" s="685" t="s">
        <v>2357</v>
      </c>
      <c r="B894" s="688" t="s">
        <v>2255</v>
      </c>
      <c r="C894" s="698" t="s">
        <v>2251</v>
      </c>
      <c r="D894" s="687" t="s">
        <v>911</v>
      </c>
      <c r="E894" s="726">
        <f>'Ledger Load Template LGSvcs TEM'!AA817</f>
        <v>0</v>
      </c>
      <c r="G894" s="669"/>
      <c r="H894" s="669"/>
    </row>
    <row r="895" spans="1:8">
      <c r="A895" s="685" t="s">
        <v>2357</v>
      </c>
      <c r="B895" s="688" t="s">
        <v>2255</v>
      </c>
      <c r="C895" s="698" t="s">
        <v>2252</v>
      </c>
      <c r="D895" s="687" t="s">
        <v>911</v>
      </c>
      <c r="E895" s="726">
        <f>'Ledger Load Template LGSvcs TEM'!AA818</f>
        <v>0</v>
      </c>
      <c r="G895" s="669"/>
      <c r="H895" s="669"/>
    </row>
    <row r="896" spans="1:8">
      <c r="A896" s="685" t="s">
        <v>2357</v>
      </c>
      <c r="B896" s="688" t="s">
        <v>2255</v>
      </c>
      <c r="C896" s="698" t="s">
        <v>2253</v>
      </c>
      <c r="D896" s="687" t="s">
        <v>911</v>
      </c>
      <c r="E896" s="726">
        <f>'Ledger Load Template LGSvcs TEM'!AA819</f>
        <v>0</v>
      </c>
      <c r="G896" s="669"/>
      <c r="H896" s="669"/>
    </row>
    <row r="897" spans="1:8">
      <c r="A897" s="685" t="s">
        <v>2357</v>
      </c>
      <c r="B897" s="688" t="s">
        <v>2256</v>
      </c>
      <c r="C897" s="698" t="s">
        <v>2248</v>
      </c>
      <c r="D897" s="687" t="s">
        <v>912</v>
      </c>
      <c r="E897" s="726">
        <f>'Ledger Load Template LGSvcs TEM'!AA820</f>
        <v>0</v>
      </c>
      <c r="G897" s="669"/>
      <c r="H897" s="669"/>
    </row>
    <row r="898" spans="1:8">
      <c r="A898" s="685" t="s">
        <v>2357</v>
      </c>
      <c r="B898" s="688" t="s">
        <v>2256</v>
      </c>
      <c r="C898" s="698" t="s">
        <v>2250</v>
      </c>
      <c r="D898" s="687" t="s">
        <v>912</v>
      </c>
      <c r="E898" s="726">
        <f>'Ledger Load Template LGSvcs TEM'!AA821</f>
        <v>0</v>
      </c>
      <c r="G898" s="669"/>
      <c r="H898" s="669"/>
    </row>
    <row r="899" spans="1:8">
      <c r="A899" s="685" t="s">
        <v>2357</v>
      </c>
      <c r="B899" s="688" t="s">
        <v>2256</v>
      </c>
      <c r="C899" s="698" t="s">
        <v>2251</v>
      </c>
      <c r="D899" s="687" t="s">
        <v>912</v>
      </c>
      <c r="E899" s="726">
        <f>'Ledger Load Template LGSvcs TEM'!AA822</f>
        <v>0</v>
      </c>
      <c r="G899" s="669"/>
      <c r="H899" s="669"/>
    </row>
    <row r="900" spans="1:8">
      <c r="A900" s="685" t="s">
        <v>2357</v>
      </c>
      <c r="B900" s="688" t="s">
        <v>2256</v>
      </c>
      <c r="C900" s="698" t="s">
        <v>2252</v>
      </c>
      <c r="D900" s="687" t="s">
        <v>912</v>
      </c>
      <c r="E900" s="726">
        <f>'Ledger Load Template LGSvcs TEM'!AA823</f>
        <v>0</v>
      </c>
      <c r="G900" s="669"/>
      <c r="H900" s="669"/>
    </row>
    <row r="901" spans="1:8">
      <c r="A901" s="685" t="s">
        <v>2357</v>
      </c>
      <c r="B901" s="688" t="s">
        <v>2256</v>
      </c>
      <c r="C901" s="698" t="s">
        <v>2253</v>
      </c>
      <c r="D901" s="687" t="s">
        <v>912</v>
      </c>
      <c r="E901" s="726">
        <f>'Ledger Load Template LGSvcs TEM'!AA824</f>
        <v>0</v>
      </c>
      <c r="G901" s="669"/>
      <c r="H901" s="669"/>
    </row>
    <row r="902" spans="1:8">
      <c r="A902" s="685" t="s">
        <v>2357</v>
      </c>
      <c r="B902" s="688" t="s">
        <v>2257</v>
      </c>
      <c r="C902" s="698" t="s">
        <v>2248</v>
      </c>
      <c r="D902" s="687" t="s">
        <v>913</v>
      </c>
      <c r="E902" s="726">
        <f>'Ledger Load Template LGSvcs TEM'!AA825</f>
        <v>0</v>
      </c>
      <c r="G902" s="669"/>
      <c r="H902" s="669"/>
    </row>
    <row r="903" spans="1:8">
      <c r="A903" s="685" t="s">
        <v>2357</v>
      </c>
      <c r="B903" s="688" t="s">
        <v>2257</v>
      </c>
      <c r="C903" s="698" t="s">
        <v>2250</v>
      </c>
      <c r="D903" s="687" t="s">
        <v>913</v>
      </c>
      <c r="E903" s="726">
        <f>'Ledger Load Template LGSvcs TEM'!AA826</f>
        <v>0</v>
      </c>
      <c r="G903" s="669"/>
      <c r="H903" s="669"/>
    </row>
    <row r="904" spans="1:8">
      <c r="A904" s="685" t="s">
        <v>2357</v>
      </c>
      <c r="B904" s="688" t="s">
        <v>2257</v>
      </c>
      <c r="C904" s="698" t="s">
        <v>2251</v>
      </c>
      <c r="D904" s="687" t="s">
        <v>913</v>
      </c>
      <c r="E904" s="726">
        <f>'Ledger Load Template LGSvcs TEM'!AA827</f>
        <v>0</v>
      </c>
      <c r="G904" s="669"/>
      <c r="H904" s="669"/>
    </row>
    <row r="905" spans="1:8">
      <c r="A905" s="685" t="s">
        <v>2357</v>
      </c>
      <c r="B905" s="688" t="s">
        <v>2257</v>
      </c>
      <c r="C905" s="698" t="s">
        <v>2252</v>
      </c>
      <c r="D905" s="687" t="s">
        <v>913</v>
      </c>
      <c r="E905" s="726">
        <f>'Ledger Load Template LGSvcs TEM'!AA828</f>
        <v>0</v>
      </c>
      <c r="G905" s="669"/>
      <c r="H905" s="669"/>
    </row>
    <row r="906" spans="1:8">
      <c r="A906" s="685" t="s">
        <v>2357</v>
      </c>
      <c r="B906" s="688" t="s">
        <v>2257</v>
      </c>
      <c r="C906" s="698" t="s">
        <v>2253</v>
      </c>
      <c r="D906" s="687" t="s">
        <v>913</v>
      </c>
      <c r="E906" s="726">
        <f>'Ledger Load Template LGSvcs TEM'!AA829</f>
        <v>0</v>
      </c>
      <c r="G906" s="669"/>
      <c r="H906" s="669"/>
    </row>
    <row r="907" spans="1:8">
      <c r="A907" s="685" t="s">
        <v>2357</v>
      </c>
      <c r="B907" s="688" t="s">
        <v>2258</v>
      </c>
      <c r="C907" s="698" t="s">
        <v>2248</v>
      </c>
      <c r="D907" s="687" t="s">
        <v>914</v>
      </c>
      <c r="E907" s="726">
        <f>'Ledger Load Template LGSvcs TEM'!AA830</f>
        <v>0</v>
      </c>
      <c r="G907" s="669"/>
      <c r="H907" s="669"/>
    </row>
    <row r="908" spans="1:8">
      <c r="A908" s="685" t="s">
        <v>2357</v>
      </c>
      <c r="B908" s="688" t="s">
        <v>2258</v>
      </c>
      <c r="C908" s="698" t="s">
        <v>2250</v>
      </c>
      <c r="D908" s="687" t="s">
        <v>914</v>
      </c>
      <c r="E908" s="726">
        <f>'Ledger Load Template LGSvcs TEM'!AA831</f>
        <v>0</v>
      </c>
      <c r="G908" s="669"/>
      <c r="H908" s="669"/>
    </row>
    <row r="909" spans="1:8">
      <c r="A909" s="685" t="s">
        <v>2357</v>
      </c>
      <c r="B909" s="688" t="s">
        <v>2258</v>
      </c>
      <c r="C909" s="698" t="s">
        <v>2251</v>
      </c>
      <c r="D909" s="687" t="s">
        <v>914</v>
      </c>
      <c r="E909" s="726">
        <f>'Ledger Load Template LGSvcs TEM'!AA832</f>
        <v>0</v>
      </c>
      <c r="G909" s="669"/>
      <c r="H909" s="669"/>
    </row>
    <row r="910" spans="1:8">
      <c r="A910" s="685" t="s">
        <v>2357</v>
      </c>
      <c r="B910" s="688" t="s">
        <v>2258</v>
      </c>
      <c r="C910" s="698" t="s">
        <v>2252</v>
      </c>
      <c r="D910" s="687" t="s">
        <v>914</v>
      </c>
      <c r="E910" s="726">
        <f>'Ledger Load Template LGSvcs TEM'!AA833</f>
        <v>0</v>
      </c>
      <c r="G910" s="669"/>
      <c r="H910" s="669"/>
    </row>
    <row r="911" spans="1:8">
      <c r="A911" s="685" t="s">
        <v>2357</v>
      </c>
      <c r="B911" s="688" t="s">
        <v>2258</v>
      </c>
      <c r="C911" s="698" t="s">
        <v>2253</v>
      </c>
      <c r="D911" s="687" t="s">
        <v>914</v>
      </c>
      <c r="E911" s="726">
        <f>'Ledger Load Template LGSvcs TEM'!AA834</f>
        <v>0</v>
      </c>
      <c r="G911" s="669"/>
      <c r="H911" s="669"/>
    </row>
    <row r="912" spans="1:8">
      <c r="A912" s="685" t="s">
        <v>2357</v>
      </c>
      <c r="B912" s="688" t="s">
        <v>2259</v>
      </c>
      <c r="C912" s="698" t="s">
        <v>2248</v>
      </c>
      <c r="D912" s="687" t="s">
        <v>915</v>
      </c>
      <c r="E912" s="726">
        <f>'Ledger Load Template LGSvcs TEM'!AA835</f>
        <v>0</v>
      </c>
      <c r="G912" s="669"/>
      <c r="H912" s="669"/>
    </row>
    <row r="913" spans="1:8">
      <c r="A913" s="685" t="s">
        <v>2357</v>
      </c>
      <c r="B913" s="688" t="s">
        <v>2259</v>
      </c>
      <c r="C913" s="698" t="s">
        <v>2250</v>
      </c>
      <c r="D913" s="687" t="s">
        <v>915</v>
      </c>
      <c r="E913" s="726">
        <f>'Ledger Load Template LGSvcs TEM'!AA836</f>
        <v>0</v>
      </c>
      <c r="G913" s="669"/>
      <c r="H913" s="669"/>
    </row>
    <row r="914" spans="1:8">
      <c r="A914" s="685" t="s">
        <v>2357</v>
      </c>
      <c r="B914" s="688" t="s">
        <v>2259</v>
      </c>
      <c r="C914" s="698" t="s">
        <v>2251</v>
      </c>
      <c r="D914" s="687" t="s">
        <v>915</v>
      </c>
      <c r="E914" s="726">
        <f>'Ledger Load Template LGSvcs TEM'!AA837</f>
        <v>0</v>
      </c>
      <c r="G914" s="669"/>
      <c r="H914" s="669"/>
    </row>
    <row r="915" spans="1:8">
      <c r="A915" s="685" t="s">
        <v>2357</v>
      </c>
      <c r="B915" s="685" t="s">
        <v>2259</v>
      </c>
      <c r="C915" s="698" t="s">
        <v>2252</v>
      </c>
      <c r="D915" s="687" t="s">
        <v>915</v>
      </c>
      <c r="E915" s="726">
        <f>'Ledger Load Template LGSvcs TEM'!AA838</f>
        <v>0</v>
      </c>
      <c r="G915" s="669"/>
      <c r="H915" s="669"/>
    </row>
    <row r="916" spans="1:8">
      <c r="A916" s="685" t="s">
        <v>2357</v>
      </c>
      <c r="B916" s="685" t="s">
        <v>2259</v>
      </c>
      <c r="C916" s="698" t="s">
        <v>2253</v>
      </c>
      <c r="D916" s="687" t="s">
        <v>915</v>
      </c>
      <c r="E916" s="726">
        <f>'Ledger Load Template LGSvcs TEM'!AA839</f>
        <v>0</v>
      </c>
      <c r="G916" s="669"/>
      <c r="H916" s="669"/>
    </row>
    <row r="917" spans="1:8">
      <c r="A917" s="685" t="s">
        <v>2357</v>
      </c>
      <c r="B917" s="685" t="s">
        <v>2260</v>
      </c>
      <c r="C917" s="698" t="s">
        <v>2248</v>
      </c>
      <c r="D917" s="687" t="s">
        <v>955</v>
      </c>
      <c r="E917" s="726">
        <f>'Ledger Load Template LGSvcs TEM'!AA840</f>
        <v>0</v>
      </c>
      <c r="G917" s="669"/>
      <c r="H917" s="669"/>
    </row>
    <row r="918" spans="1:8">
      <c r="A918" s="685" t="s">
        <v>2357</v>
      </c>
      <c r="B918" s="685" t="s">
        <v>2260</v>
      </c>
      <c r="C918" s="698" t="s">
        <v>2250</v>
      </c>
      <c r="D918" s="687" t="s">
        <v>955</v>
      </c>
      <c r="E918" s="726">
        <f>'Ledger Load Template LGSvcs TEM'!AA841</f>
        <v>0</v>
      </c>
      <c r="G918" s="669"/>
      <c r="H918" s="669"/>
    </row>
    <row r="919" spans="1:8">
      <c r="A919" s="685" t="s">
        <v>2357</v>
      </c>
      <c r="B919" s="685" t="s">
        <v>2260</v>
      </c>
      <c r="C919" s="698" t="s">
        <v>2251</v>
      </c>
      <c r="D919" s="687" t="s">
        <v>955</v>
      </c>
      <c r="E919" s="726">
        <f>'Ledger Load Template LGSvcs TEM'!AA842</f>
        <v>0</v>
      </c>
      <c r="G919" s="669"/>
      <c r="H919" s="669"/>
    </row>
    <row r="920" spans="1:8">
      <c r="A920" s="685" t="s">
        <v>2357</v>
      </c>
      <c r="B920" s="685" t="s">
        <v>2260</v>
      </c>
      <c r="C920" s="698" t="s">
        <v>2252</v>
      </c>
      <c r="D920" s="687" t="s">
        <v>955</v>
      </c>
      <c r="E920" s="726">
        <f>'Ledger Load Template LGSvcs TEM'!AA843</f>
        <v>0</v>
      </c>
      <c r="G920" s="669"/>
      <c r="H920" s="669"/>
    </row>
    <row r="921" spans="1:8">
      <c r="A921" s="685" t="s">
        <v>2357</v>
      </c>
      <c r="B921" s="685" t="s">
        <v>2260</v>
      </c>
      <c r="C921" s="698" t="s">
        <v>2253</v>
      </c>
      <c r="D921" s="687" t="s">
        <v>955</v>
      </c>
      <c r="E921" s="726">
        <f>'Ledger Load Template LGSvcs TEM'!AA844</f>
        <v>0</v>
      </c>
      <c r="G921" s="669"/>
      <c r="H921" s="669"/>
    </row>
    <row r="922" spans="1:8">
      <c r="A922" s="685" t="s">
        <v>2357</v>
      </c>
      <c r="B922" s="685" t="s">
        <v>2261</v>
      </c>
      <c r="C922" s="698" t="s">
        <v>2248</v>
      </c>
      <c r="D922" s="687" t="s">
        <v>956</v>
      </c>
      <c r="E922" s="726">
        <f>'Ledger Load Template LGSvcs TEM'!AA845</f>
        <v>0</v>
      </c>
      <c r="G922" s="669"/>
      <c r="H922" s="669"/>
    </row>
    <row r="923" spans="1:8">
      <c r="A923" s="685" t="s">
        <v>2357</v>
      </c>
      <c r="B923" s="685" t="s">
        <v>2261</v>
      </c>
      <c r="C923" s="698" t="s">
        <v>2250</v>
      </c>
      <c r="D923" s="687" t="s">
        <v>956</v>
      </c>
      <c r="E923" s="726">
        <f>'Ledger Load Template LGSvcs TEM'!AA846</f>
        <v>0</v>
      </c>
      <c r="G923" s="669"/>
      <c r="H923" s="669"/>
    </row>
    <row r="924" spans="1:8">
      <c r="A924" s="685" t="s">
        <v>2357</v>
      </c>
      <c r="B924" s="685" t="s">
        <v>2261</v>
      </c>
      <c r="C924" s="698" t="s">
        <v>2251</v>
      </c>
      <c r="D924" s="687" t="s">
        <v>956</v>
      </c>
      <c r="E924" s="726">
        <f>'Ledger Load Template LGSvcs TEM'!AA847</f>
        <v>0</v>
      </c>
      <c r="G924" s="669"/>
      <c r="H924" s="669"/>
    </row>
    <row r="925" spans="1:8">
      <c r="A925" s="685" t="s">
        <v>2357</v>
      </c>
      <c r="B925" s="685" t="s">
        <v>2261</v>
      </c>
      <c r="C925" s="698" t="s">
        <v>2252</v>
      </c>
      <c r="D925" s="687" t="s">
        <v>956</v>
      </c>
      <c r="E925" s="726">
        <f>'Ledger Load Template LGSvcs TEM'!AA848</f>
        <v>0</v>
      </c>
      <c r="G925" s="669"/>
      <c r="H925" s="669"/>
    </row>
    <row r="926" spans="1:8">
      <c r="A926" s="685" t="s">
        <v>2357</v>
      </c>
      <c r="B926" s="685" t="s">
        <v>2261</v>
      </c>
      <c r="C926" s="698" t="s">
        <v>2253</v>
      </c>
      <c r="D926" s="687" t="s">
        <v>956</v>
      </c>
      <c r="E926" s="726">
        <f>'Ledger Load Template LGSvcs TEM'!AA849</f>
        <v>0</v>
      </c>
      <c r="G926" s="669"/>
      <c r="H926" s="669"/>
    </row>
    <row r="927" spans="1:8" s="707" customFormat="1">
      <c r="A927" s="685" t="s">
        <v>2357</v>
      </c>
      <c r="B927" s="685" t="s">
        <v>2262</v>
      </c>
      <c r="C927" s="698" t="s">
        <v>2248</v>
      </c>
      <c r="D927" s="687" t="s">
        <v>2263</v>
      </c>
      <c r="E927" s="726">
        <f>'Ledger Load Template LGSvcs TEM'!AA850</f>
        <v>0</v>
      </c>
      <c r="G927" s="669"/>
      <c r="H927" s="669"/>
    </row>
    <row r="928" spans="1:8">
      <c r="A928" s="685" t="s">
        <v>2357</v>
      </c>
      <c r="B928" s="685" t="s">
        <v>2262</v>
      </c>
      <c r="C928" s="698" t="s">
        <v>2250</v>
      </c>
      <c r="D928" s="687" t="s">
        <v>2263</v>
      </c>
      <c r="E928" s="726">
        <f>'Ledger Load Template LGSvcs TEM'!AA851</f>
        <v>0</v>
      </c>
      <c r="G928" s="669"/>
      <c r="H928" s="669"/>
    </row>
    <row r="929" spans="1:8">
      <c r="A929" s="685" t="s">
        <v>2357</v>
      </c>
      <c r="B929" s="685" t="s">
        <v>2262</v>
      </c>
      <c r="C929" s="698" t="s">
        <v>2251</v>
      </c>
      <c r="D929" s="687" t="s">
        <v>2263</v>
      </c>
      <c r="E929" s="726">
        <f>'Ledger Load Template LGSvcs TEM'!AA852</f>
        <v>0</v>
      </c>
      <c r="G929" s="669"/>
      <c r="H929" s="669"/>
    </row>
    <row r="930" spans="1:8">
      <c r="A930" s="685" t="s">
        <v>2357</v>
      </c>
      <c r="B930" s="685" t="s">
        <v>2262</v>
      </c>
      <c r="C930" s="698" t="s">
        <v>2252</v>
      </c>
      <c r="D930" s="687" t="s">
        <v>2263</v>
      </c>
      <c r="E930" s="726">
        <f>'Ledger Load Template LGSvcs TEM'!AA853</f>
        <v>0</v>
      </c>
      <c r="G930" s="669"/>
      <c r="H930" s="669"/>
    </row>
    <row r="931" spans="1:8">
      <c r="A931" s="685" t="s">
        <v>2357</v>
      </c>
      <c r="B931" s="685" t="s">
        <v>2262</v>
      </c>
      <c r="C931" s="698" t="s">
        <v>2253</v>
      </c>
      <c r="D931" s="687" t="s">
        <v>2263</v>
      </c>
      <c r="E931" s="726">
        <f>'Ledger Load Template LGSvcs TEM'!AA854</f>
        <v>0</v>
      </c>
      <c r="G931" s="669"/>
      <c r="H931" s="669"/>
    </row>
    <row r="932" spans="1:8">
      <c r="A932" s="685" t="s">
        <v>2357</v>
      </c>
      <c r="B932" s="685" t="s">
        <v>2264</v>
      </c>
      <c r="C932" s="698" t="s">
        <v>2248</v>
      </c>
      <c r="D932" s="687" t="s">
        <v>193</v>
      </c>
      <c r="E932" s="726">
        <f>'Ledger Load Template LGSvcs TEM'!AA855</f>
        <v>0</v>
      </c>
      <c r="G932" s="669"/>
      <c r="H932" s="669"/>
    </row>
    <row r="933" spans="1:8">
      <c r="A933" s="685" t="s">
        <v>2357</v>
      </c>
      <c r="B933" s="685" t="s">
        <v>2264</v>
      </c>
      <c r="C933" s="698" t="s">
        <v>2250</v>
      </c>
      <c r="D933" s="687" t="s">
        <v>193</v>
      </c>
      <c r="E933" s="726">
        <f>'Ledger Load Template LGSvcs TEM'!AA856</f>
        <v>0</v>
      </c>
      <c r="G933" s="669"/>
      <c r="H933" s="669"/>
    </row>
    <row r="934" spans="1:8">
      <c r="A934" s="685" t="s">
        <v>2357</v>
      </c>
      <c r="B934" s="685" t="s">
        <v>2264</v>
      </c>
      <c r="C934" s="698" t="s">
        <v>2251</v>
      </c>
      <c r="D934" s="687" t="s">
        <v>193</v>
      </c>
      <c r="E934" s="726">
        <f>'Ledger Load Template LGSvcs TEM'!AA857</f>
        <v>0</v>
      </c>
      <c r="G934" s="669"/>
      <c r="H934" s="669"/>
    </row>
    <row r="935" spans="1:8">
      <c r="A935" s="685" t="s">
        <v>2357</v>
      </c>
      <c r="B935" s="685" t="s">
        <v>2264</v>
      </c>
      <c r="C935" s="698" t="s">
        <v>2252</v>
      </c>
      <c r="D935" s="687" t="s">
        <v>193</v>
      </c>
      <c r="E935" s="726">
        <f>'Ledger Load Template LGSvcs TEM'!AA858</f>
        <v>0</v>
      </c>
      <c r="G935" s="669"/>
      <c r="H935" s="669"/>
    </row>
    <row r="936" spans="1:8">
      <c r="A936" s="685" t="s">
        <v>2357</v>
      </c>
      <c r="B936" s="685" t="s">
        <v>2264</v>
      </c>
      <c r="C936" s="698" t="s">
        <v>2253</v>
      </c>
      <c r="D936" s="687" t="s">
        <v>193</v>
      </c>
      <c r="E936" s="726">
        <f>'Ledger Load Template LGSvcs TEM'!AA859</f>
        <v>0</v>
      </c>
      <c r="G936" s="669"/>
      <c r="H936" s="669"/>
    </row>
    <row r="937" spans="1:8">
      <c r="A937" s="685" t="s">
        <v>2357</v>
      </c>
      <c r="B937" s="685" t="s">
        <v>2265</v>
      </c>
      <c r="C937" s="698" t="s">
        <v>2248</v>
      </c>
      <c r="D937" s="687" t="s">
        <v>2266</v>
      </c>
      <c r="E937" s="726"/>
      <c r="G937" s="1712" t="s">
        <v>2267</v>
      </c>
      <c r="H937" s="1712"/>
    </row>
    <row r="938" spans="1:8" ht="13.5" thickBot="1">
      <c r="A938" s="685" t="s">
        <v>2357</v>
      </c>
      <c r="B938" s="685" t="s">
        <v>2265</v>
      </c>
      <c r="C938" s="698" t="s">
        <v>2250</v>
      </c>
      <c r="D938" s="687" t="s">
        <v>2266</v>
      </c>
      <c r="E938" s="726">
        <f>'Ledger Load Template LGSvcs TEM'!AA860</f>
        <v>0</v>
      </c>
      <c r="G938" s="702"/>
      <c r="H938" s="703">
        <f>SUM(E882:E941)</f>
        <v>0</v>
      </c>
    </row>
    <row r="939" spans="1:8" ht="13.5" thickTop="1">
      <c r="A939" s="685" t="s">
        <v>2357</v>
      </c>
      <c r="B939" s="685" t="s">
        <v>2265</v>
      </c>
      <c r="C939" s="698" t="s">
        <v>2251</v>
      </c>
      <c r="D939" s="687" t="s">
        <v>2266</v>
      </c>
      <c r="E939" s="726"/>
    </row>
    <row r="940" spans="1:8">
      <c r="A940" s="685" t="s">
        <v>2357</v>
      </c>
      <c r="B940" s="685" t="s">
        <v>2265</v>
      </c>
      <c r="C940" s="698" t="s">
        <v>2252</v>
      </c>
      <c r="D940" s="687" t="s">
        <v>2266</v>
      </c>
      <c r="E940" s="726"/>
    </row>
    <row r="941" spans="1:8">
      <c r="A941" s="685" t="s">
        <v>2357</v>
      </c>
      <c r="B941" s="685" t="s">
        <v>2265</v>
      </c>
      <c r="C941" s="698" t="s">
        <v>2253</v>
      </c>
      <c r="D941" s="687" t="s">
        <v>2266</v>
      </c>
      <c r="E941" s="726"/>
    </row>
    <row r="946" spans="7:8">
      <c r="G946" s="707"/>
      <c r="H946" s="707"/>
    </row>
    <row r="1078" spans="1:1">
      <c r="A1078" s="708" t="s">
        <v>2363</v>
      </c>
    </row>
  </sheetData>
  <sheetProtection algorithmName="SHA-512" hashValue="CniVDa/5tuPrLELSav7aq7UPE/IbgCy1VtPZiiCJS7j/rtOlZxhrOK50YuIOebpw3etZiEFZvhjpTOOIfKP0Hw==" saltValue="j4LsbnZnewrE2+yo9X1HVw==" spinCount="100000" sheet="1" objects="1" scenarios="1"/>
  <mergeCells count="83">
    <mergeCell ref="G876:H876"/>
    <mergeCell ref="A881:E881"/>
    <mergeCell ref="G937:H937"/>
    <mergeCell ref="A811:E811"/>
    <mergeCell ref="A812:E812"/>
    <mergeCell ref="A813:E813"/>
    <mergeCell ref="A823:E823"/>
    <mergeCell ref="A828:E828"/>
    <mergeCell ref="A833:E833"/>
    <mergeCell ref="G770:H770"/>
    <mergeCell ref="A775:E775"/>
    <mergeCell ref="A776:E776"/>
    <mergeCell ref="A777:E777"/>
    <mergeCell ref="A787:E787"/>
    <mergeCell ref="A792:E792"/>
    <mergeCell ref="A700:E700"/>
    <mergeCell ref="A710:E710"/>
    <mergeCell ref="A715:E715"/>
    <mergeCell ref="A720:E720"/>
    <mergeCell ref="G763:H763"/>
    <mergeCell ref="A768:E768"/>
    <mergeCell ref="A639:E639"/>
    <mergeCell ref="G682:H682"/>
    <mergeCell ref="A687:E687"/>
    <mergeCell ref="G693:H693"/>
    <mergeCell ref="A698:E698"/>
    <mergeCell ref="A699:E699"/>
    <mergeCell ref="G612:H612"/>
    <mergeCell ref="A615:E615"/>
    <mergeCell ref="A616:E616"/>
    <mergeCell ref="A617:E617"/>
    <mergeCell ref="A627:E627"/>
    <mergeCell ref="A634:E634"/>
    <mergeCell ref="A534:E534"/>
    <mergeCell ref="A544:E544"/>
    <mergeCell ref="A551:E551"/>
    <mergeCell ref="A556:E556"/>
    <mergeCell ref="G338:H338"/>
    <mergeCell ref="G601:H601"/>
    <mergeCell ref="A604:E604"/>
    <mergeCell ref="A423:E423"/>
    <mergeCell ref="G469:H469"/>
    <mergeCell ref="A471:E471"/>
    <mergeCell ref="G530:H530"/>
    <mergeCell ref="A532:E532"/>
    <mergeCell ref="A533:E533"/>
    <mergeCell ref="G399:H399"/>
    <mergeCell ref="A401:E401"/>
    <mergeCell ref="A402:E402"/>
    <mergeCell ref="A403:E403"/>
    <mergeCell ref="A413:E413"/>
    <mergeCell ref="A418:E418"/>
    <mergeCell ref="A272:E272"/>
    <mergeCell ref="A282:E282"/>
    <mergeCell ref="A287:E287"/>
    <mergeCell ref="A292:E292"/>
    <mergeCell ref="A340:E340"/>
    <mergeCell ref="A9:E9"/>
    <mergeCell ref="A10:E10"/>
    <mergeCell ref="A20:E20"/>
    <mergeCell ref="A25:E25"/>
    <mergeCell ref="A30:E30"/>
    <mergeCell ref="A156:E156"/>
    <mergeCell ref="A78:E78"/>
    <mergeCell ref="A209:E209"/>
    <mergeCell ref="G268:H268"/>
    <mergeCell ref="A270:E270"/>
    <mergeCell ref="A797:E797"/>
    <mergeCell ref="A804:E804"/>
    <mergeCell ref="G3:H3"/>
    <mergeCell ref="A4:C4"/>
    <mergeCell ref="A5:C5"/>
    <mergeCell ref="F5:G5"/>
    <mergeCell ref="A6:C6"/>
    <mergeCell ref="F6:G6"/>
    <mergeCell ref="G76:H76"/>
    <mergeCell ref="A271:E271"/>
    <mergeCell ref="G137:H137"/>
    <mergeCell ref="A140:E140"/>
    <mergeCell ref="A141:E141"/>
    <mergeCell ref="A151:E151"/>
    <mergeCell ref="A161:E161"/>
    <mergeCell ref="G207:H207"/>
  </mergeCells>
  <phoneticPr fontId="24" type="noConversion"/>
  <pageMargins left="0.25" right="0.25" top="0.5" bottom="0.25" header="0" footer="0"/>
  <pageSetup orientation="landscape" r:id="rId1"/>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O147"/>
  <sheetViews>
    <sheetView workbookViewId="0">
      <selection activeCell="B12" sqref="B12"/>
    </sheetView>
  </sheetViews>
  <sheetFormatPr defaultRowHeight="12.75"/>
  <cols>
    <col min="1" max="1" width="14.140625" customWidth="1"/>
  </cols>
  <sheetData>
    <row r="1" spans="1:15" ht="18">
      <c r="A1" s="655" t="s">
        <v>3020</v>
      </c>
      <c r="B1" s="24"/>
      <c r="C1" s="24"/>
      <c r="D1" s="24"/>
      <c r="E1" s="24"/>
      <c r="F1" s="24"/>
      <c r="G1" s="24"/>
      <c r="H1" s="24"/>
      <c r="I1" s="24"/>
      <c r="J1" s="24"/>
      <c r="K1" s="24"/>
      <c r="L1" s="24"/>
      <c r="M1" s="24"/>
      <c r="N1" s="24"/>
      <c r="O1" s="24"/>
    </row>
    <row r="2" spans="1:15" s="979" customFormat="1" ht="18">
      <c r="A2" s="881"/>
      <c r="B2" s="882"/>
      <c r="C2" s="882"/>
      <c r="D2" s="882"/>
      <c r="E2" s="882"/>
      <c r="F2" s="882"/>
      <c r="G2" s="882"/>
      <c r="H2" s="882"/>
      <c r="I2" s="882"/>
      <c r="J2" s="882"/>
      <c r="K2" s="882"/>
      <c r="L2" s="882"/>
      <c r="M2" s="882"/>
      <c r="N2" s="882"/>
      <c r="O2" s="882"/>
    </row>
    <row r="3" spans="1:15" s="1076" customFormat="1" ht="12.75" customHeight="1">
      <c r="A3" s="879" t="s">
        <v>3522</v>
      </c>
      <c r="B3" s="754"/>
      <c r="C3" s="754"/>
      <c r="D3" s="754"/>
      <c r="E3" s="754"/>
      <c r="F3" s="754"/>
      <c r="G3" s="754"/>
      <c r="H3" s="754"/>
      <c r="I3" s="754"/>
      <c r="J3" s="754"/>
      <c r="K3" s="754"/>
      <c r="L3" s="754"/>
      <c r="M3" s="754"/>
      <c r="N3" s="754"/>
      <c r="O3" s="754"/>
    </row>
    <row r="4" spans="1:15" s="1076" customFormat="1" ht="12.75" customHeight="1">
      <c r="A4" s="883" t="s">
        <v>3523</v>
      </c>
      <c r="B4" s="40" t="s">
        <v>3524</v>
      </c>
      <c r="C4" s="882"/>
      <c r="D4" s="882"/>
      <c r="E4" s="882"/>
      <c r="F4" s="882"/>
      <c r="G4" s="882"/>
      <c r="H4" s="882"/>
      <c r="I4" s="882"/>
      <c r="J4" s="882"/>
      <c r="K4" s="882"/>
      <c r="L4" s="882"/>
      <c r="M4" s="882"/>
      <c r="N4" s="882"/>
      <c r="O4" s="882"/>
    </row>
    <row r="5" spans="1:15" s="1076" customFormat="1" ht="12.75" customHeight="1">
      <c r="A5" s="881"/>
      <c r="B5" s="882" t="s">
        <v>3672</v>
      </c>
      <c r="C5" s="882"/>
      <c r="D5" s="882"/>
      <c r="E5" s="882"/>
      <c r="F5" s="882"/>
      <c r="G5" s="882"/>
      <c r="H5" s="882"/>
      <c r="I5" s="882"/>
      <c r="J5" s="882"/>
      <c r="K5" s="882"/>
      <c r="L5" s="882"/>
      <c r="M5" s="882"/>
      <c r="N5" s="882"/>
      <c r="O5" s="882"/>
    </row>
    <row r="6" spans="1:15" s="1219" customFormat="1" ht="12.75" customHeight="1">
      <c r="A6" s="881"/>
      <c r="B6" s="882" t="s">
        <v>3673</v>
      </c>
      <c r="C6" s="882"/>
      <c r="D6" s="882"/>
      <c r="E6" s="882"/>
      <c r="F6" s="882"/>
      <c r="G6" s="882"/>
      <c r="H6" s="882"/>
      <c r="I6" s="882"/>
      <c r="J6" s="882"/>
      <c r="K6" s="882"/>
      <c r="L6" s="882"/>
      <c r="M6" s="882"/>
      <c r="N6" s="882"/>
      <c r="O6" s="882"/>
    </row>
    <row r="7" spans="1:15" s="1219" customFormat="1" ht="14.25" customHeight="1">
      <c r="A7" s="881"/>
      <c r="B7" s="1253" t="s">
        <v>3674</v>
      </c>
      <c r="C7" s="882"/>
      <c r="D7" s="882"/>
      <c r="E7" s="882"/>
      <c r="F7" s="882"/>
      <c r="G7" s="882"/>
      <c r="H7" s="882"/>
      <c r="I7" s="882"/>
      <c r="J7" s="882"/>
      <c r="K7" s="882"/>
      <c r="L7" s="882"/>
      <c r="M7" s="882"/>
      <c r="N7" s="882"/>
      <c r="O7" s="882"/>
    </row>
    <row r="8" spans="1:15" s="1219" customFormat="1" ht="14.25" customHeight="1">
      <c r="A8" s="881"/>
      <c r="B8" s="1253" t="s">
        <v>3675</v>
      </c>
      <c r="C8" s="882"/>
      <c r="D8" s="882"/>
      <c r="E8" s="882"/>
      <c r="F8" s="882"/>
      <c r="G8" s="882"/>
      <c r="H8" s="882"/>
      <c r="I8" s="882"/>
      <c r="J8" s="882"/>
      <c r="K8" s="882"/>
      <c r="L8" s="882"/>
      <c r="M8" s="882"/>
      <c r="N8" s="882"/>
      <c r="O8" s="882"/>
    </row>
    <row r="9" spans="1:15" s="1219" customFormat="1" ht="14.25" customHeight="1">
      <c r="A9" s="881"/>
      <c r="B9" s="1253" t="s">
        <v>3676</v>
      </c>
      <c r="C9" s="882"/>
      <c r="D9" s="882"/>
      <c r="E9" s="882"/>
      <c r="F9" s="882"/>
      <c r="G9" s="882"/>
      <c r="H9" s="882"/>
      <c r="I9" s="882"/>
      <c r="J9" s="882"/>
      <c r="K9" s="882"/>
      <c r="L9" s="882"/>
      <c r="M9" s="882"/>
      <c r="N9" s="882"/>
      <c r="O9" s="882"/>
    </row>
    <row r="10" spans="1:15" s="1219" customFormat="1" ht="14.25" customHeight="1">
      <c r="A10" s="881"/>
      <c r="B10" s="1253" t="s">
        <v>3677</v>
      </c>
      <c r="C10" s="882"/>
      <c r="D10" s="882"/>
      <c r="E10" s="882"/>
      <c r="F10" s="882"/>
      <c r="G10" s="882"/>
      <c r="H10" s="882"/>
      <c r="I10" s="882"/>
      <c r="J10" s="882"/>
      <c r="K10" s="882"/>
      <c r="L10" s="882"/>
      <c r="M10" s="882"/>
      <c r="N10" s="882"/>
      <c r="O10" s="882"/>
    </row>
    <row r="11" spans="1:15" s="1219" customFormat="1" ht="14.25" customHeight="1">
      <c r="A11" s="881"/>
      <c r="B11" s="1253" t="s">
        <v>3678</v>
      </c>
      <c r="C11" s="882"/>
      <c r="D11" s="882"/>
      <c r="E11" s="882"/>
      <c r="F11" s="882"/>
      <c r="G11" s="882"/>
      <c r="H11" s="882"/>
      <c r="I11" s="882"/>
      <c r="J11" s="882"/>
      <c r="K11" s="882"/>
      <c r="L11" s="882"/>
      <c r="M11" s="882"/>
      <c r="N11" s="882"/>
      <c r="O11" s="882"/>
    </row>
    <row r="12" spans="1:15" s="1076" customFormat="1" ht="12.75" customHeight="1">
      <c r="A12" s="881"/>
      <c r="B12" s="882"/>
      <c r="C12" s="882"/>
      <c r="D12" s="882"/>
      <c r="E12" s="882"/>
      <c r="F12" s="882"/>
      <c r="G12" s="882"/>
      <c r="H12" s="882"/>
      <c r="I12" s="882"/>
      <c r="J12" s="882"/>
      <c r="K12" s="882"/>
      <c r="L12" s="882"/>
      <c r="M12" s="882"/>
      <c r="N12" s="882"/>
      <c r="O12" s="882"/>
    </row>
    <row r="13" spans="1:15" s="979" customFormat="1" ht="12.75" customHeight="1">
      <c r="A13" s="879" t="s">
        <v>3032</v>
      </c>
      <c r="B13" s="754"/>
      <c r="C13" s="754"/>
      <c r="D13" s="754"/>
      <c r="E13" s="754"/>
      <c r="F13" s="754"/>
      <c r="G13" s="754"/>
      <c r="H13" s="754"/>
      <c r="I13" s="754"/>
      <c r="J13" s="754"/>
      <c r="K13" s="754"/>
      <c r="L13" s="754"/>
      <c r="M13" s="754"/>
      <c r="N13" s="754"/>
      <c r="O13" s="754"/>
    </row>
    <row r="14" spans="1:15" s="979" customFormat="1" ht="12.75" customHeight="1">
      <c r="A14" s="883" t="s">
        <v>3033</v>
      </c>
      <c r="B14" s="884" t="s">
        <v>3034</v>
      </c>
      <c r="C14" s="882"/>
      <c r="D14" s="882"/>
      <c r="E14" s="882"/>
      <c r="F14" s="882"/>
      <c r="G14" s="882"/>
      <c r="H14" s="882"/>
      <c r="I14" s="882"/>
      <c r="J14" s="882"/>
      <c r="K14" s="882"/>
      <c r="L14" s="882"/>
      <c r="M14" s="882"/>
      <c r="N14" s="882"/>
      <c r="O14" s="882"/>
    </row>
    <row r="15" spans="1:15" s="991" customFormat="1" ht="12.75" customHeight="1">
      <c r="A15" s="883"/>
      <c r="B15" s="884" t="s">
        <v>3221</v>
      </c>
      <c r="C15" s="882"/>
      <c r="D15" s="882"/>
      <c r="E15" s="882"/>
      <c r="F15" s="882"/>
      <c r="G15" s="882"/>
      <c r="H15" s="882"/>
      <c r="I15" s="882"/>
      <c r="J15" s="882"/>
      <c r="K15" s="882"/>
      <c r="L15" s="882"/>
      <c r="M15" s="882"/>
      <c r="N15" s="882"/>
      <c r="O15" s="882"/>
    </row>
    <row r="16" spans="1:15" s="979" customFormat="1" ht="12.75" customHeight="1">
      <c r="A16" s="881"/>
      <c r="B16" s="884" t="s">
        <v>3035</v>
      </c>
      <c r="C16" s="882"/>
      <c r="D16" s="882"/>
      <c r="E16" s="882"/>
      <c r="F16" s="882"/>
      <c r="G16" s="882"/>
      <c r="H16" s="882"/>
      <c r="I16" s="882"/>
      <c r="J16" s="882"/>
      <c r="K16" s="882"/>
      <c r="L16" s="882"/>
      <c r="M16" s="882"/>
      <c r="N16" s="882"/>
      <c r="O16" s="882"/>
    </row>
    <row r="17" spans="1:15" s="979" customFormat="1" ht="12.75" customHeight="1">
      <c r="A17" s="881"/>
      <c r="B17" s="882" t="s">
        <v>3036</v>
      </c>
      <c r="C17" s="882"/>
      <c r="D17" s="882"/>
      <c r="E17" s="882"/>
      <c r="F17" s="882"/>
      <c r="G17" s="882"/>
      <c r="H17" s="882"/>
      <c r="I17" s="882"/>
      <c r="J17" s="882"/>
      <c r="K17" s="882"/>
      <c r="L17" s="882"/>
      <c r="M17" s="882"/>
      <c r="N17" s="882"/>
      <c r="O17" s="882"/>
    </row>
    <row r="18" spans="1:15" s="880" customFormat="1" ht="12.75" customHeight="1">
      <c r="A18" s="881"/>
      <c r="B18" s="882"/>
      <c r="C18" s="882"/>
      <c r="D18" s="882"/>
      <c r="E18" s="882"/>
      <c r="F18" s="882"/>
      <c r="G18" s="882"/>
      <c r="H18" s="882"/>
      <c r="I18" s="882"/>
      <c r="J18" s="882"/>
      <c r="K18" s="882"/>
      <c r="L18" s="882"/>
      <c r="M18" s="882"/>
      <c r="N18" s="882"/>
      <c r="O18" s="882"/>
    </row>
    <row r="19" spans="1:15" s="979" customFormat="1" ht="18">
      <c r="A19" s="881"/>
      <c r="B19" s="882"/>
      <c r="C19" s="882"/>
      <c r="D19" s="882"/>
      <c r="E19" s="882"/>
      <c r="F19" s="882"/>
      <c r="G19" s="882"/>
      <c r="H19" s="882"/>
      <c r="I19" s="882"/>
      <c r="J19" s="882"/>
      <c r="K19" s="882"/>
      <c r="L19" s="882"/>
      <c r="M19" s="882"/>
      <c r="N19" s="882"/>
      <c r="O19" s="882"/>
    </row>
    <row r="20" spans="1:15" s="880" customFormat="1">
      <c r="A20" s="879" t="s">
        <v>2850</v>
      </c>
      <c r="B20" s="754"/>
      <c r="C20" s="754"/>
      <c r="D20" s="754"/>
      <c r="E20" s="754"/>
      <c r="F20" s="754"/>
      <c r="G20" s="754"/>
      <c r="H20" s="754"/>
      <c r="I20" s="754"/>
      <c r="J20" s="754"/>
      <c r="K20" s="754"/>
      <c r="L20" s="754"/>
      <c r="M20" s="754"/>
      <c r="N20" s="754"/>
      <c r="O20" s="754"/>
    </row>
    <row r="21" spans="1:15" s="978" customFormat="1">
      <c r="A21" s="883" t="s">
        <v>3023</v>
      </c>
      <c r="B21" s="882" t="s">
        <v>3025</v>
      </c>
      <c r="C21" s="882"/>
      <c r="D21" s="882"/>
      <c r="E21" s="882"/>
      <c r="F21" s="882"/>
      <c r="G21" s="882"/>
      <c r="H21" s="882"/>
      <c r="I21" s="882"/>
      <c r="J21" s="882"/>
      <c r="K21" s="882"/>
      <c r="L21" s="882"/>
      <c r="M21" s="882"/>
      <c r="N21" s="882"/>
      <c r="O21" s="882"/>
    </row>
    <row r="22" spans="1:15" s="978" customFormat="1">
      <c r="A22" s="883"/>
      <c r="B22" s="882" t="s">
        <v>3024</v>
      </c>
      <c r="C22" s="882"/>
      <c r="D22" s="882"/>
      <c r="E22" s="882"/>
      <c r="F22" s="882"/>
      <c r="G22" s="882"/>
      <c r="H22" s="882"/>
      <c r="I22" s="882"/>
      <c r="J22" s="882"/>
      <c r="K22" s="882"/>
      <c r="L22" s="882"/>
      <c r="M22" s="882"/>
      <c r="N22" s="882"/>
      <c r="O22" s="882"/>
    </row>
    <row r="23" spans="1:15" s="976" customFormat="1">
      <c r="A23" s="883"/>
      <c r="B23" s="882"/>
      <c r="C23" s="882"/>
      <c r="D23" s="882"/>
      <c r="E23" s="882"/>
      <c r="F23" s="882"/>
      <c r="G23" s="882"/>
      <c r="H23" s="882"/>
      <c r="I23" s="882"/>
      <c r="J23" s="882"/>
      <c r="K23" s="882"/>
      <c r="L23" s="882"/>
      <c r="M23" s="882"/>
      <c r="N23" s="882"/>
      <c r="O23" s="882"/>
    </row>
    <row r="24" spans="1:15" s="976" customFormat="1">
      <c r="A24" s="883" t="s">
        <v>3017</v>
      </c>
      <c r="B24" s="882" t="s">
        <v>3018</v>
      </c>
      <c r="C24" s="882"/>
      <c r="D24" s="882"/>
      <c r="E24" s="882"/>
      <c r="F24" s="882"/>
      <c r="G24" s="882"/>
      <c r="H24" s="882"/>
      <c r="I24" s="882"/>
      <c r="J24" s="882"/>
      <c r="K24" s="882"/>
      <c r="L24" s="882"/>
      <c r="M24" s="882"/>
      <c r="N24" s="882"/>
      <c r="O24" s="882"/>
    </row>
    <row r="25" spans="1:15" s="976" customFormat="1">
      <c r="A25" s="883"/>
      <c r="B25" s="882" t="s">
        <v>3019</v>
      </c>
      <c r="C25" s="882"/>
      <c r="D25" s="882"/>
      <c r="E25" s="882"/>
      <c r="F25" s="882"/>
      <c r="G25" s="882"/>
      <c r="H25" s="882"/>
      <c r="I25" s="882"/>
      <c r="J25" s="882"/>
      <c r="K25" s="882"/>
      <c r="L25" s="882"/>
      <c r="M25" s="882"/>
      <c r="N25" s="882"/>
      <c r="O25" s="882"/>
    </row>
    <row r="26" spans="1:15" s="977" customFormat="1">
      <c r="A26" s="883"/>
      <c r="B26" s="882" t="s">
        <v>3021</v>
      </c>
      <c r="C26" s="882"/>
      <c r="D26" s="882"/>
      <c r="E26" s="882"/>
      <c r="F26" s="882"/>
      <c r="G26" s="882"/>
      <c r="H26" s="882"/>
      <c r="I26" s="882"/>
      <c r="J26" s="882"/>
      <c r="K26" s="882"/>
      <c r="L26" s="882"/>
      <c r="M26" s="882"/>
      <c r="N26" s="882"/>
      <c r="O26" s="882"/>
    </row>
    <row r="27" spans="1:15" s="880" customFormat="1" ht="12.75" customHeight="1">
      <c r="A27" s="883"/>
      <c r="B27" s="882"/>
      <c r="C27" s="882"/>
      <c r="D27" s="882"/>
      <c r="E27" s="882"/>
      <c r="F27" s="882"/>
      <c r="G27" s="882"/>
      <c r="H27" s="882"/>
      <c r="I27" s="882"/>
      <c r="J27" s="882"/>
      <c r="K27" s="882"/>
      <c r="L27" s="882"/>
      <c r="M27" s="882"/>
      <c r="N27" s="882"/>
      <c r="O27" s="882"/>
    </row>
    <row r="28" spans="1:15" s="880" customFormat="1" ht="12.75" customHeight="1">
      <c r="A28" s="883" t="s">
        <v>2851</v>
      </c>
      <c r="B28" s="884" t="s">
        <v>2927</v>
      </c>
      <c r="C28" s="882"/>
      <c r="D28" s="882"/>
      <c r="E28" s="882"/>
      <c r="F28" s="882"/>
      <c r="G28" s="882"/>
      <c r="H28" s="882"/>
      <c r="I28" s="882"/>
      <c r="J28" s="882"/>
      <c r="K28" s="882"/>
      <c r="L28" s="882"/>
      <c r="M28" s="882"/>
      <c r="N28" s="882"/>
      <c r="O28" s="882"/>
    </row>
    <row r="29" spans="1:15" s="880" customFormat="1" ht="12.75" customHeight="1">
      <c r="A29" s="881"/>
      <c r="B29" s="884" t="s">
        <v>2928</v>
      </c>
      <c r="C29" s="882"/>
      <c r="D29" s="882"/>
      <c r="E29" s="882"/>
      <c r="F29" s="882"/>
      <c r="G29" s="882"/>
      <c r="H29" s="882"/>
      <c r="I29" s="882"/>
      <c r="J29" s="882"/>
      <c r="K29" s="882"/>
      <c r="L29" s="882"/>
      <c r="M29" s="882"/>
      <c r="N29" s="882"/>
      <c r="O29" s="882"/>
    </row>
    <row r="30" spans="1:15" s="880" customFormat="1" ht="12.75" customHeight="1">
      <c r="A30" s="881"/>
      <c r="B30" s="884" t="s">
        <v>2859</v>
      </c>
      <c r="C30" s="882"/>
      <c r="D30" s="882"/>
      <c r="E30" s="882"/>
      <c r="F30" s="882"/>
      <c r="G30" s="882"/>
      <c r="H30" s="882"/>
      <c r="I30" s="882"/>
      <c r="J30" s="882"/>
      <c r="K30" s="882"/>
      <c r="L30" s="882"/>
      <c r="M30" s="882"/>
      <c r="N30" s="882"/>
      <c r="O30" s="882"/>
    </row>
    <row r="31" spans="1:15" s="880" customFormat="1" ht="12.75" customHeight="1">
      <c r="A31" s="881"/>
      <c r="B31" s="884" t="s">
        <v>2926</v>
      </c>
      <c r="C31" s="882"/>
      <c r="D31" s="882"/>
      <c r="E31" s="882"/>
      <c r="F31" s="882"/>
      <c r="G31" s="882"/>
      <c r="H31" s="882"/>
      <c r="I31" s="882"/>
      <c r="J31" s="882"/>
      <c r="K31" s="882"/>
      <c r="L31" s="882"/>
      <c r="M31" s="882"/>
      <c r="N31" s="882"/>
      <c r="O31" s="882"/>
    </row>
    <row r="32" spans="1:15" s="969" customFormat="1" ht="12.75" customHeight="1">
      <c r="A32" s="883" t="s">
        <v>3012</v>
      </c>
      <c r="B32" s="975" t="s">
        <v>3015</v>
      </c>
      <c r="C32" s="882"/>
      <c r="D32" s="882"/>
      <c r="E32" s="882"/>
      <c r="F32" s="882"/>
      <c r="G32" s="882"/>
      <c r="H32" s="882"/>
      <c r="I32" s="882"/>
      <c r="J32" s="882"/>
      <c r="K32" s="882"/>
      <c r="L32" s="882"/>
      <c r="M32" s="882"/>
      <c r="N32" s="882"/>
      <c r="O32" s="882"/>
    </row>
    <row r="33" spans="1:15" s="969" customFormat="1" ht="12.75" customHeight="1">
      <c r="A33" s="881"/>
      <c r="B33" s="975" t="s">
        <v>3013</v>
      </c>
      <c r="C33" s="882"/>
      <c r="D33" s="882"/>
      <c r="E33" s="882"/>
      <c r="F33" s="882"/>
      <c r="G33" s="882"/>
      <c r="H33" s="882"/>
      <c r="I33" s="882"/>
      <c r="J33" s="882"/>
      <c r="K33" s="882"/>
      <c r="L33" s="882"/>
      <c r="M33" s="882"/>
      <c r="N33" s="882"/>
      <c r="O33" s="882"/>
    </row>
    <row r="34" spans="1:15" s="880" customFormat="1" ht="12.75" customHeight="1">
      <c r="A34" s="881"/>
      <c r="B34" s="975" t="s">
        <v>3014</v>
      </c>
      <c r="C34" s="882"/>
      <c r="D34" s="882"/>
      <c r="E34" s="882"/>
      <c r="F34" s="882"/>
      <c r="G34" s="882"/>
      <c r="H34" s="882"/>
      <c r="I34" s="882"/>
      <c r="J34" s="882"/>
      <c r="K34" s="882"/>
      <c r="L34" s="882"/>
      <c r="M34" s="882"/>
      <c r="N34" s="882"/>
      <c r="O34" s="882"/>
    </row>
    <row r="35" spans="1:15" ht="18">
      <c r="A35" s="582"/>
    </row>
    <row r="36" spans="1:15">
      <c r="A36" s="879" t="s">
        <v>2823</v>
      </c>
      <c r="B36" s="754"/>
      <c r="C36" s="754"/>
      <c r="D36" s="754"/>
      <c r="E36" s="754"/>
      <c r="F36" s="754"/>
      <c r="G36" s="754"/>
      <c r="H36" s="754"/>
      <c r="I36" s="754"/>
      <c r="J36" s="754"/>
      <c r="K36" s="754"/>
      <c r="L36" s="754"/>
      <c r="M36" s="754"/>
      <c r="N36" s="754"/>
      <c r="O36" s="754"/>
    </row>
    <row r="37" spans="1:15">
      <c r="A37" s="17" t="s">
        <v>2849</v>
      </c>
    </row>
    <row r="38" spans="1:15">
      <c r="A38" s="17"/>
      <c r="B38" s="40" t="s">
        <v>2848</v>
      </c>
    </row>
    <row r="39" spans="1:15">
      <c r="A39" s="17" t="s">
        <v>2847</v>
      </c>
    </row>
    <row r="40" spans="1:15">
      <c r="A40" s="17"/>
      <c r="B40" s="40" t="s">
        <v>2832</v>
      </c>
    </row>
    <row r="41" spans="1:15">
      <c r="A41" s="17" t="s">
        <v>2831</v>
      </c>
    </row>
    <row r="42" spans="1:15">
      <c r="A42" s="17" t="s">
        <v>2817</v>
      </c>
      <c r="B42" s="40" t="s">
        <v>2832</v>
      </c>
    </row>
    <row r="43" spans="1:15" ht="24" customHeight="1">
      <c r="A43" s="17" t="s">
        <v>2828</v>
      </c>
    </row>
    <row r="44" spans="1:15">
      <c r="A44" s="40" t="s">
        <v>2829</v>
      </c>
      <c r="B44" s="40" t="s">
        <v>2830</v>
      </c>
    </row>
    <row r="45" spans="1:15">
      <c r="A45" s="17"/>
    </row>
    <row r="46" spans="1:15" ht="24" customHeight="1">
      <c r="A46" s="17" t="s">
        <v>2818</v>
      </c>
    </row>
    <row r="47" spans="1:15" ht="12.75" customHeight="1">
      <c r="A47" s="40" t="s">
        <v>2819</v>
      </c>
      <c r="B47" s="40" t="s">
        <v>2820</v>
      </c>
    </row>
    <row r="48" spans="1:15" ht="12.75" customHeight="1">
      <c r="A48" s="40" t="s">
        <v>2821</v>
      </c>
      <c r="B48" s="40" t="s">
        <v>2822</v>
      </c>
    </row>
    <row r="49" spans="1:15" ht="12.75" customHeight="1">
      <c r="A49" s="40" t="s">
        <v>2510</v>
      </c>
      <c r="B49" s="40" t="s">
        <v>2815</v>
      </c>
    </row>
    <row r="50" spans="1:15" ht="12.75" customHeight="1">
      <c r="A50" s="40" t="s">
        <v>2817</v>
      </c>
      <c r="B50" s="40" t="s">
        <v>2816</v>
      </c>
    </row>
    <row r="51" spans="1:15" ht="12.75" customHeight="1">
      <c r="A51" s="582"/>
    </row>
    <row r="52" spans="1:15" ht="12.75" customHeight="1">
      <c r="A52" s="582"/>
    </row>
    <row r="53" spans="1:15" ht="12.75" customHeight="1">
      <c r="A53" s="582"/>
    </row>
    <row r="54" spans="1:15" ht="18">
      <c r="A54" s="733"/>
      <c r="B54" s="722"/>
      <c r="C54" s="722"/>
      <c r="D54" s="722"/>
      <c r="E54" s="722"/>
      <c r="F54" s="722"/>
      <c r="G54" s="722"/>
      <c r="H54" s="722"/>
      <c r="I54" s="722"/>
      <c r="J54" s="722"/>
      <c r="K54" s="722"/>
      <c r="L54" s="722"/>
      <c r="M54" s="722"/>
      <c r="N54" s="722"/>
      <c r="O54" s="722"/>
    </row>
    <row r="55" spans="1:15">
      <c r="A55" s="656" t="s">
        <v>2608</v>
      </c>
      <c r="B55" s="535"/>
      <c r="C55" s="535"/>
      <c r="D55" s="535"/>
      <c r="E55" s="535"/>
      <c r="F55" s="535"/>
      <c r="G55" s="535"/>
      <c r="H55" s="535"/>
      <c r="I55" s="535"/>
      <c r="J55" s="535"/>
      <c r="K55" s="535"/>
      <c r="L55" s="535"/>
      <c r="M55" s="535"/>
      <c r="N55" s="535"/>
      <c r="O55" s="535"/>
    </row>
    <row r="56" spans="1:15">
      <c r="A56" s="709"/>
      <c r="B56" s="709"/>
      <c r="C56" s="710"/>
      <c r="D56" s="710"/>
      <c r="E56" s="710"/>
      <c r="F56" s="710"/>
      <c r="G56" s="710"/>
      <c r="H56" s="710"/>
      <c r="I56" s="710"/>
    </row>
    <row r="57" spans="1:15">
      <c r="A57" s="17" t="s">
        <v>2605</v>
      </c>
    </row>
    <row r="58" spans="1:15">
      <c r="A58" s="40" t="s">
        <v>2606</v>
      </c>
      <c r="B58" s="40" t="s">
        <v>2607</v>
      </c>
    </row>
    <row r="59" spans="1:15">
      <c r="A59" s="40"/>
      <c r="B59" s="40" t="s">
        <v>2743</v>
      </c>
    </row>
    <row r="60" spans="1:15">
      <c r="A60" s="40"/>
      <c r="B60" s="40"/>
    </row>
    <row r="61" spans="1:15">
      <c r="A61" s="40" t="s">
        <v>2510</v>
      </c>
      <c r="B61" s="40" t="s">
        <v>2609</v>
      </c>
    </row>
    <row r="62" spans="1:15">
      <c r="B62" s="40" t="s">
        <v>2610</v>
      </c>
    </row>
    <row r="63" spans="1:15">
      <c r="A63" s="40"/>
      <c r="B63" s="40" t="s">
        <v>2611</v>
      </c>
    </row>
    <row r="64" spans="1:15">
      <c r="A64" s="40"/>
      <c r="B64" s="40"/>
    </row>
    <row r="65" spans="1:15">
      <c r="A65" s="40" t="s">
        <v>2612</v>
      </c>
      <c r="B65" s="40" t="s">
        <v>2613</v>
      </c>
    </row>
    <row r="66" spans="1:15">
      <c r="B66" s="40"/>
    </row>
    <row r="67" spans="1:15">
      <c r="A67" s="40" t="s">
        <v>2652</v>
      </c>
      <c r="B67" s="40" t="s">
        <v>2653</v>
      </c>
    </row>
    <row r="68" spans="1:15">
      <c r="B68" s="40" t="s">
        <v>2654</v>
      </c>
    </row>
    <row r="69" spans="1:15">
      <c r="A69" s="40"/>
    </row>
    <row r="70" spans="1:15">
      <c r="A70" t="s">
        <v>2655</v>
      </c>
      <c r="B70" t="s">
        <v>2656</v>
      </c>
    </row>
    <row r="73" spans="1:15">
      <c r="A73" t="s">
        <v>2740</v>
      </c>
      <c r="B73" t="s">
        <v>2741</v>
      </c>
    </row>
    <row r="74" spans="1:15">
      <c r="B74" t="s">
        <v>2742</v>
      </c>
    </row>
    <row r="76" spans="1:15">
      <c r="A76" s="40"/>
    </row>
    <row r="77" spans="1:15">
      <c r="A77" s="878" t="s">
        <v>2400</v>
      </c>
      <c r="B77" s="722"/>
      <c r="C77" s="722"/>
      <c r="D77" s="722"/>
      <c r="E77" s="722"/>
      <c r="F77" s="722"/>
      <c r="G77" s="722"/>
      <c r="H77" s="722"/>
      <c r="I77" s="722"/>
      <c r="J77" s="722"/>
      <c r="K77" s="722"/>
      <c r="L77" s="722"/>
      <c r="M77" s="722"/>
      <c r="N77" s="722"/>
      <c r="O77" s="722"/>
    </row>
    <row r="79" spans="1:15">
      <c r="A79" s="17" t="s">
        <v>2402</v>
      </c>
    </row>
    <row r="80" spans="1:15">
      <c r="A80" s="40" t="s">
        <v>2403</v>
      </c>
      <c r="B80" s="40" t="s">
        <v>2404</v>
      </c>
    </row>
    <row r="81" spans="1:2">
      <c r="B81" s="40" t="s">
        <v>2405</v>
      </c>
    </row>
    <row r="83" spans="1:2">
      <c r="A83" s="40" t="s">
        <v>2512</v>
      </c>
    </row>
    <row r="85" spans="1:2">
      <c r="A85" s="40" t="s">
        <v>2510</v>
      </c>
      <c r="B85" s="40" t="s">
        <v>2511</v>
      </c>
    </row>
    <row r="87" spans="1:2">
      <c r="A87" s="40" t="s">
        <v>2493</v>
      </c>
      <c r="B87" s="40" t="s">
        <v>2090</v>
      </c>
    </row>
    <row r="88" spans="1:2">
      <c r="B88" s="40" t="s">
        <v>2380</v>
      </c>
    </row>
    <row r="90" spans="1:2">
      <c r="B90" t="s">
        <v>2092</v>
      </c>
    </row>
    <row r="93" spans="1:2">
      <c r="B93" t="s">
        <v>2093</v>
      </c>
    </row>
    <row r="96" spans="1:2">
      <c r="B96" t="s">
        <v>2094</v>
      </c>
    </row>
    <row r="99" spans="1:2">
      <c r="B99" s="40" t="s">
        <v>2371</v>
      </c>
    </row>
    <row r="101" spans="1:2">
      <c r="B101" t="s">
        <v>2095</v>
      </c>
    </row>
    <row r="102" spans="1:2">
      <c r="B102" t="s">
        <v>2096</v>
      </c>
    </row>
    <row r="104" spans="1:2">
      <c r="A104" s="40"/>
      <c r="B104" s="40" t="s">
        <v>2372</v>
      </c>
    </row>
    <row r="107" spans="1:2">
      <c r="A107" s="40" t="s">
        <v>2381</v>
      </c>
      <c r="B107" s="40" t="s">
        <v>2396</v>
      </c>
    </row>
    <row r="108" spans="1:2">
      <c r="B108" s="40" t="s">
        <v>2382</v>
      </c>
    </row>
    <row r="111" spans="1:2">
      <c r="A111" t="s">
        <v>2518</v>
      </c>
    </row>
    <row r="113" spans="1:15">
      <c r="B113" t="s">
        <v>2519</v>
      </c>
    </row>
    <row r="116" spans="1:15">
      <c r="A116" t="s">
        <v>2520</v>
      </c>
      <c r="B116" t="s">
        <v>2521</v>
      </c>
    </row>
    <row r="117" spans="1:15">
      <c r="B117" t="s">
        <v>2523</v>
      </c>
    </row>
    <row r="120" spans="1:15">
      <c r="A120" t="s">
        <v>2522</v>
      </c>
      <c r="B120" t="s">
        <v>2524</v>
      </c>
    </row>
    <row r="122" spans="1:15">
      <c r="B122" t="s">
        <v>2525</v>
      </c>
    </row>
    <row r="125" spans="1:15">
      <c r="A125" s="656" t="s">
        <v>2086</v>
      </c>
      <c r="B125" s="535"/>
      <c r="C125" s="535"/>
      <c r="D125" s="535"/>
      <c r="E125" s="535"/>
      <c r="F125" s="535"/>
      <c r="G125" s="535"/>
      <c r="H125" s="535"/>
      <c r="I125" s="535"/>
      <c r="J125" s="535"/>
      <c r="K125" s="535"/>
      <c r="L125" s="535"/>
      <c r="M125" s="535"/>
      <c r="N125" s="535"/>
      <c r="O125" s="535"/>
    </row>
    <row r="126" spans="1:15">
      <c r="A126" s="709" t="s">
        <v>2087</v>
      </c>
      <c r="B126" s="709" t="s">
        <v>2365</v>
      </c>
      <c r="C126" s="710"/>
      <c r="D126" s="710"/>
      <c r="E126" s="710"/>
      <c r="F126" s="710"/>
      <c r="G126" s="710"/>
      <c r="H126" s="710"/>
      <c r="I126" s="710"/>
    </row>
    <row r="127" spans="1:15">
      <c r="A127" t="s">
        <v>2366</v>
      </c>
      <c r="B127" t="s">
        <v>2367</v>
      </c>
    </row>
    <row r="129" spans="1:2">
      <c r="A129" s="40" t="s">
        <v>2077</v>
      </c>
      <c r="B129" s="40" t="s">
        <v>2397</v>
      </c>
    </row>
    <row r="132" spans="1:2">
      <c r="A132" s="40" t="s">
        <v>2078</v>
      </c>
    </row>
    <row r="135" spans="1:2">
      <c r="A135" s="40" t="s">
        <v>2079</v>
      </c>
      <c r="B135" s="40" t="s">
        <v>2080</v>
      </c>
    </row>
    <row r="136" spans="1:2">
      <c r="B136" s="40" t="s">
        <v>2081</v>
      </c>
    </row>
    <row r="137" spans="1:2">
      <c r="B137" s="40"/>
    </row>
    <row r="140" spans="1:2">
      <c r="A140" s="40" t="s">
        <v>2082</v>
      </c>
    </row>
    <row r="143" spans="1:2">
      <c r="A143" s="40" t="s">
        <v>2083</v>
      </c>
      <c r="B143" s="40" t="s">
        <v>2084</v>
      </c>
    </row>
    <row r="144" spans="1:2">
      <c r="B144" s="40" t="s">
        <v>2085</v>
      </c>
    </row>
    <row r="147" spans="1:1">
      <c r="A147" s="40" t="s">
        <v>2373</v>
      </c>
    </row>
  </sheetData>
  <sheetProtection algorithmName="SHA-512" hashValue="6jhAdRJ6BRnDrQbam0pi17LETv5tNDO3uTcXPv5R86oD0LUDDOj3O9/SWhAUMIfQOhorR6NZWBrnbjkUBl+OTg==" saltValue="Il/U6UbbqS42MPyOHODjwg==" spinCount="100000" sheet="1" objects="1" scenarios="1"/>
  <customSheetViews>
    <customSheetView guid="{FC3B3501-CA52-40D7-B049-0E027A15B235}">
      <pageMargins left="0.7" right="0.7" top="0.75" bottom="0.75" header="0.3" footer="0.3"/>
    </customSheetView>
  </customSheetView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65</vt:i4>
      </vt:variant>
    </vt:vector>
  </HeadingPairs>
  <TitlesOfParts>
    <vt:vector size="162" baseType="lpstr">
      <vt:lpstr>Instructions</vt:lpstr>
      <vt:lpstr>COVER PAGE</vt:lpstr>
      <vt:lpstr>FILING FEE FORM</vt:lpstr>
      <vt:lpstr>TABLE OF CONTENTS</vt:lpstr>
      <vt:lpstr>INTROD. SECT. COVER</vt:lpstr>
      <vt:lpstr>LTR. OF TRANSMITTAL</vt:lpstr>
      <vt:lpstr>ELECTED OFFICIALS-SIGNATURE PG</vt:lpstr>
      <vt:lpstr>FIN. SECTION COVER</vt:lpstr>
      <vt:lpstr>MD&amp;A COVER</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(33A)</vt:lpstr>
      <vt:lpstr>NOTES TO FIN ST (33B)</vt:lpstr>
      <vt:lpstr>NOTES TO FIN ST (34)</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SCHEDULE OF REC. &amp; DISB.</vt:lpstr>
      <vt:lpstr>CASH RECONCILIATION(89)</vt:lpstr>
      <vt:lpstr>GEN. INFO.  SECT. COVER</vt:lpstr>
      <vt:lpstr>GENERAL INFORMATION(90)</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LedgerLoad Assist</vt:lpstr>
      <vt:lpstr>Ledger Load Template LGSvcs TEM</vt:lpstr>
      <vt:lpstr>DLL Balance Check</vt:lpstr>
      <vt:lpstr>Update Log</vt:lpstr>
      <vt:lpstr>Sheet3</vt:lpstr>
      <vt:lpstr>countycodetable</vt:lpstr>
      <vt:lpstr>'NOTES TO FIN ST (36)'!Eligibility_for_benefit</vt:lpstr>
      <vt:lpstr>entityname</vt:lpstr>
      <vt:lpstr>entitynumber</vt:lpstr>
      <vt:lpstr>majorfunds</vt:lpstr>
      <vt:lpstr>majorfundstable</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(33A)'!Print_Area</vt:lpstr>
      <vt:lpstr>'NOTES TO FIN ST (33B)'!Print_Area</vt:lpstr>
      <vt:lpstr>'NOTES TO FIN ST (34)'!Print_Area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'SCHEDULE OF REC. &amp; DISB.'!Print_Titles</vt:lpstr>
      <vt:lpstr>Print_Titles_MI</vt:lpstr>
      <vt:lpstr>Year</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Erickson, Darla</cp:lastModifiedBy>
  <cp:lastPrinted>2021-07-19T20:04:29Z</cp:lastPrinted>
  <dcterms:created xsi:type="dcterms:W3CDTF">2003-02-26T15:58:31Z</dcterms:created>
  <dcterms:modified xsi:type="dcterms:W3CDTF">2021-08-05T15:53:57Z</dcterms:modified>
</cp:coreProperties>
</file>